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dices\IPICS series\construction data\construction data\IPICS 2080-81\IPICS 4th Qtr 2080-81\"/>
    </mc:Choice>
  </mc:AlternateContent>
  <xr:revisionPtr revIDLastSave="0" documentId="13_ncr:1_{73F3BAA5-5FA8-4778-998A-D4C6E5DD125A}" xr6:coauthVersionLast="47" xr6:coauthVersionMax="47" xr10:uidLastSave="{00000000-0000-0000-0000-000000000000}"/>
  <bookViews>
    <workbookView xWindow="-110" yWindow="-110" windowWidth="19420" windowHeight="10300" tabRatio="605" activeTab="5" xr2:uid="{00000000-000D-0000-FFFF-FFFF00000000}"/>
  </bookViews>
  <sheets>
    <sheet name="Data" sheetId="6" r:id="rId1"/>
    <sheet name="Data Formula" sheetId="12" r:id="rId2"/>
    <sheet name="Index-Temp" sheetId="9" r:id="rId3"/>
    <sheet name="IPICS Index" sheetId="18" r:id="rId4"/>
    <sheet name="Index upto 4th Qrtr for web-Pub" sheetId="27" r:id="rId5"/>
    <sheet name="Top 5 items for Qtr 4" sheetId="31" r:id="rId6"/>
  </sheets>
  <definedNames>
    <definedName name="_xlnm._FilterDatabase" localSheetId="0" hidden="1">Data!$AN$1:$AN$133</definedName>
    <definedName name="_xlnm.Print_Area" localSheetId="2">'Index-Temp'!$A$1:$AV$47</definedName>
  </definedNames>
  <calcPr calcId="191029"/>
</workbook>
</file>

<file path=xl/calcChain.xml><?xml version="1.0" encoding="utf-8"?>
<calcChain xmlns="http://schemas.openxmlformats.org/spreadsheetml/2006/main">
  <c r="BD11" i="18" l="1"/>
  <c r="BD12" i="18"/>
  <c r="BD13" i="18"/>
  <c r="BD14" i="18"/>
  <c r="BD15" i="18"/>
  <c r="BD16" i="18"/>
  <c r="BD17" i="18"/>
  <c r="BD18" i="18"/>
  <c r="BD19" i="18"/>
  <c r="BD20" i="18"/>
  <c r="BD21" i="18"/>
  <c r="BD22" i="18"/>
  <c r="BD23" i="18"/>
  <c r="BD24" i="18"/>
  <c r="BD25" i="18"/>
  <c r="BD26" i="18"/>
  <c r="BD27" i="18"/>
  <c r="BD28" i="18"/>
  <c r="BD29" i="18"/>
  <c r="BD30" i="18"/>
  <c r="BD31" i="18"/>
  <c r="BD32" i="18"/>
  <c r="BD33" i="18"/>
  <c r="BD34" i="18"/>
  <c r="BD35" i="18"/>
  <c r="BD36" i="18"/>
  <c r="BD37" i="18"/>
  <c r="BD38" i="18"/>
  <c r="BD39" i="18"/>
  <c r="BD40" i="18"/>
  <c r="BD41" i="18"/>
  <c r="BD43" i="18"/>
  <c r="BD44" i="18"/>
  <c r="BD45" i="18"/>
  <c r="BD46" i="18"/>
  <c r="BD47" i="18"/>
  <c r="BD48" i="18"/>
  <c r="BD49" i="18"/>
  <c r="BD50" i="18"/>
  <c r="BD51" i="18"/>
  <c r="BD52" i="18"/>
  <c r="BD53" i="18"/>
  <c r="BD54" i="18"/>
  <c r="BD55" i="18"/>
  <c r="BD56" i="18"/>
  <c r="BD9" i="18"/>
  <c r="BC24" i="18"/>
  <c r="BB24" i="18"/>
  <c r="H39" i="12"/>
  <c r="L35" i="9" s="1"/>
  <c r="AM96" i="6"/>
  <c r="I39" i="12" s="1"/>
  <c r="M35" i="9" s="1"/>
  <c r="AQ35" i="9" s="1"/>
  <c r="AV35" i="9" s="1"/>
  <c r="H19" i="12"/>
  <c r="L36" i="9" s="1"/>
  <c r="N36" i="9" s="1"/>
  <c r="AR36" i="9" s="1"/>
  <c r="AM41" i="6"/>
  <c r="I19" i="12" s="1"/>
  <c r="M36" i="9" s="1"/>
  <c r="AM11" i="6"/>
  <c r="AN11" i="6" s="1"/>
  <c r="AM12" i="6"/>
  <c r="AM14" i="6"/>
  <c r="AM15" i="6"/>
  <c r="AM36" i="6"/>
  <c r="AN36" i="6" s="1"/>
  <c r="AM37" i="6"/>
  <c r="AM33" i="6"/>
  <c r="I16" i="12" s="1"/>
  <c r="M11" i="9" s="1"/>
  <c r="AQ11" i="9" s="1"/>
  <c r="AM34" i="6"/>
  <c r="AM17" i="6"/>
  <c r="AS17" i="6" s="1"/>
  <c r="AT17" i="6" s="1"/>
  <c r="AM18" i="6"/>
  <c r="AM19" i="6"/>
  <c r="AM20" i="6"/>
  <c r="AM21" i="6"/>
  <c r="I11" i="12" s="1"/>
  <c r="M14" i="9" s="1"/>
  <c r="AQ14" i="9" s="1"/>
  <c r="AZ19" i="18" s="1"/>
  <c r="AM27" i="6"/>
  <c r="AM28" i="6"/>
  <c r="AS28" i="6" s="1"/>
  <c r="AT28" i="6" s="1"/>
  <c r="AM30" i="6"/>
  <c r="AM31" i="6"/>
  <c r="AS31" i="6" s="1"/>
  <c r="AT31" i="6" s="1"/>
  <c r="AM39" i="6"/>
  <c r="AM40" i="6"/>
  <c r="AM50" i="6"/>
  <c r="AS50" i="6" s="1"/>
  <c r="AT50" i="6" s="1"/>
  <c r="AM51" i="6"/>
  <c r="AM52" i="6"/>
  <c r="AM53" i="6"/>
  <c r="AN53" i="6" s="1"/>
  <c r="AM54" i="6"/>
  <c r="AM55" i="6"/>
  <c r="AN55" i="6" s="1"/>
  <c r="AM57" i="6"/>
  <c r="AM58" i="6"/>
  <c r="I23" i="12" s="1"/>
  <c r="M20" i="9" s="1"/>
  <c r="AM70" i="6"/>
  <c r="I27" i="12" s="1"/>
  <c r="AM72" i="6"/>
  <c r="AM73" i="6"/>
  <c r="AS73" i="6" s="1"/>
  <c r="AT73" i="6" s="1"/>
  <c r="AM74" i="6"/>
  <c r="AM95" i="6"/>
  <c r="I38" i="12" s="1"/>
  <c r="M24" i="9" s="1"/>
  <c r="AM22" i="6"/>
  <c r="I12" i="12" s="1"/>
  <c r="M25" i="9" s="1"/>
  <c r="AM90" i="6"/>
  <c r="AM91" i="6"/>
  <c r="AM92" i="6"/>
  <c r="AM93" i="6"/>
  <c r="I36" i="12" s="1"/>
  <c r="M28" i="9" s="1"/>
  <c r="AL28" i="9" s="1"/>
  <c r="AM24" i="6"/>
  <c r="I13" i="12" s="1"/>
  <c r="M29" i="9" s="1"/>
  <c r="AQ29" i="9" s="1"/>
  <c r="AZ34" i="27" s="1"/>
  <c r="AM25" i="6"/>
  <c r="AM83" i="6"/>
  <c r="AN83" i="6" s="1"/>
  <c r="AM84" i="6"/>
  <c r="AM86" i="6"/>
  <c r="AM87" i="6"/>
  <c r="AM88" i="6"/>
  <c r="AM64" i="6"/>
  <c r="AM65" i="6"/>
  <c r="AS65" i="6" s="1"/>
  <c r="AT65" i="6" s="1"/>
  <c r="AM66" i="6"/>
  <c r="AM67" i="6"/>
  <c r="AN67" i="6" s="1"/>
  <c r="AM68" i="6"/>
  <c r="AM60" i="6"/>
  <c r="AS60" i="6" s="1"/>
  <c r="AT60" i="6" s="1"/>
  <c r="AM61" i="6"/>
  <c r="AM62" i="6"/>
  <c r="AM108" i="6"/>
  <c r="I45" i="12" s="1"/>
  <c r="M39" i="9" s="1"/>
  <c r="AM109" i="6"/>
  <c r="I46" i="12" s="1"/>
  <c r="M40" i="9" s="1"/>
  <c r="AQ40" i="9" s="1"/>
  <c r="AV40" i="9" s="1"/>
  <c r="AM110" i="6"/>
  <c r="I47" i="12"/>
  <c r="M41" i="9" s="1"/>
  <c r="AM111" i="6"/>
  <c r="I48" i="12" s="1"/>
  <c r="M42" i="9" s="1"/>
  <c r="AQ42" i="9" s="1"/>
  <c r="AZ47" i="27" s="1"/>
  <c r="AM112" i="6"/>
  <c r="I49" i="12" s="1"/>
  <c r="M43" i="9" s="1"/>
  <c r="AM114" i="6"/>
  <c r="AM115" i="6"/>
  <c r="AM116" i="6"/>
  <c r="I51" i="12" s="1"/>
  <c r="M45" i="9" s="1"/>
  <c r="AM117" i="6"/>
  <c r="I52" i="12" s="1"/>
  <c r="M46" i="9" s="1"/>
  <c r="AQ46" i="9" s="1"/>
  <c r="AZ51" i="27" s="1"/>
  <c r="H45" i="12"/>
  <c r="L39" i="9" s="1"/>
  <c r="H46" i="12"/>
  <c r="L40" i="9" s="1"/>
  <c r="H47" i="12"/>
  <c r="L41" i="9" s="1"/>
  <c r="H48" i="12"/>
  <c r="L42" i="9" s="1"/>
  <c r="AP42" i="9" s="1"/>
  <c r="H49" i="12"/>
  <c r="L43" i="9" s="1"/>
  <c r="AP43" i="9" s="1"/>
  <c r="H50" i="12"/>
  <c r="L44" i="9" s="1"/>
  <c r="AP44" i="9" s="1"/>
  <c r="H51" i="12"/>
  <c r="L45" i="9" s="1"/>
  <c r="AP45" i="9" s="1"/>
  <c r="H52" i="12"/>
  <c r="L46" i="9" s="1"/>
  <c r="H8" i="12"/>
  <c r="L7" i="9" s="1"/>
  <c r="H9" i="12"/>
  <c r="L9" i="9" s="1"/>
  <c r="AK9" i="9" s="1"/>
  <c r="H17" i="12"/>
  <c r="L10" i="9" s="1"/>
  <c r="H16" i="12"/>
  <c r="L11" i="9" s="1"/>
  <c r="H10" i="12"/>
  <c r="L13" i="9" s="1"/>
  <c r="H11" i="12"/>
  <c r="L14" i="9" s="1"/>
  <c r="AP14" i="9" s="1"/>
  <c r="H14" i="12"/>
  <c r="L15" i="9" s="1"/>
  <c r="AP15" i="9" s="1"/>
  <c r="AY20" i="27" s="1"/>
  <c r="H15" i="12"/>
  <c r="L16" i="9" s="1"/>
  <c r="H18" i="12"/>
  <c r="L17" i="9" s="1"/>
  <c r="AK17" i="9" s="1"/>
  <c r="H22" i="12"/>
  <c r="L19" i="9" s="1"/>
  <c r="H23" i="12"/>
  <c r="L20" i="9" s="1"/>
  <c r="AK20" i="9" s="1"/>
  <c r="H27" i="12"/>
  <c r="L22" i="9" s="1"/>
  <c r="H28" i="12"/>
  <c r="L23" i="9" s="1"/>
  <c r="H38" i="12"/>
  <c r="L24" i="9" s="1"/>
  <c r="AP24" i="9" s="1"/>
  <c r="AY29" i="27" s="1"/>
  <c r="H12" i="12"/>
  <c r="L25" i="9" s="1"/>
  <c r="H35" i="12"/>
  <c r="L27" i="9" s="1"/>
  <c r="H36" i="12"/>
  <c r="L28" i="9" s="1"/>
  <c r="H13" i="12"/>
  <c r="L29" i="9" s="1"/>
  <c r="AK29" i="9" s="1"/>
  <c r="H33" i="12"/>
  <c r="L31" i="9" s="1"/>
  <c r="H34" i="12"/>
  <c r="L32" i="9" s="1"/>
  <c r="H25" i="12"/>
  <c r="L33" i="9" s="1"/>
  <c r="H24" i="12"/>
  <c r="L34" i="9" s="1"/>
  <c r="H20" i="12"/>
  <c r="H21" i="12"/>
  <c r="H30" i="12"/>
  <c r="H31" i="12"/>
  <c r="H29" i="12" s="1"/>
  <c r="H37" i="12"/>
  <c r="H40" i="12"/>
  <c r="H41" i="12"/>
  <c r="H42" i="12"/>
  <c r="H43" i="12"/>
  <c r="H53" i="12"/>
  <c r="H54" i="12"/>
  <c r="H55" i="12"/>
  <c r="H57" i="12"/>
  <c r="H58" i="12"/>
  <c r="H59" i="12"/>
  <c r="H60" i="12"/>
  <c r="H61" i="12"/>
  <c r="H62" i="12"/>
  <c r="H63" i="12"/>
  <c r="H64" i="12"/>
  <c r="I31" i="9"/>
  <c r="AS34" i="6"/>
  <c r="AT34" i="6" s="1"/>
  <c r="AO34" i="6"/>
  <c r="AP34" i="6"/>
  <c r="AQ34" i="6" s="1"/>
  <c r="AN34" i="6"/>
  <c r="AL34" i="6"/>
  <c r="I27" i="9"/>
  <c r="I39" i="9"/>
  <c r="I40" i="9"/>
  <c r="I41" i="9"/>
  <c r="I42" i="9"/>
  <c r="I43" i="9"/>
  <c r="I44" i="9"/>
  <c r="I45" i="9"/>
  <c r="I46" i="9"/>
  <c r="I9" i="9"/>
  <c r="I10" i="9"/>
  <c r="I11" i="9"/>
  <c r="I36" i="9"/>
  <c r="I19" i="9"/>
  <c r="I20" i="9"/>
  <c r="I7" i="9"/>
  <c r="I13" i="9"/>
  <c r="I14" i="9"/>
  <c r="I15" i="9"/>
  <c r="I16" i="9"/>
  <c r="I17" i="9"/>
  <c r="I22" i="9"/>
  <c r="I23" i="9"/>
  <c r="I24" i="9"/>
  <c r="I25" i="9"/>
  <c r="I28" i="9"/>
  <c r="I29" i="9"/>
  <c r="I32" i="9"/>
  <c r="I33" i="9"/>
  <c r="I34" i="9"/>
  <c r="I35" i="9"/>
  <c r="AM132" i="6"/>
  <c r="I64" i="12" s="1"/>
  <c r="AL127" i="6"/>
  <c r="AP120" i="6"/>
  <c r="AL106" i="6"/>
  <c r="AP101" i="6"/>
  <c r="AO100" i="6"/>
  <c r="AL96" i="6"/>
  <c r="AO94" i="6"/>
  <c r="AL88" i="6"/>
  <c r="AP80" i="6"/>
  <c r="AO76" i="6"/>
  <c r="AO74" i="6"/>
  <c r="AO70" i="6"/>
  <c r="AN68" i="6"/>
  <c r="AO62" i="6"/>
  <c r="AP61" i="6"/>
  <c r="AP58" i="6"/>
  <c r="AP57" i="6"/>
  <c r="AP51" i="6"/>
  <c r="AO50" i="6"/>
  <c r="AO48" i="6"/>
  <c r="AM44" i="6"/>
  <c r="AN44" i="6" s="1"/>
  <c r="AO41" i="6"/>
  <c r="AO40" i="6"/>
  <c r="AO37" i="6"/>
  <c r="B3" i="12"/>
  <c r="J44" i="12"/>
  <c r="K44" i="12"/>
  <c r="J56" i="12"/>
  <c r="K56" i="12"/>
  <c r="AL51" i="27"/>
  <c r="AG51" i="27"/>
  <c r="M51" i="27"/>
  <c r="AL50" i="27"/>
  <c r="AG50" i="27"/>
  <c r="M50" i="27"/>
  <c r="AL49" i="27"/>
  <c r="AG49" i="27"/>
  <c r="M49" i="27"/>
  <c r="AL48" i="27"/>
  <c r="AG48" i="27"/>
  <c r="M48" i="27"/>
  <c r="AL47" i="27"/>
  <c r="AG47" i="27"/>
  <c r="M47" i="27"/>
  <c r="AL46" i="27"/>
  <c r="AG46" i="27"/>
  <c r="M46" i="27"/>
  <c r="AL45" i="27"/>
  <c r="AG45" i="27"/>
  <c r="M45" i="27"/>
  <c r="AL44" i="27"/>
  <c r="AG44" i="27"/>
  <c r="M44" i="27"/>
  <c r="AL43" i="27"/>
  <c r="AG43" i="27"/>
  <c r="M43" i="27"/>
  <c r="AL41" i="27"/>
  <c r="AG41" i="27"/>
  <c r="M41" i="27"/>
  <c r="AL40" i="27"/>
  <c r="AG40" i="27"/>
  <c r="M40" i="27"/>
  <c r="AL39" i="27"/>
  <c r="AG39" i="27"/>
  <c r="M39" i="27"/>
  <c r="AL38" i="27"/>
  <c r="AG38" i="27"/>
  <c r="M38" i="27"/>
  <c r="AL37" i="27"/>
  <c r="AG37" i="27"/>
  <c r="M37" i="27"/>
  <c r="AL36" i="27"/>
  <c r="AG36" i="27"/>
  <c r="M36" i="27"/>
  <c r="AL35" i="27"/>
  <c r="AG35" i="27"/>
  <c r="M35" i="27"/>
  <c r="AL34" i="27"/>
  <c r="AG34" i="27"/>
  <c r="M34" i="27"/>
  <c r="AL33" i="27"/>
  <c r="AG33" i="27"/>
  <c r="M33" i="27"/>
  <c r="AL32" i="27"/>
  <c r="AG32" i="27"/>
  <c r="M32" i="27"/>
  <c r="AL31" i="27"/>
  <c r="AG31" i="27"/>
  <c r="M31" i="27"/>
  <c r="AL30" i="27"/>
  <c r="AG30" i="27"/>
  <c r="M30" i="27"/>
  <c r="AL29" i="27"/>
  <c r="AG29" i="27"/>
  <c r="M29" i="27"/>
  <c r="AL28" i="27"/>
  <c r="AG28" i="27"/>
  <c r="M28" i="27"/>
  <c r="AL27" i="27"/>
  <c r="AG27" i="27"/>
  <c r="M27" i="27"/>
  <c r="AL26" i="27"/>
  <c r="AG26" i="27"/>
  <c r="M26" i="27"/>
  <c r="AL25" i="27"/>
  <c r="AG25" i="27"/>
  <c r="M25" i="27"/>
  <c r="AL24" i="27"/>
  <c r="AG24" i="27"/>
  <c r="M24" i="27"/>
  <c r="AL23" i="27"/>
  <c r="AG23" i="27"/>
  <c r="M23" i="27"/>
  <c r="AL22" i="27"/>
  <c r="AG22" i="27"/>
  <c r="M22" i="27"/>
  <c r="AL21" i="27"/>
  <c r="AG21" i="27"/>
  <c r="M21" i="27"/>
  <c r="AL20" i="27"/>
  <c r="AG20" i="27"/>
  <c r="M20" i="27"/>
  <c r="AL19" i="27"/>
  <c r="AG19" i="27"/>
  <c r="M19" i="27"/>
  <c r="AL18" i="27"/>
  <c r="AG18" i="27"/>
  <c r="M18" i="27"/>
  <c r="AL17" i="27"/>
  <c r="AG17" i="27"/>
  <c r="M17" i="27"/>
  <c r="AL16" i="27"/>
  <c r="AG16" i="27"/>
  <c r="M16" i="27"/>
  <c r="AL15" i="27"/>
  <c r="AG15" i="27"/>
  <c r="M15" i="27"/>
  <c r="AL14" i="27"/>
  <c r="AG14" i="27"/>
  <c r="M14" i="27"/>
  <c r="AL13" i="27"/>
  <c r="AG13" i="27"/>
  <c r="M13" i="27"/>
  <c r="AL12" i="27"/>
  <c r="AG12" i="27"/>
  <c r="M12" i="27"/>
  <c r="AL11" i="27"/>
  <c r="AG11" i="27"/>
  <c r="M11" i="27"/>
  <c r="AL9" i="27"/>
  <c r="AG9" i="27"/>
  <c r="M9" i="27"/>
  <c r="AS9" i="18"/>
  <c r="AT9" i="18"/>
  <c r="AU9" i="18"/>
  <c r="AV9" i="18"/>
  <c r="AS11" i="18"/>
  <c r="AT11" i="18"/>
  <c r="AU11" i="18"/>
  <c r="AV11" i="18"/>
  <c r="AS12" i="18"/>
  <c r="AT12" i="18"/>
  <c r="AU12" i="18"/>
  <c r="AV12" i="18"/>
  <c r="AS13" i="18"/>
  <c r="AT13" i="18"/>
  <c r="AU13" i="18"/>
  <c r="AV13" i="18"/>
  <c r="AS14" i="18"/>
  <c r="AT14" i="18"/>
  <c r="AU14" i="18"/>
  <c r="AV14" i="18"/>
  <c r="AS15" i="18"/>
  <c r="AT15" i="18"/>
  <c r="AU15" i="18"/>
  <c r="AV15" i="18"/>
  <c r="AS16" i="18"/>
  <c r="AT16" i="18"/>
  <c r="AU16" i="18"/>
  <c r="AV16" i="18"/>
  <c r="AS17" i="18"/>
  <c r="AT17" i="18"/>
  <c r="AU17" i="18"/>
  <c r="AV17" i="18"/>
  <c r="AS18" i="18"/>
  <c r="AT18" i="18"/>
  <c r="AU18" i="18"/>
  <c r="AV18" i="18"/>
  <c r="AS19" i="18"/>
  <c r="AT19" i="18"/>
  <c r="AU19" i="18"/>
  <c r="AV19" i="18"/>
  <c r="AS20" i="18"/>
  <c r="AT20" i="18"/>
  <c r="AU20" i="18"/>
  <c r="AV20" i="18"/>
  <c r="AS21" i="18"/>
  <c r="AT21" i="18"/>
  <c r="AU21" i="18"/>
  <c r="AV21" i="18"/>
  <c r="AS22" i="18"/>
  <c r="AT22" i="18"/>
  <c r="AU22" i="18"/>
  <c r="AV22" i="18"/>
  <c r="AS23" i="18"/>
  <c r="AT23" i="18"/>
  <c r="AU23" i="18"/>
  <c r="AV23" i="18"/>
  <c r="AS24" i="18"/>
  <c r="AT24" i="18"/>
  <c r="AU24" i="18"/>
  <c r="AV24" i="18"/>
  <c r="AS25" i="18"/>
  <c r="AT25" i="18"/>
  <c r="AU25" i="18"/>
  <c r="AV25" i="18"/>
  <c r="AS26" i="18"/>
  <c r="AT26" i="18"/>
  <c r="AU26" i="18"/>
  <c r="AV26" i="18"/>
  <c r="AS27" i="18"/>
  <c r="AT27" i="18"/>
  <c r="AU27" i="18"/>
  <c r="AV27" i="18"/>
  <c r="AS28" i="18"/>
  <c r="AT28" i="18"/>
  <c r="AU28" i="18"/>
  <c r="AV28" i="18"/>
  <c r="AS29" i="18"/>
  <c r="AT29" i="18"/>
  <c r="AU29" i="18"/>
  <c r="AV29" i="18"/>
  <c r="AS30" i="18"/>
  <c r="AT30" i="18"/>
  <c r="AU30" i="18"/>
  <c r="AV30" i="18"/>
  <c r="AS31" i="18"/>
  <c r="AT31" i="18"/>
  <c r="AU31" i="18"/>
  <c r="AV31" i="18"/>
  <c r="AS32" i="18"/>
  <c r="AT32" i="18"/>
  <c r="AU32" i="18"/>
  <c r="AV32" i="18"/>
  <c r="AS33" i="18"/>
  <c r="AT33" i="18"/>
  <c r="AU33" i="18"/>
  <c r="AV33" i="18"/>
  <c r="AS34" i="18"/>
  <c r="AT34" i="18"/>
  <c r="AU34" i="18"/>
  <c r="AV34" i="18"/>
  <c r="AS35" i="18"/>
  <c r="AT35" i="18"/>
  <c r="AU35" i="18"/>
  <c r="AV35" i="18"/>
  <c r="AS36" i="18"/>
  <c r="AT36" i="18"/>
  <c r="AU36" i="18"/>
  <c r="AV36" i="18"/>
  <c r="AS37" i="18"/>
  <c r="AT37" i="18"/>
  <c r="AU37" i="18"/>
  <c r="AV37" i="18"/>
  <c r="AS38" i="18"/>
  <c r="AT38" i="18"/>
  <c r="AU38" i="18"/>
  <c r="AV38" i="18"/>
  <c r="AS39" i="18"/>
  <c r="AT39" i="18"/>
  <c r="AU39" i="18"/>
  <c r="AV39" i="18"/>
  <c r="AS40" i="18"/>
  <c r="AT40" i="18"/>
  <c r="AU40" i="18"/>
  <c r="AV40" i="18"/>
  <c r="AS41" i="18"/>
  <c r="AT41" i="18"/>
  <c r="AU41" i="18"/>
  <c r="AV41" i="18"/>
  <c r="AS43" i="18"/>
  <c r="AT43" i="18"/>
  <c r="AU43" i="18"/>
  <c r="AV43" i="18"/>
  <c r="AS44" i="18"/>
  <c r="AT44" i="18"/>
  <c r="AU44" i="18"/>
  <c r="AV44" i="18"/>
  <c r="AS45" i="18"/>
  <c r="AT45" i="18"/>
  <c r="AU45" i="18"/>
  <c r="AV45" i="18"/>
  <c r="AS46" i="18"/>
  <c r="AT46" i="18"/>
  <c r="AU46" i="18"/>
  <c r="AV46" i="18"/>
  <c r="AS47" i="18"/>
  <c r="AT47" i="18"/>
  <c r="AU47" i="18"/>
  <c r="AV47" i="18"/>
  <c r="AS48" i="18"/>
  <c r="AT48" i="18"/>
  <c r="AU48" i="18"/>
  <c r="AV48" i="18"/>
  <c r="AS49" i="18"/>
  <c r="AT49" i="18"/>
  <c r="AU49" i="18"/>
  <c r="AV49" i="18"/>
  <c r="AS50" i="18"/>
  <c r="AT50" i="18"/>
  <c r="AU50" i="18"/>
  <c r="AV50" i="18"/>
  <c r="AS51" i="18"/>
  <c r="AT51" i="18"/>
  <c r="AU51" i="18"/>
  <c r="AV51" i="18"/>
  <c r="AL51" i="18"/>
  <c r="AL50" i="18"/>
  <c r="AL49" i="18"/>
  <c r="AL48" i="18"/>
  <c r="AL47" i="18"/>
  <c r="AL46" i="18"/>
  <c r="AL45" i="18"/>
  <c r="AL44" i="18"/>
  <c r="AL43" i="18"/>
  <c r="AL41" i="18"/>
  <c r="AL40" i="18"/>
  <c r="AL39" i="18"/>
  <c r="AL38" i="18"/>
  <c r="AL37" i="18"/>
  <c r="AL36" i="18"/>
  <c r="AL35" i="18"/>
  <c r="AL34" i="18"/>
  <c r="AL33" i="18"/>
  <c r="AL32" i="18"/>
  <c r="AL31" i="18"/>
  <c r="AL30" i="18"/>
  <c r="AL29" i="18"/>
  <c r="AL28" i="18"/>
  <c r="AL27" i="18"/>
  <c r="AL26" i="18"/>
  <c r="AL25" i="18"/>
  <c r="AL24" i="18"/>
  <c r="AL23" i="18"/>
  <c r="AL22" i="18"/>
  <c r="AL21" i="18"/>
  <c r="AL20" i="18"/>
  <c r="AL19" i="18"/>
  <c r="AL18" i="18"/>
  <c r="AL17" i="18"/>
  <c r="AL16" i="18"/>
  <c r="AL15" i="18"/>
  <c r="AL14" i="18"/>
  <c r="AL13" i="18"/>
  <c r="AL12" i="18"/>
  <c r="AL11" i="18"/>
  <c r="AL9" i="18"/>
  <c r="X46" i="9"/>
  <c r="X45" i="9"/>
  <c r="X44" i="9"/>
  <c r="X43" i="9"/>
  <c r="X42" i="9"/>
  <c r="X41" i="9"/>
  <c r="X40" i="9"/>
  <c r="X39" i="9"/>
  <c r="X38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4" i="9"/>
  <c r="AV96" i="6"/>
  <c r="AG51" i="18"/>
  <c r="AG50" i="18"/>
  <c r="AG49" i="18"/>
  <c r="AG48" i="18"/>
  <c r="AG47" i="18"/>
  <c r="AG46" i="18"/>
  <c r="AG45" i="18"/>
  <c r="AG44" i="18"/>
  <c r="AG43" i="18"/>
  <c r="AG41" i="18"/>
  <c r="AG40" i="18"/>
  <c r="AG39" i="18"/>
  <c r="AG38" i="18"/>
  <c r="AG37" i="18"/>
  <c r="AG36" i="18"/>
  <c r="AG35" i="18"/>
  <c r="AG34" i="18"/>
  <c r="AG33" i="18"/>
  <c r="AG32" i="18"/>
  <c r="AG31" i="18"/>
  <c r="AG30" i="18"/>
  <c r="AG29" i="18"/>
  <c r="AG28" i="18"/>
  <c r="AG27" i="18"/>
  <c r="AG26" i="18"/>
  <c r="AG25" i="18"/>
  <c r="AG24" i="18"/>
  <c r="AG23" i="18"/>
  <c r="AG22" i="18"/>
  <c r="AG21" i="18"/>
  <c r="AG20" i="18"/>
  <c r="AG19" i="18"/>
  <c r="AG18" i="18"/>
  <c r="AG17" i="18"/>
  <c r="AG16" i="18"/>
  <c r="AG15" i="18"/>
  <c r="AG14" i="18"/>
  <c r="AG13" i="18"/>
  <c r="AG12" i="18"/>
  <c r="AG11" i="18"/>
  <c r="AG9" i="18"/>
  <c r="S46" i="9"/>
  <c r="S45" i="9"/>
  <c r="S44" i="9"/>
  <c r="S43" i="9"/>
  <c r="S42" i="9"/>
  <c r="S41" i="9"/>
  <c r="S40" i="9"/>
  <c r="S39" i="9"/>
  <c r="S38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4" i="9"/>
  <c r="J35" i="9"/>
  <c r="AR40" i="18"/>
  <c r="M51" i="18"/>
  <c r="M50" i="18"/>
  <c r="M49" i="18"/>
  <c r="M48" i="18"/>
  <c r="M47" i="18"/>
  <c r="M46" i="18"/>
  <c r="M45" i="18"/>
  <c r="M44" i="18"/>
  <c r="M43" i="18"/>
  <c r="M41" i="18"/>
  <c r="M40" i="18"/>
  <c r="M39" i="18"/>
  <c r="M38" i="18"/>
  <c r="M37" i="18"/>
  <c r="M36" i="18"/>
  <c r="M35" i="18"/>
  <c r="M34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12" i="18"/>
  <c r="M11" i="18"/>
  <c r="M9" i="18"/>
  <c r="AS16" i="6"/>
  <c r="AT16" i="6" s="1"/>
  <c r="AS23" i="6"/>
  <c r="AT23" i="6" s="1"/>
  <c r="AS26" i="6"/>
  <c r="AT26" i="6" s="1"/>
  <c r="AS29" i="6"/>
  <c r="AT29" i="6" s="1"/>
  <c r="AS32" i="6"/>
  <c r="AT32" i="6" s="1"/>
  <c r="AS35" i="6"/>
  <c r="AT35" i="6" s="1"/>
  <c r="AS38" i="6"/>
  <c r="AT38" i="6" s="1"/>
  <c r="AS42" i="6"/>
  <c r="AT42" i="6" s="1"/>
  <c r="AS45" i="6"/>
  <c r="AT45" i="6" s="1"/>
  <c r="AS49" i="6"/>
  <c r="AT49" i="6" s="1"/>
  <c r="AS56" i="6"/>
  <c r="AT56" i="6" s="1"/>
  <c r="AS59" i="6"/>
  <c r="AT59" i="6" s="1"/>
  <c r="AS63" i="6"/>
  <c r="AT63" i="6" s="1"/>
  <c r="AS69" i="6"/>
  <c r="AT69" i="6" s="1"/>
  <c r="AS71" i="6"/>
  <c r="AT71" i="6" s="1"/>
  <c r="AS75" i="6"/>
  <c r="AT75" i="6" s="1"/>
  <c r="AS77" i="6"/>
  <c r="AT77" i="6"/>
  <c r="AS81" i="6"/>
  <c r="AT81" i="6" s="1"/>
  <c r="AS82" i="6"/>
  <c r="AT82" i="6" s="1"/>
  <c r="AS85" i="6"/>
  <c r="AT85" i="6" s="1"/>
  <c r="AS89" i="6"/>
  <c r="AT89" i="6" s="1"/>
  <c r="AS97" i="6"/>
  <c r="AT97" i="6"/>
  <c r="AS102" i="6"/>
  <c r="AT102" i="6" s="1"/>
  <c r="AS107" i="6"/>
  <c r="AT107" i="6" s="1"/>
  <c r="AS113" i="6"/>
  <c r="AT113" i="6" s="1"/>
  <c r="AS13" i="6"/>
  <c r="AT13" i="6"/>
  <c r="J33" i="9"/>
  <c r="AO101" i="6"/>
  <c r="AQ101" i="6" s="1"/>
  <c r="J11" i="12"/>
  <c r="J12" i="12"/>
  <c r="K36" i="9"/>
  <c r="K27" i="12"/>
  <c r="J37" i="12"/>
  <c r="J48" i="12"/>
  <c r="K59" i="12"/>
  <c r="K64" i="12"/>
  <c r="AL48" i="6"/>
  <c r="K19" i="12"/>
  <c r="K12" i="12"/>
  <c r="J14" i="9"/>
  <c r="J28" i="9"/>
  <c r="J43" i="9"/>
  <c r="J42" i="9"/>
  <c r="J41" i="9"/>
  <c r="J40" i="9"/>
  <c r="J46" i="9"/>
  <c r="J39" i="9"/>
  <c r="J45" i="9"/>
  <c r="J24" i="9"/>
  <c r="J31" i="9"/>
  <c r="J22" i="9"/>
  <c r="J25" i="9"/>
  <c r="J7" i="9"/>
  <c r="AR38" i="18"/>
  <c r="J36" i="9"/>
  <c r="J13" i="9"/>
  <c r="J11" i="9"/>
  <c r="J17" i="9"/>
  <c r="J10" i="9"/>
  <c r="AI10" i="9"/>
  <c r="AW15" i="27"/>
  <c r="J9" i="9"/>
  <c r="J20" i="9"/>
  <c r="J32" i="9"/>
  <c r="J27" i="9"/>
  <c r="J23" i="9"/>
  <c r="J15" i="9"/>
  <c r="J19" i="9"/>
  <c r="J29" i="9"/>
  <c r="J44" i="9"/>
  <c r="J34" i="9"/>
  <c r="AI34" i="9"/>
  <c r="AW39" i="27"/>
  <c r="J16" i="9"/>
  <c r="AR51" i="18"/>
  <c r="AR50" i="18"/>
  <c r="AR47" i="18"/>
  <c r="AR29" i="18"/>
  <c r="AR19" i="18"/>
  <c r="AR45" i="18"/>
  <c r="AR48" i="18"/>
  <c r="AR46" i="18"/>
  <c r="AR33" i="18"/>
  <c r="AR27" i="18"/>
  <c r="AR30" i="18"/>
  <c r="AR44" i="18"/>
  <c r="AR12" i="18"/>
  <c r="AR36" i="18"/>
  <c r="AR37" i="18"/>
  <c r="AR15" i="18"/>
  <c r="AR41" i="18"/>
  <c r="AR25" i="18"/>
  <c r="AR21" i="18"/>
  <c r="AR16" i="18"/>
  <c r="AR34" i="18"/>
  <c r="AR49" i="18"/>
  <c r="AR20" i="18"/>
  <c r="AR22" i="18"/>
  <c r="AR39" i="18"/>
  <c r="AR18" i="18"/>
  <c r="AR14" i="18"/>
  <c r="AR32" i="18"/>
  <c r="AR24" i="18"/>
  <c r="AR28" i="18"/>
  <c r="AR35" i="18"/>
  <c r="AR26" i="18"/>
  <c r="AR43" i="18"/>
  <c r="AR23" i="18"/>
  <c r="AR17" i="18"/>
  <c r="AR31" i="18"/>
  <c r="AR13" i="18"/>
  <c r="AR11" i="18"/>
  <c r="AR9" i="18"/>
  <c r="AN35" i="9"/>
  <c r="AN41" i="9"/>
  <c r="AN22" i="9"/>
  <c r="AN34" i="9"/>
  <c r="AI20" i="9"/>
  <c r="AW25" i="27"/>
  <c r="AN20" i="9"/>
  <c r="AI39" i="9"/>
  <c r="AW44" i="27"/>
  <c r="AN39" i="9"/>
  <c r="AI14" i="9"/>
  <c r="AW19" i="27"/>
  <c r="AN14" i="9"/>
  <c r="AI15" i="9"/>
  <c r="AW20" i="18"/>
  <c r="AN15" i="9"/>
  <c r="AI17" i="9"/>
  <c r="AW22" i="27"/>
  <c r="AN17" i="9"/>
  <c r="AI11" i="9"/>
  <c r="AN11" i="9"/>
  <c r="AI42" i="9"/>
  <c r="AW47" i="27"/>
  <c r="AN42" i="9"/>
  <c r="AI27" i="9"/>
  <c r="AW32" i="27"/>
  <c r="AN27" i="9"/>
  <c r="AI24" i="9"/>
  <c r="AW29" i="27"/>
  <c r="AN24" i="9"/>
  <c r="AI32" i="9"/>
  <c r="AN32" i="9"/>
  <c r="AI45" i="9"/>
  <c r="AW50" i="27"/>
  <c r="AN45" i="9"/>
  <c r="AI44" i="9"/>
  <c r="AW49" i="27"/>
  <c r="AN44" i="9"/>
  <c r="AN7" i="9"/>
  <c r="AI7" i="9"/>
  <c r="AJ36" i="9"/>
  <c r="AX41" i="18"/>
  <c r="AO36" i="9"/>
  <c r="AI29" i="9"/>
  <c r="AW34" i="27"/>
  <c r="AN29" i="9"/>
  <c r="AI23" i="9"/>
  <c r="AW28" i="27"/>
  <c r="AN23" i="9"/>
  <c r="AI31" i="9"/>
  <c r="AN31" i="9"/>
  <c r="AI33" i="9"/>
  <c r="AW38" i="27"/>
  <c r="AN33" i="9"/>
  <c r="AI16" i="9"/>
  <c r="AW21" i="18"/>
  <c r="AN16" i="9"/>
  <c r="AI13" i="9"/>
  <c r="AW18" i="27"/>
  <c r="AN13" i="9"/>
  <c r="AI43" i="9"/>
  <c r="AN43" i="9"/>
  <c r="AI36" i="9"/>
  <c r="AW41" i="27"/>
  <c r="AN36" i="9"/>
  <c r="AI28" i="9"/>
  <c r="AW33" i="27"/>
  <c r="AN28" i="9"/>
  <c r="AI9" i="9"/>
  <c r="AW14" i="18"/>
  <c r="AN9" i="9"/>
  <c r="AI46" i="9"/>
  <c r="AN46" i="9"/>
  <c r="AI25" i="9"/>
  <c r="AW30" i="27"/>
  <c r="AN25" i="9"/>
  <c r="AI40" i="9"/>
  <c r="AW45" i="18"/>
  <c r="AN40" i="9"/>
  <c r="AI19" i="9"/>
  <c r="AI18" i="9"/>
  <c r="AN19" i="9"/>
  <c r="AN10" i="9"/>
  <c r="AI22" i="9"/>
  <c r="AI41" i="9"/>
  <c r="AW46" i="27"/>
  <c r="AI35" i="9"/>
  <c r="AW40" i="27"/>
  <c r="AW46" i="18"/>
  <c r="AN15" i="6"/>
  <c r="AL37" i="6"/>
  <c r="AL95" i="6"/>
  <c r="AM80" i="6"/>
  <c r="AS80" i="6" s="1"/>
  <c r="AT80" i="6" s="1"/>
  <c r="AL120" i="6"/>
  <c r="AO51" i="6"/>
  <c r="AQ51" i="6" s="1"/>
  <c r="AN51" i="6"/>
  <c r="AM94" i="6"/>
  <c r="AS94" i="6" s="1"/>
  <c r="AT94" i="6" s="1"/>
  <c r="AO132" i="6"/>
  <c r="AL132" i="6"/>
  <c r="AP132" i="6"/>
  <c r="AL94" i="6"/>
  <c r="AP94" i="6"/>
  <c r="AN61" i="6"/>
  <c r="AL68" i="6"/>
  <c r="AM48" i="6"/>
  <c r="AN48" i="6" s="1"/>
  <c r="AO61" i="6"/>
  <c r="AQ61" i="6" s="1"/>
  <c r="AO58" i="6"/>
  <c r="AP48" i="6"/>
  <c r="AQ48" i="6" s="1"/>
  <c r="AL101" i="6"/>
  <c r="AL58" i="6"/>
  <c r="AN40" i="6"/>
  <c r="AO57" i="6"/>
  <c r="AQ57" i="6" s="1"/>
  <c r="AP40" i="6"/>
  <c r="AL80" i="6"/>
  <c r="AO80" i="6"/>
  <c r="AQ80" i="6" s="1"/>
  <c r="AM101" i="6"/>
  <c r="AS101" i="6" s="1"/>
  <c r="AT101" i="6" s="1"/>
  <c r="AL84" i="6"/>
  <c r="AL76" i="6"/>
  <c r="AM106" i="6"/>
  <c r="AN106" i="6" s="1"/>
  <c r="AM100" i="6"/>
  <c r="AS58" i="6"/>
  <c r="AT58" i="6" s="1"/>
  <c r="AO120" i="6"/>
  <c r="AO20" i="6"/>
  <c r="AP74" i="6"/>
  <c r="AQ74" i="6" s="1"/>
  <c r="AM127" i="6"/>
  <c r="I62" i="12" s="1"/>
  <c r="AM120" i="6"/>
  <c r="I55" i="12" s="1"/>
  <c r="AM76" i="6"/>
  <c r="AP20" i="6"/>
  <c r="AO106" i="6"/>
  <c r="AQ106" i="6" s="1"/>
  <c r="AO68" i="6"/>
  <c r="AL44" i="6"/>
  <c r="AN74" i="6"/>
  <c r="AL55" i="6"/>
  <c r="AP100" i="6"/>
  <c r="AQ100" i="6" s="1"/>
  <c r="AP76" i="6"/>
  <c r="AP55" i="6"/>
  <c r="AO84" i="6"/>
  <c r="AP70" i="6"/>
  <c r="AS37" i="6"/>
  <c r="AT37" i="6" s="1"/>
  <c r="AO15" i="6"/>
  <c r="AQ15" i="6" s="1"/>
  <c r="AO44" i="6"/>
  <c r="AQ44" i="6" s="1"/>
  <c r="AP15" i="6"/>
  <c r="AP37" i="6"/>
  <c r="AQ37" i="6" s="1"/>
  <c r="AP68" i="6"/>
  <c r="AQ68" i="6" s="1"/>
  <c r="AP84" i="6"/>
  <c r="AQ84" i="6" s="1"/>
  <c r="AL70" i="6"/>
  <c r="AN52" i="6"/>
  <c r="AO127" i="6"/>
  <c r="AO27" i="6"/>
  <c r="AP50" i="6"/>
  <c r="AO112" i="6"/>
  <c r="AP127" i="6"/>
  <c r="AP112" i="6"/>
  <c r="AO93" i="6"/>
  <c r="AP60" i="6"/>
  <c r="AL112" i="6"/>
  <c r="AO60" i="6"/>
  <c r="AN84" i="6"/>
  <c r="AP44" i="6"/>
  <c r="AS62" i="6"/>
  <c r="AT62" i="6" s="1"/>
  <c r="AO33" i="6"/>
  <c r="AS88" i="6"/>
  <c r="AT88" i="6" s="1"/>
  <c r="J58" i="12"/>
  <c r="AO88" i="6"/>
  <c r="AS68" i="6"/>
  <c r="AT68" i="6" s="1"/>
  <c r="AP88" i="6"/>
  <c r="AW16" i="18"/>
  <c r="AW16" i="27"/>
  <c r="AW37" i="27"/>
  <c r="AW37" i="18"/>
  <c r="AW39" i="18"/>
  <c r="AW27" i="18"/>
  <c r="AW25" i="18"/>
  <c r="AW12" i="27"/>
  <c r="AW12" i="18"/>
  <c r="AW48" i="27"/>
  <c r="AW48" i="18"/>
  <c r="AW51" i="18"/>
  <c r="AW51" i="27"/>
  <c r="AW44" i="18"/>
  <c r="AI30" i="9"/>
  <c r="AW36" i="27"/>
  <c r="AW36" i="18"/>
  <c r="AW45" i="27"/>
  <c r="AW15" i="18"/>
  <c r="AW27" i="27"/>
  <c r="AI8" i="9"/>
  <c r="AP96" i="6"/>
  <c r="J64" i="12"/>
  <c r="AO96" i="6"/>
  <c r="AO109" i="6"/>
  <c r="AP109" i="6"/>
  <c r="AP95" i="6"/>
  <c r="AO95" i="6"/>
  <c r="K15" i="9"/>
  <c r="AO108" i="6"/>
  <c r="AP108" i="6"/>
  <c r="AS44" i="6"/>
  <c r="AT44" i="6" s="1"/>
  <c r="K25" i="9"/>
  <c r="J18" i="12"/>
  <c r="J55" i="12"/>
  <c r="K49" i="12"/>
  <c r="K38" i="12"/>
  <c r="J63" i="12"/>
  <c r="K63" i="12"/>
  <c r="K22" i="9"/>
  <c r="J27" i="12"/>
  <c r="K17" i="12"/>
  <c r="J9" i="12"/>
  <c r="AN112" i="6"/>
  <c r="K37" i="12"/>
  <c r="J57" i="12"/>
  <c r="K39" i="9"/>
  <c r="AN20" i="6"/>
  <c r="AS20" i="6"/>
  <c r="AT20" i="6" s="1"/>
  <c r="K62" i="12"/>
  <c r="J62" i="12"/>
  <c r="K10" i="9"/>
  <c r="J17" i="12"/>
  <c r="K48" i="12"/>
  <c r="K42" i="9"/>
  <c r="K14" i="9"/>
  <c r="K11" i="12"/>
  <c r="K46" i="9"/>
  <c r="J52" i="12"/>
  <c r="K52" i="12"/>
  <c r="J30" i="12"/>
  <c r="K30" i="12"/>
  <c r="K16" i="12"/>
  <c r="K11" i="9"/>
  <c r="J16" i="12"/>
  <c r="J14" i="12"/>
  <c r="J36" i="12"/>
  <c r="K28" i="9"/>
  <c r="K36" i="12"/>
  <c r="AX41" i="27"/>
  <c r="K43" i="12"/>
  <c r="J43" i="12"/>
  <c r="J19" i="12"/>
  <c r="K43" i="9"/>
  <c r="AS15" i="6"/>
  <c r="AT15" i="6" s="1"/>
  <c r="J59" i="12"/>
  <c r="AP62" i="6"/>
  <c r="AP52" i="6"/>
  <c r="AP41" i="6"/>
  <c r="AL74" i="6"/>
  <c r="AO55" i="6"/>
  <c r="AO52" i="6"/>
  <c r="AL62" i="6"/>
  <c r="AL41" i="6"/>
  <c r="AP106" i="6"/>
  <c r="K55" i="12"/>
  <c r="J49" i="12"/>
  <c r="K58" i="12"/>
  <c r="AN21" i="9"/>
  <c r="AN30" i="9"/>
  <c r="AW14" i="27"/>
  <c r="AW22" i="18"/>
  <c r="AI26" i="9"/>
  <c r="AW31" i="27"/>
  <c r="AW50" i="18"/>
  <c r="AI21" i="9"/>
  <c r="AW26" i="27"/>
  <c r="AW24" i="18"/>
  <c r="AW28" i="18"/>
  <c r="AW24" i="27"/>
  <c r="AW18" i="18"/>
  <c r="AI12" i="9"/>
  <c r="AW17" i="18"/>
  <c r="AW29" i="18"/>
  <c r="AW21" i="27"/>
  <c r="AJ22" i="9"/>
  <c r="AX27" i="18"/>
  <c r="AO22" i="9"/>
  <c r="AJ42" i="9"/>
  <c r="AX47" i="27"/>
  <c r="AO42" i="9"/>
  <c r="AJ43" i="9"/>
  <c r="AX48" i="27"/>
  <c r="AO43" i="9"/>
  <c r="AW19" i="18"/>
  <c r="AJ10" i="9"/>
  <c r="AO10" i="9"/>
  <c r="AI38" i="9"/>
  <c r="AW43" i="27"/>
  <c r="AW30" i="18"/>
  <c r="AW33" i="18"/>
  <c r="AN38" i="9"/>
  <c r="AJ11" i="9"/>
  <c r="AX16" i="18"/>
  <c r="AO11" i="9"/>
  <c r="AW20" i="27"/>
  <c r="AM36" i="9"/>
  <c r="AW26" i="18"/>
  <c r="AW38" i="18"/>
  <c r="AN18" i="9"/>
  <c r="AJ28" i="9"/>
  <c r="AX33" i="18"/>
  <c r="AO28" i="9"/>
  <c r="AW49" i="18"/>
  <c r="AJ15" i="9"/>
  <c r="AM15" i="9"/>
  <c r="AO15" i="9"/>
  <c r="AJ46" i="9"/>
  <c r="AX51" i="27"/>
  <c r="AO46" i="9"/>
  <c r="AW40" i="18"/>
  <c r="AW34" i="18"/>
  <c r="AW41" i="18"/>
  <c r="AW32" i="18"/>
  <c r="AN8" i="9"/>
  <c r="AN12" i="9"/>
  <c r="AJ14" i="9"/>
  <c r="AX19" i="27"/>
  <c r="AO14" i="9"/>
  <c r="AJ39" i="9"/>
  <c r="AX44" i="27"/>
  <c r="AO39" i="9"/>
  <c r="AJ25" i="9"/>
  <c r="AX30" i="27"/>
  <c r="AO25" i="9"/>
  <c r="AW31" i="18"/>
  <c r="AW47" i="18"/>
  <c r="AN26" i="9"/>
  <c r="AS41" i="6"/>
  <c r="AT41" i="6" s="1"/>
  <c r="AN70" i="6"/>
  <c r="AN100" i="6"/>
  <c r="AN27" i="6"/>
  <c r="AS33" i="6"/>
  <c r="AT33" i="6" s="1"/>
  <c r="AS108" i="6"/>
  <c r="AT108" i="6" s="1"/>
  <c r="AL40" i="6"/>
  <c r="AP33" i="6"/>
  <c r="AP27" i="6"/>
  <c r="AP93" i="6"/>
  <c r="AP28" i="6"/>
  <c r="AO28" i="6"/>
  <c r="AW17" i="27"/>
  <c r="AN94" i="6"/>
  <c r="AS51" i="6"/>
  <c r="AT51" i="6" s="1"/>
  <c r="AS61" i="6"/>
  <c r="AT61" i="6" s="1"/>
  <c r="AN108" i="6"/>
  <c r="AS100" i="6"/>
  <c r="AT100" i="6" s="1"/>
  <c r="AS40" i="6"/>
  <c r="AT40" i="6" s="1"/>
  <c r="AQ20" i="6"/>
  <c r="AN37" i="6"/>
  <c r="AN62" i="6"/>
  <c r="AN127" i="6"/>
  <c r="AN58" i="6"/>
  <c r="AS70" i="6"/>
  <c r="AT70" i="6" s="1"/>
  <c r="AS74" i="6"/>
  <c r="AT74" i="6" s="1"/>
  <c r="AS27" i="6"/>
  <c r="AT27" i="6" s="1"/>
  <c r="AQ60" i="6"/>
  <c r="AN93" i="6"/>
  <c r="AN88" i="6"/>
  <c r="AN96" i="6"/>
  <c r="AS93" i="6"/>
  <c r="AT93" i="6" s="1"/>
  <c r="AS52" i="6"/>
  <c r="AT52" i="6" s="1"/>
  <c r="AN41" i="6"/>
  <c r="AW13" i="27"/>
  <c r="AW13" i="18"/>
  <c r="AW35" i="27"/>
  <c r="AW35" i="18"/>
  <c r="AW23" i="27"/>
  <c r="AW23" i="18"/>
  <c r="K46" i="12"/>
  <c r="K40" i="9"/>
  <c r="J46" i="12"/>
  <c r="AS96" i="6"/>
  <c r="AT96" i="6"/>
  <c r="K14" i="12"/>
  <c r="K24" i="9"/>
  <c r="K57" i="12"/>
  <c r="J38" i="12"/>
  <c r="K17" i="9"/>
  <c r="K18" i="12"/>
  <c r="K20" i="12"/>
  <c r="J20" i="12"/>
  <c r="K9" i="12"/>
  <c r="K9" i="9"/>
  <c r="J15" i="12"/>
  <c r="K16" i="9"/>
  <c r="K15" i="12"/>
  <c r="J45" i="12"/>
  <c r="K45" i="12"/>
  <c r="K22" i="12"/>
  <c r="J22" i="12"/>
  <c r="K19" i="9"/>
  <c r="K25" i="12"/>
  <c r="J25" i="12"/>
  <c r="K33" i="9"/>
  <c r="K41" i="12"/>
  <c r="J41" i="12"/>
  <c r="AS57" i="6"/>
  <c r="AT57" i="6" s="1"/>
  <c r="AN57" i="6"/>
  <c r="AM39" i="9"/>
  <c r="K28" i="12"/>
  <c r="K23" i="9"/>
  <c r="J28" i="12"/>
  <c r="J31" i="12"/>
  <c r="K31" i="12"/>
  <c r="K13" i="12"/>
  <c r="J13" i="12"/>
  <c r="K29" i="9"/>
  <c r="AM11" i="9"/>
  <c r="K34" i="9"/>
  <c r="J24" i="12"/>
  <c r="K24" i="12"/>
  <c r="AX15" i="27"/>
  <c r="AM10" i="9"/>
  <c r="AX15" i="18"/>
  <c r="J33" i="12"/>
  <c r="K31" i="9"/>
  <c r="K33" i="12"/>
  <c r="J60" i="12"/>
  <c r="K60" i="12"/>
  <c r="K13" i="9"/>
  <c r="K10" i="12"/>
  <c r="J10" i="12"/>
  <c r="K40" i="12"/>
  <c r="J40" i="12"/>
  <c r="AX19" i="18"/>
  <c r="AI6" i="9"/>
  <c r="AI4" i="9"/>
  <c r="AM14" i="9"/>
  <c r="AX27" i="27"/>
  <c r="AX30" i="18"/>
  <c r="AW43" i="18"/>
  <c r="AM22" i="9"/>
  <c r="AN6" i="9"/>
  <c r="AN4" i="9"/>
  <c r="AM42" i="9"/>
  <c r="AX47" i="18"/>
  <c r="AX51" i="18"/>
  <c r="AM25" i="9"/>
  <c r="AM46" i="9"/>
  <c r="AX20" i="27"/>
  <c r="AX20" i="18"/>
  <c r="AJ33" i="9"/>
  <c r="AO33" i="9"/>
  <c r="AJ29" i="9"/>
  <c r="AX34" i="27"/>
  <c r="AO29" i="9"/>
  <c r="AJ31" i="9"/>
  <c r="AO31" i="9"/>
  <c r="AJ16" i="9"/>
  <c r="AX21" i="18"/>
  <c r="AO16" i="9"/>
  <c r="AX44" i="18"/>
  <c r="AJ9" i="9"/>
  <c r="AX14" i="18"/>
  <c r="AO9" i="9"/>
  <c r="AO8" i="9"/>
  <c r="AM28" i="9"/>
  <c r="AJ34" i="9"/>
  <c r="AX39" i="27"/>
  <c r="AO34" i="9"/>
  <c r="AJ40" i="9"/>
  <c r="AM40" i="9"/>
  <c r="AO40" i="9"/>
  <c r="AX33" i="27"/>
  <c r="AJ24" i="9"/>
  <c r="AO24" i="9"/>
  <c r="AL11" i="9"/>
  <c r="AX48" i="18"/>
  <c r="AJ13" i="9"/>
  <c r="AM13" i="9"/>
  <c r="AO13" i="9"/>
  <c r="AO12" i="9"/>
  <c r="AM43" i="9"/>
  <c r="AJ19" i="9"/>
  <c r="AO19" i="9"/>
  <c r="AJ17" i="9"/>
  <c r="AX22" i="27"/>
  <c r="AO17" i="9"/>
  <c r="AL35" i="9"/>
  <c r="AX16" i="27"/>
  <c r="AJ23" i="9"/>
  <c r="AJ21" i="9"/>
  <c r="AO23" i="9"/>
  <c r="AO21" i="9"/>
  <c r="AL20" i="6"/>
  <c r="AX29" i="18"/>
  <c r="AW11" i="18"/>
  <c r="AW11" i="27"/>
  <c r="K53" i="12"/>
  <c r="J53" i="12"/>
  <c r="J51" i="12"/>
  <c r="K45" i="9"/>
  <c r="K51" i="12"/>
  <c r="K39" i="12"/>
  <c r="K35" i="9"/>
  <c r="J39" i="12"/>
  <c r="AX22" i="18"/>
  <c r="AX14" i="27"/>
  <c r="AM9" i="9"/>
  <c r="AM24" i="9"/>
  <c r="AX29" i="27"/>
  <c r="AX24" i="27"/>
  <c r="AM19" i="9"/>
  <c r="AX24" i="18"/>
  <c r="J21" i="12"/>
  <c r="K21" i="12"/>
  <c r="J34" i="12"/>
  <c r="K32" i="9"/>
  <c r="K34" i="12"/>
  <c r="K7" i="9"/>
  <c r="J8" i="12"/>
  <c r="K8" i="12"/>
  <c r="AX36" i="18"/>
  <c r="AM31" i="9"/>
  <c r="AX36" i="27"/>
  <c r="AX18" i="27"/>
  <c r="J35" i="12"/>
  <c r="K35" i="12"/>
  <c r="K27" i="9"/>
  <c r="J32" i="12"/>
  <c r="K32" i="12"/>
  <c r="AX38" i="27"/>
  <c r="AM33" i="9"/>
  <c r="AX38" i="18"/>
  <c r="J42" i="12"/>
  <c r="K42" i="12"/>
  <c r="J61" i="12"/>
  <c r="K61" i="12"/>
  <c r="AM34" i="9"/>
  <c r="AX39" i="18"/>
  <c r="AM29" i="9"/>
  <c r="J26" i="12"/>
  <c r="K26" i="12"/>
  <c r="J47" i="12"/>
  <c r="K41" i="9"/>
  <c r="K47" i="12"/>
  <c r="K50" i="12"/>
  <c r="K44" i="9"/>
  <c r="J50" i="12"/>
  <c r="J54" i="12"/>
  <c r="K54" i="12"/>
  <c r="J23" i="12"/>
  <c r="K23" i="12"/>
  <c r="K20" i="9"/>
  <c r="AT28" i="9"/>
  <c r="AX45" i="18"/>
  <c r="AX45" i="27"/>
  <c r="AM17" i="9"/>
  <c r="AX18" i="18"/>
  <c r="AX28" i="27"/>
  <c r="AJ7" i="9"/>
  <c r="AO7" i="9"/>
  <c r="AJ41" i="9"/>
  <c r="AM41" i="9"/>
  <c r="AO41" i="9"/>
  <c r="AM23" i="9"/>
  <c r="AJ32" i="9"/>
  <c r="AX37" i="18"/>
  <c r="AO32" i="9"/>
  <c r="AO30" i="9"/>
  <c r="AX21" i="27"/>
  <c r="AJ45" i="9"/>
  <c r="AX50" i="27"/>
  <c r="AO45" i="9"/>
  <c r="AJ20" i="9"/>
  <c r="AX25" i="18"/>
  <c r="AO20" i="9"/>
  <c r="AO18" i="9"/>
  <c r="AJ27" i="9"/>
  <c r="AX32" i="18"/>
  <c r="AO27" i="9"/>
  <c r="AO26" i="9"/>
  <c r="AM16" i="9"/>
  <c r="AX28" i="18"/>
  <c r="AJ12" i="9"/>
  <c r="AX34" i="18"/>
  <c r="AJ35" i="9"/>
  <c r="AM35" i="9"/>
  <c r="AO35" i="9"/>
  <c r="AJ44" i="9"/>
  <c r="AO44" i="9"/>
  <c r="AJ8" i="9"/>
  <c r="AX13" i="27"/>
  <c r="AW9" i="27"/>
  <c r="AW9" i="18"/>
  <c r="AX12" i="18"/>
  <c r="AM7" i="9"/>
  <c r="AX12" i="27"/>
  <c r="AX25" i="27"/>
  <c r="AX26" i="27"/>
  <c r="AX26" i="18"/>
  <c r="AM21" i="9"/>
  <c r="AX17" i="27"/>
  <c r="AM12" i="9"/>
  <c r="AX17" i="18"/>
  <c r="AM27" i="9"/>
  <c r="AM20" i="9"/>
  <c r="AJ18" i="9"/>
  <c r="AX46" i="27"/>
  <c r="AX40" i="18"/>
  <c r="AJ38" i="9"/>
  <c r="AX43" i="18"/>
  <c r="AX46" i="18"/>
  <c r="AJ26" i="9"/>
  <c r="AX31" i="18"/>
  <c r="AX13" i="18"/>
  <c r="AJ30" i="9"/>
  <c r="AX50" i="18"/>
  <c r="AX37" i="27"/>
  <c r="AM44" i="9"/>
  <c r="AM45" i="9"/>
  <c r="AM32" i="9"/>
  <c r="AX49" i="18"/>
  <c r="AO6" i="9"/>
  <c r="AM8" i="9"/>
  <c r="AX40" i="27"/>
  <c r="AO38" i="9"/>
  <c r="AX49" i="27"/>
  <c r="AX32" i="27"/>
  <c r="AO19" i="6"/>
  <c r="AL61" i="6"/>
  <c r="AL51" i="6"/>
  <c r="AX23" i="27"/>
  <c r="AM18" i="9"/>
  <c r="AX23" i="18"/>
  <c r="AX31" i="27"/>
  <c r="AM26" i="9"/>
  <c r="AX43" i="27"/>
  <c r="AM38" i="9"/>
  <c r="AJ6" i="9"/>
  <c r="AO4" i="9"/>
  <c r="AX35" i="18"/>
  <c r="AX35" i="27"/>
  <c r="AM30" i="9"/>
  <c r="AL108" i="6"/>
  <c r="AL109" i="6"/>
  <c r="AL57" i="6"/>
  <c r="AO92" i="6"/>
  <c r="AP19" i="6"/>
  <c r="AL50" i="6"/>
  <c r="AL100" i="6"/>
  <c r="AP124" i="6"/>
  <c r="AL19" i="6"/>
  <c r="AP115" i="6"/>
  <c r="AX11" i="27"/>
  <c r="AX11" i="18"/>
  <c r="AJ4" i="9"/>
  <c r="AM6" i="9"/>
  <c r="AO65" i="6"/>
  <c r="AL124" i="6"/>
  <c r="AL21" i="6"/>
  <c r="AO21" i="6"/>
  <c r="AP21" i="6"/>
  <c r="AO36" i="6"/>
  <c r="AL60" i="6"/>
  <c r="AL52" i="6"/>
  <c r="AL39" i="6"/>
  <c r="AP99" i="6"/>
  <c r="AL30" i="6"/>
  <c r="AS115" i="6"/>
  <c r="AT115" i="6" s="1"/>
  <c r="AO115" i="6"/>
  <c r="AS30" i="6"/>
  <c r="AT30" i="6" s="1"/>
  <c r="AP30" i="6"/>
  <c r="AN30" i="6"/>
  <c r="AS92" i="6"/>
  <c r="AT92" i="6" s="1"/>
  <c r="AL65" i="6"/>
  <c r="AP65" i="6"/>
  <c r="AL115" i="6"/>
  <c r="AP92" i="6"/>
  <c r="AL92" i="6"/>
  <c r="AM79" i="6"/>
  <c r="AN79" i="6" s="1"/>
  <c r="AO124" i="6"/>
  <c r="AQ124" i="6" s="1"/>
  <c r="AO30" i="6"/>
  <c r="AN21" i="6"/>
  <c r="AS54" i="6"/>
  <c r="AT54" i="6" s="1"/>
  <c r="AS19" i="6"/>
  <c r="AT19" i="6" s="1"/>
  <c r="AN19" i="6"/>
  <c r="AM124" i="6"/>
  <c r="I59" i="12" s="1"/>
  <c r="AX9" i="18"/>
  <c r="AM4" i="9"/>
  <c r="AX9" i="27"/>
  <c r="AS39" i="6"/>
  <c r="AT39" i="6" s="1"/>
  <c r="AN115" i="6"/>
  <c r="AN54" i="6"/>
  <c r="AN92" i="6"/>
  <c r="AP39" i="6"/>
  <c r="AL116" i="6"/>
  <c r="AO116" i="6"/>
  <c r="AQ116" i="6" s="1"/>
  <c r="AL15" i="6"/>
  <c r="AP116" i="6"/>
  <c r="AO119" i="6"/>
  <c r="AM119" i="6"/>
  <c r="I54" i="12" s="1"/>
  <c r="AO111" i="6"/>
  <c r="AP36" i="6"/>
  <c r="AL36" i="6"/>
  <c r="AO39" i="6"/>
  <c r="AP73" i="6"/>
  <c r="AL73" i="6"/>
  <c r="AO73" i="6"/>
  <c r="AQ73" i="6" s="1"/>
  <c r="AM118" i="6"/>
  <c r="I53" i="12" s="1"/>
  <c r="AL118" i="6"/>
  <c r="AO118" i="6"/>
  <c r="AP118" i="6"/>
  <c r="AQ118" i="6" s="1"/>
  <c r="AP119" i="6"/>
  <c r="AL54" i="6"/>
  <c r="AL119" i="6"/>
  <c r="AL18" i="6"/>
  <c r="AS18" i="6"/>
  <c r="AT18" i="6" s="1"/>
  <c r="AP18" i="6"/>
  <c r="AL99" i="6"/>
  <c r="AO54" i="6"/>
  <c r="AQ54" i="6" s="1"/>
  <c r="AO99" i="6"/>
  <c r="AO123" i="6"/>
  <c r="AM99" i="6"/>
  <c r="AO18" i="6"/>
  <c r="AN39" i="6"/>
  <c r="AN124" i="6"/>
  <c r="AP79" i="6"/>
  <c r="AL79" i="6"/>
  <c r="AO79" i="6"/>
  <c r="AP53" i="6"/>
  <c r="AL53" i="6"/>
  <c r="AO104" i="6"/>
  <c r="AP72" i="6"/>
  <c r="AM43" i="6"/>
  <c r="I20" i="12" s="1"/>
  <c r="AO53" i="6"/>
  <c r="AP31" i="6"/>
  <c r="AL31" i="6"/>
  <c r="AO31" i="6"/>
  <c r="AP54" i="6"/>
  <c r="AN73" i="6"/>
  <c r="J29" i="12"/>
  <c r="K29" i="12"/>
  <c r="AN18" i="6"/>
  <c r="AL33" i="6"/>
  <c r="AS53" i="6"/>
  <c r="AT53" i="6" s="1"/>
  <c r="AL93" i="6"/>
  <c r="AP64" i="6"/>
  <c r="AL111" i="6"/>
  <c r="AL64" i="6"/>
  <c r="AP111" i="6"/>
  <c r="AQ111" i="6"/>
  <c r="AL110" i="6"/>
  <c r="AO110" i="6"/>
  <c r="AP110" i="6"/>
  <c r="AS118" i="6"/>
  <c r="AT118" i="6" s="1"/>
  <c r="AL43" i="6"/>
  <c r="AP105" i="6"/>
  <c r="AN118" i="6"/>
  <c r="AL17" i="6"/>
  <c r="AO17" i="6"/>
  <c r="AM46" i="6"/>
  <c r="AO46" i="6"/>
  <c r="AQ46" i="6" s="1"/>
  <c r="AL46" i="6"/>
  <c r="AP46" i="6"/>
  <c r="AM126" i="6"/>
  <c r="AP126" i="6"/>
  <c r="AO126" i="6"/>
  <c r="AL126" i="6"/>
  <c r="AL67" i="6"/>
  <c r="AP67" i="6"/>
  <c r="AQ53" i="6"/>
  <c r="AM130" i="6"/>
  <c r="AN130" i="6" s="1"/>
  <c r="AO72" i="6"/>
  <c r="AQ72" i="6" s="1"/>
  <c r="AN64" i="6"/>
  <c r="AP43" i="6"/>
  <c r="AO43" i="6"/>
  <c r="AO67" i="6"/>
  <c r="AS12" i="6"/>
  <c r="AT12" i="6"/>
  <c r="AO78" i="6"/>
  <c r="AP83" i="6"/>
  <c r="AO64" i="6"/>
  <c r="AS64" i="6"/>
  <c r="AT64" i="6" s="1"/>
  <c r="AM104" i="6"/>
  <c r="AN104" i="6" s="1"/>
  <c r="AP104" i="6"/>
  <c r="AQ104" i="6" s="1"/>
  <c r="AL104" i="6"/>
  <c r="AP17" i="6"/>
  <c r="AL122" i="6"/>
  <c r="AL72" i="6"/>
  <c r="AL11" i="6"/>
  <c r="AP11" i="6"/>
  <c r="AO11" i="6"/>
  <c r="AP123" i="6"/>
  <c r="AQ123" i="6" s="1"/>
  <c r="AM123" i="6"/>
  <c r="AN123" i="6" s="1"/>
  <c r="AL123" i="6"/>
  <c r="AM131" i="6"/>
  <c r="AN131" i="6"/>
  <c r="AL42" i="9"/>
  <c r="AT42" i="9" s="1"/>
  <c r="AS110" i="6"/>
  <c r="AT110" i="6" s="1"/>
  <c r="AS66" i="6"/>
  <c r="AT66" i="6" s="1"/>
  <c r="AN46" i="6"/>
  <c r="AL105" i="6"/>
  <c r="AP12" i="6"/>
  <c r="AL28" i="6"/>
  <c r="AL87" i="6"/>
  <c r="AN111" i="6"/>
  <c r="AS111" i="6"/>
  <c r="AT111" i="6" s="1"/>
  <c r="AN110" i="6"/>
  <c r="AO105" i="6"/>
  <c r="AN12" i="6"/>
  <c r="AM105" i="6"/>
  <c r="AN105" i="6" s="1"/>
  <c r="AM129" i="6"/>
  <c r="I63" i="12" s="1"/>
  <c r="AO129" i="6"/>
  <c r="AL129" i="6"/>
  <c r="AP129" i="6"/>
  <c r="AQ129" i="6" s="1"/>
  <c r="AO114" i="6"/>
  <c r="AP114" i="6"/>
  <c r="AL114" i="6"/>
  <c r="AO98" i="6"/>
  <c r="AN66" i="6"/>
  <c r="AM78" i="6"/>
  <c r="AS78" i="6" s="1"/>
  <c r="AT78" i="6" s="1"/>
  <c r="AO131" i="6"/>
  <c r="AO83" i="6"/>
  <c r="AQ83" i="6" s="1"/>
  <c r="AL90" i="6"/>
  <c r="AP24" i="6"/>
  <c r="AQ24" i="6" s="1"/>
  <c r="AO24" i="6"/>
  <c r="AL24" i="6"/>
  <c r="AO86" i="6"/>
  <c r="AP86" i="6"/>
  <c r="AL86" i="6"/>
  <c r="AP25" i="6"/>
  <c r="AL47" i="6"/>
  <c r="AM47" i="6"/>
  <c r="AN47" i="6" s="1"/>
  <c r="AO47" i="6"/>
  <c r="AP47" i="6"/>
  <c r="AQ47" i="6" s="1"/>
  <c r="AL78" i="6"/>
  <c r="AP78" i="6"/>
  <c r="AQ78" i="6"/>
  <c r="AL66" i="6"/>
  <c r="AO66" i="6"/>
  <c r="AO130" i="6"/>
  <c r="AP130" i="6"/>
  <c r="AL83" i="6"/>
  <c r="AP66" i="6"/>
  <c r="AL12" i="6"/>
  <c r="AP131" i="6"/>
  <c r="AQ131" i="6" s="1"/>
  <c r="AL131" i="6"/>
  <c r="AS72" i="6"/>
  <c r="AT72" i="6" s="1"/>
  <c r="AO122" i="6"/>
  <c r="AP122" i="6"/>
  <c r="AM122" i="6"/>
  <c r="AO125" i="6"/>
  <c r="AL125" i="6"/>
  <c r="AM125" i="6"/>
  <c r="AP125" i="6"/>
  <c r="AQ125" i="6" s="1"/>
  <c r="AN72" i="6"/>
  <c r="AL130" i="6"/>
  <c r="AO12" i="6"/>
  <c r="AP87" i="6"/>
  <c r="AO87" i="6"/>
  <c r="AL27" i="6"/>
  <c r="AL22" i="6"/>
  <c r="AP22" i="6"/>
  <c r="AO22" i="6"/>
  <c r="AQ22" i="6" s="1"/>
  <c r="AS86" i="6"/>
  <c r="AT86" i="6" s="1"/>
  <c r="AS25" i="6"/>
  <c r="AT25" i="6" s="1"/>
  <c r="AN86" i="6"/>
  <c r="AP14" i="6"/>
  <c r="AQ14" i="6" s="1"/>
  <c r="AO14" i="6"/>
  <c r="AL14" i="6"/>
  <c r="AN114" i="6"/>
  <c r="AS114" i="6"/>
  <c r="AT114" i="6" s="1"/>
  <c r="AO117" i="6"/>
  <c r="AP117" i="6"/>
  <c r="AL91" i="6"/>
  <c r="AS91" i="6"/>
  <c r="AT91" i="6" s="1"/>
  <c r="AO91" i="6"/>
  <c r="AP91" i="6"/>
  <c r="AP90" i="6"/>
  <c r="AO90" i="6"/>
  <c r="AL25" i="6"/>
  <c r="AO25" i="6"/>
  <c r="AL98" i="6"/>
  <c r="AM98" i="6"/>
  <c r="AN98" i="6" s="1"/>
  <c r="AP98" i="6"/>
  <c r="AL117" i="6"/>
  <c r="AN14" i="6"/>
  <c r="AN90" i="6"/>
  <c r="AN87" i="6"/>
  <c r="AS87" i="6"/>
  <c r="AT87" i="6" s="1"/>
  <c r="AN25" i="6"/>
  <c r="AN91" i="6"/>
  <c r="AO103" i="6"/>
  <c r="AQ103" i="6" s="1"/>
  <c r="AM103" i="6"/>
  <c r="AN103" i="6" s="1"/>
  <c r="AP103" i="6"/>
  <c r="AL103" i="6"/>
  <c r="AS117" i="6"/>
  <c r="AT117" i="6" s="1"/>
  <c r="AS14" i="6"/>
  <c r="AT14" i="6" s="1"/>
  <c r="AS90" i="6"/>
  <c r="AT90" i="6" s="1"/>
  <c r="AQ95" i="6" l="1"/>
  <c r="AS95" i="6"/>
  <c r="AT95" i="6" s="1"/>
  <c r="AQ91" i="6"/>
  <c r="AQ11" i="6"/>
  <c r="AQ43" i="6"/>
  <c r="AN101" i="6"/>
  <c r="AN60" i="6"/>
  <c r="AQ62" i="6"/>
  <c r="AQ88" i="6"/>
  <c r="AQ25" i="6"/>
  <c r="AN28" i="6"/>
  <c r="AS109" i="6"/>
  <c r="AT109" i="6" s="1"/>
  <c r="I37" i="12"/>
  <c r="AN65" i="6"/>
  <c r="AL46" i="9"/>
  <c r="AT46" i="9" s="1"/>
  <c r="AN117" i="6"/>
  <c r="AQ87" i="6"/>
  <c r="AQ21" i="6"/>
  <c r="AN33" i="6"/>
  <c r="AQ86" i="6"/>
  <c r="AN119" i="6"/>
  <c r="AQ79" i="6"/>
  <c r="AS112" i="6"/>
  <c r="AT112" i="6" s="1"/>
  <c r="AQ120" i="6"/>
  <c r="AL29" i="9"/>
  <c r="AT29" i="9" s="1"/>
  <c r="AS119" i="6"/>
  <c r="AT119" i="6" s="1"/>
  <c r="AS29" i="9"/>
  <c r="AN24" i="6"/>
  <c r="AS24" i="6"/>
  <c r="AT24" i="6" s="1"/>
  <c r="AQ110" i="6"/>
  <c r="AL40" i="9"/>
  <c r="AT40" i="9" s="1"/>
  <c r="AN109" i="6"/>
  <c r="AQ108" i="6"/>
  <c r="AQ127" i="6"/>
  <c r="AP13" i="9"/>
  <c r="AP12" i="9" s="1"/>
  <c r="AK13" i="9"/>
  <c r="AQ41" i="9"/>
  <c r="AV41" i="9" s="1"/>
  <c r="AL41" i="9"/>
  <c r="AQ65" i="6"/>
  <c r="AN95" i="6"/>
  <c r="AQ41" i="6"/>
  <c r="AS83" i="6"/>
  <c r="AT83" i="6" s="1"/>
  <c r="AN129" i="6"/>
  <c r="AS11" i="6"/>
  <c r="AT11" i="6" s="1"/>
  <c r="AQ126" i="6"/>
  <c r="AN31" i="6"/>
  <c r="AN120" i="6"/>
  <c r="AQ52" i="6"/>
  <c r="AS55" i="6"/>
  <c r="AT55" i="6" s="1"/>
  <c r="AQ17" i="6"/>
  <c r="AQ55" i="6"/>
  <c r="I25" i="12"/>
  <c r="M33" i="9" s="1"/>
  <c r="AL33" i="9" s="1"/>
  <c r="AT33" i="9" s="1"/>
  <c r="I14" i="12"/>
  <c r="M15" i="9" s="1"/>
  <c r="AS104" i="6"/>
  <c r="AT104" i="6" s="1"/>
  <c r="AQ122" i="6"/>
  <c r="AS120" i="6"/>
  <c r="AT120" i="6" s="1"/>
  <c r="AQ58" i="6"/>
  <c r="I50" i="12"/>
  <c r="M44" i="9" s="1"/>
  <c r="AN17" i="6"/>
  <c r="AQ67" i="6"/>
  <c r="AQ132" i="6"/>
  <c r="AY29" i="18"/>
  <c r="AQ40" i="6"/>
  <c r="N40" i="9"/>
  <c r="AR40" i="9" s="1"/>
  <c r="BA45" i="18" s="1"/>
  <c r="I34" i="12"/>
  <c r="M32" i="9" s="1"/>
  <c r="AQ32" i="9" s="1"/>
  <c r="AS43" i="6"/>
  <c r="AT43" i="6" s="1"/>
  <c r="AQ92" i="6"/>
  <c r="AQ115" i="6"/>
  <c r="AQ112" i="6"/>
  <c r="I33" i="12"/>
  <c r="M31" i="9" s="1"/>
  <c r="N31" i="9" s="1"/>
  <c r="AR31" i="9" s="1"/>
  <c r="AP25" i="9"/>
  <c r="AY30" i="18" s="1"/>
  <c r="AK25" i="9"/>
  <c r="AP32" i="9"/>
  <c r="AK32" i="9"/>
  <c r="AY19" i="27"/>
  <c r="AY19" i="18"/>
  <c r="AQ36" i="9"/>
  <c r="AV36" i="9" s="1"/>
  <c r="AL36" i="9"/>
  <c r="AT36" i="9" s="1"/>
  <c r="AQ45" i="9"/>
  <c r="AZ50" i="27" s="1"/>
  <c r="AL45" i="9"/>
  <c r="AT45" i="9" s="1"/>
  <c r="AL39" i="9"/>
  <c r="AT39" i="9" s="1"/>
  <c r="N39" i="9"/>
  <c r="AR39" i="9" s="1"/>
  <c r="BA44" i="27" s="1"/>
  <c r="AQ39" i="9"/>
  <c r="AV39" i="9" s="1"/>
  <c r="AQ33" i="9"/>
  <c r="M22" i="9"/>
  <c r="N22" i="9" s="1"/>
  <c r="AR22" i="9" s="1"/>
  <c r="N43" i="9"/>
  <c r="AR43" i="9" s="1"/>
  <c r="AQ43" i="9"/>
  <c r="AZ48" i="18" s="1"/>
  <c r="AQ20" i="9"/>
  <c r="AV20" i="9" s="1"/>
  <c r="AL20" i="9"/>
  <c r="AQ90" i="6"/>
  <c r="AQ114" i="6"/>
  <c r="AQ105" i="6"/>
  <c r="AN116" i="6"/>
  <c r="AN50" i="6"/>
  <c r="AQ109" i="6"/>
  <c r="AQ27" i="6"/>
  <c r="AK43" i="9"/>
  <c r="AY20" i="18"/>
  <c r="AZ34" i="18"/>
  <c r="BC34" i="18" s="1"/>
  <c r="AQ130" i="6"/>
  <c r="AS47" i="6"/>
  <c r="AT47" i="6" s="1"/>
  <c r="AS67" i="6"/>
  <c r="AT67" i="6" s="1"/>
  <c r="AQ18" i="6"/>
  <c r="AQ96" i="6"/>
  <c r="AQ33" i="6"/>
  <c r="AP20" i="9"/>
  <c r="AY25" i="18" s="1"/>
  <c r="I18" i="12"/>
  <c r="M17" i="9" s="1"/>
  <c r="N17" i="9" s="1"/>
  <c r="AR17" i="9" s="1"/>
  <c r="I9" i="12"/>
  <c r="M9" i="9" s="1"/>
  <c r="AQ117" i="6"/>
  <c r="AS36" i="6"/>
  <c r="AT36" i="6" s="1"/>
  <c r="AS116" i="6"/>
  <c r="AT116" i="6" s="1"/>
  <c r="AQ39" i="6"/>
  <c r="AQ50" i="6"/>
  <c r="AQ70" i="6"/>
  <c r="AQ12" i="6"/>
  <c r="AL14" i="9"/>
  <c r="AT14" i="9" s="1"/>
  <c r="AQ93" i="6"/>
  <c r="N29" i="9"/>
  <c r="AR29" i="9" s="1"/>
  <c r="BA34" i="27" s="1"/>
  <c r="AK24" i="9"/>
  <c r="I24" i="12"/>
  <c r="M34" i="9" s="1"/>
  <c r="AQ34" i="9" s="1"/>
  <c r="I28" i="12"/>
  <c r="M23" i="9" s="1"/>
  <c r="N23" i="9" s="1"/>
  <c r="AR23" i="9" s="1"/>
  <c r="I15" i="12"/>
  <c r="M16" i="9" s="1"/>
  <c r="N16" i="9" s="1"/>
  <c r="AR16" i="9" s="1"/>
  <c r="I10" i="12"/>
  <c r="M13" i="9" s="1"/>
  <c r="N13" i="9" s="1"/>
  <c r="AR13" i="9" s="1"/>
  <c r="I8" i="12"/>
  <c r="M7" i="9" s="1"/>
  <c r="AQ7" i="9" s="1"/>
  <c r="AZ19" i="27"/>
  <c r="AN78" i="6"/>
  <c r="I40" i="12"/>
  <c r="AU14" i="9"/>
  <c r="AS21" i="6"/>
  <c r="AT21" i="6" s="1"/>
  <c r="AN132" i="6"/>
  <c r="AQ76" i="6"/>
  <c r="N20" i="9"/>
  <c r="AR20" i="9" s="1"/>
  <c r="BA25" i="27" s="1"/>
  <c r="I22" i="12"/>
  <c r="M19" i="9" s="1"/>
  <c r="N19" i="9" s="1"/>
  <c r="AR19" i="9" s="1"/>
  <c r="AQ98" i="6"/>
  <c r="AQ31" i="6"/>
  <c r="AQ19" i="6"/>
  <c r="AQ28" i="6"/>
  <c r="I35" i="12"/>
  <c r="M27" i="9" s="1"/>
  <c r="N27" i="9" s="1"/>
  <c r="AR27" i="9" s="1"/>
  <c r="AN22" i="6"/>
  <c r="AS22" i="6"/>
  <c r="AT22" i="6" s="1"/>
  <c r="I58" i="12"/>
  <c r="AS84" i="6"/>
  <c r="AT84" i="6" s="1"/>
  <c r="AQ94" i="6"/>
  <c r="AV14" i="9"/>
  <c r="H26" i="12"/>
  <c r="I17" i="12"/>
  <c r="M10" i="9" s="1"/>
  <c r="N10" i="9" s="1"/>
  <c r="AR10" i="9" s="1"/>
  <c r="AQ24" i="9"/>
  <c r="AL24" i="9"/>
  <c r="I57" i="12"/>
  <c r="AN122" i="6"/>
  <c r="AP11" i="9"/>
  <c r="AU11" i="9" s="1"/>
  <c r="AK11" i="9"/>
  <c r="N11" i="9"/>
  <c r="AR11" i="9" s="1"/>
  <c r="I61" i="12"/>
  <c r="AN126" i="6"/>
  <c r="AP16" i="9"/>
  <c r="AK16" i="9"/>
  <c r="AZ40" i="27"/>
  <c r="AZ40" i="18"/>
  <c r="AL34" i="9"/>
  <c r="AZ37" i="27"/>
  <c r="AZ37" i="18"/>
  <c r="AU32" i="9"/>
  <c r="AV32" i="9"/>
  <c r="I31" i="12"/>
  <c r="AQ99" i="6"/>
  <c r="AQ119" i="6"/>
  <c r="AQ36" i="6"/>
  <c r="AK23" i="9"/>
  <c r="AP23" i="9"/>
  <c r="AQ13" i="9"/>
  <c r="AL7" i="9"/>
  <c r="AY47" i="18"/>
  <c r="AY47" i="27"/>
  <c r="AU42" i="9"/>
  <c r="AZ46" i="27"/>
  <c r="AZ46" i="18"/>
  <c r="N32" i="9"/>
  <c r="AR32" i="9" s="1"/>
  <c r="AL32" i="9"/>
  <c r="AQ15" i="9"/>
  <c r="AL15" i="9"/>
  <c r="AN99" i="6"/>
  <c r="AS99" i="6"/>
  <c r="AT99" i="6" s="1"/>
  <c r="I42" i="12"/>
  <c r="AS105" i="6"/>
  <c r="AT105" i="6" s="1"/>
  <c r="AQ64" i="6"/>
  <c r="AS79" i="6"/>
  <c r="AT79" i="6" s="1"/>
  <c r="AK28" i="9"/>
  <c r="AS28" i="9" s="1"/>
  <c r="AP28" i="9"/>
  <c r="N28" i="9"/>
  <c r="AR28" i="9" s="1"/>
  <c r="N41" i="9"/>
  <c r="AR41" i="9" s="1"/>
  <c r="AP41" i="9"/>
  <c r="AK41" i="9"/>
  <c r="AS41" i="9" s="1"/>
  <c r="I32" i="12"/>
  <c r="AQ25" i="9"/>
  <c r="N25" i="9"/>
  <c r="AR25" i="9" s="1"/>
  <c r="AL25" i="9"/>
  <c r="AZ16" i="18"/>
  <c r="AZ16" i="27"/>
  <c r="AV11" i="9"/>
  <c r="BA48" i="27"/>
  <c r="BA48" i="18"/>
  <c r="I41" i="12"/>
  <c r="AS103" i="6"/>
  <c r="AT103" i="6" s="1"/>
  <c r="AN125" i="6"/>
  <c r="I60" i="12"/>
  <c r="AQ66" i="6"/>
  <c r="I21" i="12"/>
  <c r="AS46" i="6"/>
  <c r="AT46" i="6" s="1"/>
  <c r="AQ30" i="6"/>
  <c r="AT11" i="9"/>
  <c r="AK46" i="9"/>
  <c r="AP46" i="9"/>
  <c r="N46" i="9"/>
  <c r="AR46" i="9" s="1"/>
  <c r="AT35" i="9"/>
  <c r="I30" i="12"/>
  <c r="AS76" i="6"/>
  <c r="AT76" i="6" s="1"/>
  <c r="AN76" i="6"/>
  <c r="AP33" i="9"/>
  <c r="N33" i="9"/>
  <c r="AR33" i="9" s="1"/>
  <c r="AK33" i="9"/>
  <c r="AK7" i="9"/>
  <c r="AP27" i="9"/>
  <c r="AK27" i="9"/>
  <c r="AP22" i="9"/>
  <c r="AK22" i="9"/>
  <c r="AP10" i="9"/>
  <c r="AY50" i="27"/>
  <c r="AY50" i="18"/>
  <c r="AP40" i="9"/>
  <c r="AK40" i="9"/>
  <c r="AS40" i="9" s="1"/>
  <c r="AZ45" i="27"/>
  <c r="AZ45" i="18"/>
  <c r="AP36" i="9"/>
  <c r="AK36" i="9"/>
  <c r="BA41" i="27"/>
  <c r="BA41" i="18"/>
  <c r="BA44" i="18"/>
  <c r="AY25" i="27"/>
  <c r="AP9" i="9"/>
  <c r="N45" i="9"/>
  <c r="AR45" i="9" s="1"/>
  <c r="AN43" i="6"/>
  <c r="AN80" i="6"/>
  <c r="AS48" i="6"/>
  <c r="AT48" i="6" s="1"/>
  <c r="AV46" i="9"/>
  <c r="N15" i="9"/>
  <c r="AR15" i="9" s="1"/>
  <c r="N14" i="9"/>
  <c r="AR14" i="9" s="1"/>
  <c r="AK14" i="9"/>
  <c r="AK12" i="9" s="1"/>
  <c r="AP7" i="9"/>
  <c r="AK39" i="9"/>
  <c r="AS39" i="9" s="1"/>
  <c r="AP39" i="9"/>
  <c r="AQ28" i="9"/>
  <c r="BC19" i="18"/>
  <c r="BB19" i="18"/>
  <c r="AP31" i="9"/>
  <c r="AK31" i="9"/>
  <c r="AY49" i="18"/>
  <c r="AY49" i="27"/>
  <c r="AS98" i="6"/>
  <c r="AT98" i="6" s="1"/>
  <c r="AT41" i="9"/>
  <c r="AL43" i="9"/>
  <c r="N24" i="9"/>
  <c r="AR24" i="9" s="1"/>
  <c r="N44" i="9"/>
  <c r="AR44" i="9" s="1"/>
  <c r="AK15" i="9"/>
  <c r="AP29" i="9"/>
  <c r="AK19" i="9"/>
  <c r="AK18" i="9" s="1"/>
  <c r="AP19" i="9"/>
  <c r="AY18" i="27"/>
  <c r="AY18" i="18"/>
  <c r="AY48" i="18"/>
  <c r="AY48" i="27"/>
  <c r="AZ51" i="18"/>
  <c r="AP35" i="9"/>
  <c r="AK35" i="9"/>
  <c r="AS35" i="9" s="1"/>
  <c r="N35" i="9"/>
  <c r="AR35" i="9" s="1"/>
  <c r="I43" i="12"/>
  <c r="AV29" i="9"/>
  <c r="AK45" i="9"/>
  <c r="AK34" i="9"/>
  <c r="AP34" i="9"/>
  <c r="AP17" i="9"/>
  <c r="AZ41" i="18"/>
  <c r="AZ41" i="27"/>
  <c r="AS106" i="6"/>
  <c r="AT106" i="6" s="1"/>
  <c r="AV42" i="9"/>
  <c r="H32" i="12"/>
  <c r="AK44" i="9"/>
  <c r="AK10" i="9"/>
  <c r="N42" i="9"/>
  <c r="AR42" i="9" s="1"/>
  <c r="AK42" i="9"/>
  <c r="AS42" i="9" s="1"/>
  <c r="AZ47" i="18"/>
  <c r="AZ38" i="18"/>
  <c r="AZ29" i="18" l="1"/>
  <c r="BC29" i="18" s="1"/>
  <c r="AV24" i="9"/>
  <c r="AU43" i="9"/>
  <c r="AK8" i="9"/>
  <c r="AZ25" i="18"/>
  <c r="BB25" i="18" s="1"/>
  <c r="AZ29" i="27"/>
  <c r="AS45" i="9"/>
  <c r="BA45" i="27"/>
  <c r="AS46" i="9"/>
  <c r="AZ25" i="27"/>
  <c r="AS14" i="9"/>
  <c r="AQ44" i="9"/>
  <c r="AL44" i="9"/>
  <c r="AL38" i="9" s="1"/>
  <c r="I29" i="12"/>
  <c r="AZ44" i="27"/>
  <c r="AS33" i="9"/>
  <c r="I26" i="12"/>
  <c r="N34" i="9"/>
  <c r="AR34" i="9" s="1"/>
  <c r="BA39" i="27" s="1"/>
  <c r="AK30" i="9"/>
  <c r="AZ44" i="18"/>
  <c r="BC44" i="18" s="1"/>
  <c r="AQ38" i="9"/>
  <c r="AZ43" i="18" s="1"/>
  <c r="AQ17" i="9"/>
  <c r="AL17" i="9"/>
  <c r="AY30" i="27"/>
  <c r="AV43" i="9"/>
  <c r="BA25" i="18"/>
  <c r="AL13" i="9"/>
  <c r="AS13" i="9" s="1"/>
  <c r="AQ10" i="9"/>
  <c r="AU10" i="9" s="1"/>
  <c r="AL10" i="9"/>
  <c r="AT10" i="9" s="1"/>
  <c r="AQ27" i="9"/>
  <c r="AU27" i="9" s="1"/>
  <c r="AL27" i="9"/>
  <c r="AS27" i="9" s="1"/>
  <c r="AQ16" i="9"/>
  <c r="AU16" i="9" s="1"/>
  <c r="AL16" i="9"/>
  <c r="AQ9" i="9"/>
  <c r="AU9" i="9" s="1"/>
  <c r="AL9" i="9"/>
  <c r="AS36" i="9"/>
  <c r="AZ48" i="27"/>
  <c r="BA34" i="18"/>
  <c r="AQ23" i="9"/>
  <c r="AU23" i="9" s="1"/>
  <c r="AL23" i="9"/>
  <c r="AT23" i="9" s="1"/>
  <c r="N7" i="9"/>
  <c r="AR7" i="9" s="1"/>
  <c r="AZ38" i="27"/>
  <c r="AV33" i="9"/>
  <c r="AR38" i="9"/>
  <c r="BA43" i="27" s="1"/>
  <c r="AS10" i="9"/>
  <c r="AV45" i="9"/>
  <c r="AS20" i="9"/>
  <c r="AT20" i="9"/>
  <c r="AQ22" i="9"/>
  <c r="AU22" i="9" s="1"/>
  <c r="AL22" i="9"/>
  <c r="N9" i="9"/>
  <c r="AR9" i="9" s="1"/>
  <c r="BA14" i="18" s="1"/>
  <c r="AS11" i="9"/>
  <c r="AU45" i="9"/>
  <c r="AU20" i="9"/>
  <c r="AZ50" i="18"/>
  <c r="AY37" i="27"/>
  <c r="AY37" i="18"/>
  <c r="BB37" i="18" s="1"/>
  <c r="AQ19" i="9"/>
  <c r="AU19" i="9" s="1"/>
  <c r="AL19" i="9"/>
  <c r="AS19" i="9" s="1"/>
  <c r="AS24" i="9"/>
  <c r="AT24" i="9"/>
  <c r="AU24" i="9"/>
  <c r="AY39" i="18"/>
  <c r="AY39" i="27"/>
  <c r="BA15" i="27"/>
  <c r="BA15" i="18"/>
  <c r="BA46" i="27"/>
  <c r="BA46" i="18"/>
  <c r="AT15" i="9"/>
  <c r="AS15" i="9"/>
  <c r="BA18" i="27"/>
  <c r="AR12" i="9"/>
  <c r="BA18" i="18"/>
  <c r="BA29" i="27"/>
  <c r="BA29" i="18"/>
  <c r="AY16" i="27"/>
  <c r="AY16" i="18"/>
  <c r="BB16" i="18" s="1"/>
  <c r="AS43" i="9"/>
  <c r="AT43" i="9"/>
  <c r="AY46" i="27"/>
  <c r="AY46" i="18"/>
  <c r="BA24" i="27"/>
  <c r="AR18" i="9"/>
  <c r="BA24" i="18"/>
  <c r="BA19" i="27"/>
  <c r="BA19" i="18"/>
  <c r="AY40" i="18"/>
  <c r="BB40" i="18" s="1"/>
  <c r="AY40" i="27"/>
  <c r="AP18" i="9"/>
  <c r="AY24" i="27"/>
  <c r="AY24" i="18"/>
  <c r="BC45" i="18"/>
  <c r="AK21" i="9"/>
  <c r="AS25" i="9"/>
  <c r="AT25" i="9"/>
  <c r="BA33" i="27"/>
  <c r="BA33" i="18"/>
  <c r="AZ20" i="27"/>
  <c r="AZ20" i="18"/>
  <c r="AV15" i="9"/>
  <c r="AU15" i="9"/>
  <c r="AZ39" i="18"/>
  <c r="AZ39" i="27"/>
  <c r="AV34" i="9"/>
  <c r="AU34" i="9"/>
  <c r="BC41" i="18"/>
  <c r="AY36" i="27"/>
  <c r="AY36" i="18"/>
  <c r="AP30" i="9"/>
  <c r="AY32" i="27"/>
  <c r="AY32" i="18"/>
  <c r="AP26" i="9"/>
  <c r="AY17" i="27"/>
  <c r="AY17" i="18"/>
  <c r="BC38" i="18"/>
  <c r="BC51" i="18"/>
  <c r="AZ33" i="27"/>
  <c r="AZ33" i="18"/>
  <c r="AV28" i="9"/>
  <c r="AU28" i="9"/>
  <c r="BA50" i="27"/>
  <c r="BA50" i="18"/>
  <c r="AY27" i="27"/>
  <c r="AY27" i="18"/>
  <c r="AP21" i="9"/>
  <c r="BA30" i="27"/>
  <c r="BA30" i="18"/>
  <c r="AY33" i="27"/>
  <c r="AY33" i="18"/>
  <c r="AT32" i="9"/>
  <c r="AS32" i="9"/>
  <c r="AS34" i="9"/>
  <c r="AT34" i="9"/>
  <c r="BA47" i="27"/>
  <c r="BA47" i="18"/>
  <c r="AY34" i="27"/>
  <c r="AY34" i="18"/>
  <c r="BB34" i="18" s="1"/>
  <c r="AU29" i="9"/>
  <c r="BA20" i="27"/>
  <c r="BA20" i="18"/>
  <c r="AY41" i="27"/>
  <c r="AY41" i="18"/>
  <c r="BB41" i="18" s="1"/>
  <c r="AU36" i="9"/>
  <c r="BA27" i="27"/>
  <c r="AR21" i="9"/>
  <c r="BA27" i="18"/>
  <c r="BA51" i="27"/>
  <c r="BA51" i="18"/>
  <c r="AZ30" i="27"/>
  <c r="AZ30" i="18"/>
  <c r="AV25" i="9"/>
  <c r="AU25" i="9"/>
  <c r="BA37" i="27"/>
  <c r="BA37" i="18"/>
  <c r="BB50" i="18"/>
  <c r="BC50" i="18"/>
  <c r="BA21" i="27"/>
  <c r="BA21" i="18"/>
  <c r="AY22" i="18"/>
  <c r="AY22" i="27"/>
  <c r="AY12" i="27"/>
  <c r="AY12" i="18"/>
  <c r="BC37" i="18"/>
  <c r="AY38" i="18"/>
  <c r="BB38" i="18" s="1"/>
  <c r="AY38" i="27"/>
  <c r="AU33" i="9"/>
  <c r="BC16" i="18"/>
  <c r="BA28" i="27"/>
  <c r="BA28" i="18"/>
  <c r="AY44" i="27"/>
  <c r="AP38" i="9"/>
  <c r="AY44" i="18"/>
  <c r="AU39" i="9"/>
  <c r="AP8" i="9"/>
  <c r="AY14" i="18"/>
  <c r="AY14" i="27"/>
  <c r="AY45" i="27"/>
  <c r="AY45" i="18"/>
  <c r="BB45" i="18" s="1"/>
  <c r="AU40" i="9"/>
  <c r="BA32" i="27"/>
  <c r="AR26" i="9"/>
  <c r="BA32" i="18"/>
  <c r="BC48" i="18"/>
  <c r="BB48" i="18"/>
  <c r="AY51" i="27"/>
  <c r="AY51" i="18"/>
  <c r="BB51" i="18" s="1"/>
  <c r="AU46" i="9"/>
  <c r="AU41" i="9"/>
  <c r="AZ12" i="27"/>
  <c r="AZ12" i="18"/>
  <c r="AV7" i="9"/>
  <c r="AU7" i="9"/>
  <c r="BC40" i="18"/>
  <c r="BA16" i="27"/>
  <c r="BA16" i="18"/>
  <c r="BA38" i="27"/>
  <c r="BA38" i="18"/>
  <c r="AQ12" i="9"/>
  <c r="AZ18" i="27"/>
  <c r="AU13" i="9"/>
  <c r="AV13" i="9"/>
  <c r="AZ18" i="18"/>
  <c r="BA40" i="27"/>
  <c r="BA40" i="18"/>
  <c r="AR30" i="9"/>
  <c r="BA36" i="27"/>
  <c r="BA36" i="18"/>
  <c r="AY15" i="18"/>
  <c r="AY15" i="27"/>
  <c r="BA14" i="27"/>
  <c r="BC47" i="18"/>
  <c r="BB47" i="18"/>
  <c r="BA22" i="27"/>
  <c r="BA22" i="18"/>
  <c r="BA49" i="27"/>
  <c r="BA49" i="18"/>
  <c r="AK38" i="9"/>
  <c r="AK26" i="9"/>
  <c r="AQ31" i="9"/>
  <c r="AL31" i="9"/>
  <c r="BC46" i="18"/>
  <c r="BB46" i="18"/>
  <c r="AT7" i="9"/>
  <c r="AS7" i="9"/>
  <c r="AY28" i="27"/>
  <c r="AY28" i="18"/>
  <c r="AU35" i="9"/>
  <c r="AY21" i="27"/>
  <c r="AY21" i="18"/>
  <c r="BB29" i="18" l="1"/>
  <c r="BB44" i="18"/>
  <c r="AL12" i="9"/>
  <c r="BC25" i="18"/>
  <c r="BA39" i="18"/>
  <c r="AK6" i="9"/>
  <c r="AK4" i="9" s="1"/>
  <c r="AR8" i="9"/>
  <c r="BA13" i="27" s="1"/>
  <c r="AT44" i="9"/>
  <c r="AS44" i="9"/>
  <c r="AV44" i="9"/>
  <c r="AU44" i="9"/>
  <c r="AZ49" i="18"/>
  <c r="AZ49" i="27"/>
  <c r="AZ22" i="27"/>
  <c r="AZ22" i="18"/>
  <c r="BC22" i="18" s="1"/>
  <c r="AV17" i="9"/>
  <c r="AV38" i="9"/>
  <c r="BA43" i="18"/>
  <c r="AT22" i="9"/>
  <c r="AL21" i="9"/>
  <c r="AS22" i="9"/>
  <c r="AU38" i="9"/>
  <c r="AV22" i="9"/>
  <c r="AZ27" i="27"/>
  <c r="AQ21" i="9"/>
  <c r="AU21" i="9" s="1"/>
  <c r="AZ27" i="18"/>
  <c r="BA12" i="18"/>
  <c r="BA12" i="27"/>
  <c r="AZ14" i="27"/>
  <c r="AV9" i="9"/>
  <c r="AQ8" i="9"/>
  <c r="AZ14" i="18"/>
  <c r="BC14" i="18" s="1"/>
  <c r="AZ43" i="27"/>
  <c r="AS16" i="9"/>
  <c r="AT16" i="9"/>
  <c r="AL8" i="9"/>
  <c r="AT9" i="9"/>
  <c r="AS9" i="9"/>
  <c r="AT13" i="9"/>
  <c r="AV23" i="9"/>
  <c r="AZ28" i="27"/>
  <c r="AZ28" i="18"/>
  <c r="BC28" i="18" s="1"/>
  <c r="AV16" i="9"/>
  <c r="AZ21" i="27"/>
  <c r="AZ21" i="18"/>
  <c r="BB14" i="18"/>
  <c r="AT27" i="9"/>
  <c r="AL26" i="9"/>
  <c r="AT17" i="9"/>
  <c r="AS17" i="9"/>
  <c r="AV27" i="9"/>
  <c r="AZ32" i="18"/>
  <c r="BC32" i="18" s="1"/>
  <c r="AZ32" i="27"/>
  <c r="AL18" i="9"/>
  <c r="AT19" i="9"/>
  <c r="AQ26" i="9"/>
  <c r="AU26" i="9" s="1"/>
  <c r="AV19" i="9"/>
  <c r="AZ24" i="27"/>
  <c r="AQ18" i="9"/>
  <c r="AZ24" i="18"/>
  <c r="AS23" i="9"/>
  <c r="AV10" i="9"/>
  <c r="AZ15" i="27"/>
  <c r="AZ15" i="18"/>
  <c r="BC15" i="18" s="1"/>
  <c r="AU17" i="9"/>
  <c r="BB30" i="18"/>
  <c r="BC30" i="18"/>
  <c r="AY26" i="27"/>
  <c r="AY26" i="18"/>
  <c r="BC39" i="18"/>
  <c r="BB39" i="18"/>
  <c r="BA31" i="27"/>
  <c r="BA31" i="18"/>
  <c r="AZ36" i="27"/>
  <c r="AQ30" i="9"/>
  <c r="AZ36" i="18"/>
  <c r="AU31" i="9"/>
  <c r="AV31" i="9"/>
  <c r="AY13" i="27"/>
  <c r="AY13" i="18"/>
  <c r="AP6" i="9"/>
  <c r="AT12" i="9"/>
  <c r="AS12" i="9"/>
  <c r="BB18" i="18"/>
  <c r="BC18" i="18"/>
  <c r="BB33" i="18"/>
  <c r="BC33" i="18"/>
  <c r="BA17" i="27"/>
  <c r="BA17" i="18"/>
  <c r="AZ17" i="27"/>
  <c r="AZ17" i="18"/>
  <c r="AU12" i="9"/>
  <c r="AV12" i="9"/>
  <c r="BA26" i="27"/>
  <c r="BA26" i="18"/>
  <c r="AY23" i="18"/>
  <c r="AY23" i="27"/>
  <c r="AT38" i="9"/>
  <c r="AS38" i="9"/>
  <c r="AY35" i="27"/>
  <c r="AY35" i="18"/>
  <c r="AY43" i="27"/>
  <c r="AY43" i="18"/>
  <c r="BB43" i="18" s="1"/>
  <c r="BA35" i="27"/>
  <c r="BA35" i="18"/>
  <c r="BC12" i="18"/>
  <c r="BB12" i="18"/>
  <c r="AY31" i="18"/>
  <c r="AY31" i="27"/>
  <c r="BC20" i="18"/>
  <c r="BB20" i="18"/>
  <c r="BC43" i="18"/>
  <c r="AL30" i="9"/>
  <c r="AS31" i="9"/>
  <c r="AT31" i="9"/>
  <c r="AZ31" i="27"/>
  <c r="BA23" i="27"/>
  <c r="BA23" i="18"/>
  <c r="AZ31" i="18" l="1"/>
  <c r="BC31" i="18" s="1"/>
  <c r="BB22" i="18"/>
  <c r="BB49" i="18"/>
  <c r="BC49" i="18"/>
  <c r="AV26" i="9"/>
  <c r="AR6" i="9"/>
  <c r="BA11" i="27" s="1"/>
  <c r="BA13" i="18"/>
  <c r="BB28" i="18"/>
  <c r="AT21" i="9"/>
  <c r="AS21" i="9"/>
  <c r="AS26" i="9"/>
  <c r="AT26" i="9"/>
  <c r="AS18" i="9"/>
  <c r="AT18" i="9"/>
  <c r="BB32" i="18"/>
  <c r="AV21" i="9"/>
  <c r="AZ26" i="18"/>
  <c r="AZ26" i="27"/>
  <c r="BC27" i="18"/>
  <c r="BB27" i="18"/>
  <c r="BB15" i="18"/>
  <c r="BC21" i="18"/>
  <c r="BB21" i="18"/>
  <c r="AZ13" i="27"/>
  <c r="AZ13" i="18"/>
  <c r="BC13" i="18" s="1"/>
  <c r="AV8" i="9"/>
  <c r="AU8" i="9"/>
  <c r="AZ23" i="18"/>
  <c r="BC23" i="18" s="1"/>
  <c r="AZ23" i="27"/>
  <c r="AU18" i="9"/>
  <c r="AV18" i="9"/>
  <c r="AS8" i="9"/>
  <c r="AT8" i="9"/>
  <c r="AY11" i="27"/>
  <c r="AP4" i="9"/>
  <c r="AY11" i="18"/>
  <c r="AZ35" i="18"/>
  <c r="AV30" i="9"/>
  <c r="AU30" i="9"/>
  <c r="AZ35" i="27"/>
  <c r="AS30" i="9"/>
  <c r="AT30" i="9"/>
  <c r="AL6" i="9"/>
  <c r="BB17" i="18"/>
  <c r="BC17" i="18"/>
  <c r="AQ6" i="9"/>
  <c r="BC36" i="18"/>
  <c r="BB36" i="18"/>
  <c r="BB31" i="18" l="1"/>
  <c r="BA11" i="18"/>
  <c r="AR4" i="9"/>
  <c r="BA9" i="18" s="1"/>
  <c r="BB13" i="18"/>
  <c r="BB23" i="18"/>
  <c r="BB26" i="18"/>
  <c r="BC26" i="18"/>
  <c r="BC35" i="18"/>
  <c r="BB35" i="18"/>
  <c r="AY9" i="27"/>
  <c r="AY9" i="18"/>
  <c r="AS6" i="9"/>
  <c r="AT6" i="9"/>
  <c r="AL4" i="9"/>
  <c r="AZ11" i="18"/>
  <c r="AQ4" i="9"/>
  <c r="AU6" i="9"/>
  <c r="AV6" i="9"/>
  <c r="AZ11" i="27"/>
  <c r="BA9" i="27" l="1"/>
  <c r="AZ9" i="18"/>
  <c r="AZ9" i="27"/>
  <c r="AV4" i="9"/>
  <c r="AU4" i="9"/>
  <c r="AS4" i="9"/>
  <c r="AT4" i="9"/>
  <c r="BC11" i="18"/>
  <c r="BB11" i="18"/>
  <c r="BC9" i="18" l="1"/>
  <c r="BB9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HP</author>
  </authors>
  <commentList>
    <comment ref="I14" authorId="0" shapeId="0" xr:uid="{4D6E6434-7294-467A-B7ED-125B9660C2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35000 replaced by 30000, avg incrs in national avg price </t>
        </r>
      </text>
    </comment>
    <comment ref="M14" authorId="0" shapeId="0" xr:uid="{433578E6-5560-4377-882C-E5C2EA5483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11200 replaced by prev qtr price 15200
</t>
        </r>
      </text>
    </comment>
    <comment ref="M15" authorId="0" shapeId="0" xr:uid="{E0D78769-F0A3-46E4-A375-C6E24B0392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9300 replaced by prev qtr price 12400
</t>
        </r>
      </text>
    </comment>
    <comment ref="E22" authorId="0" shapeId="0" xr:uid="{33DB13FB-236B-4DEF-BF49-99A6B7E0C8D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19700 replaced by avg prie=ce 15600</t>
        </r>
      </text>
    </comment>
    <comment ref="Y22" authorId="0" shapeId="0" xr:uid="{86249AAE-F1A1-4AB3-B0E2-B1D2C99C6D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19000 replaced by prev qtr price 17500</t>
        </r>
      </text>
    </comment>
    <comment ref="Q27" authorId="0" shapeId="0" xr:uid="{EDA1F36D-AA4B-4506-A6FC-6DD15DC3B809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3133 replaced by avg price 5486</t>
        </r>
      </text>
    </comment>
    <comment ref="N28" authorId="0" shapeId="0" xr:uid="{B5A527B6-BFCF-4DEF-BFB2-63F69D26C7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1000 replaced by avg price 2415</t>
        </r>
      </text>
    </comment>
    <comment ref="Q28" authorId="0" shapeId="0" xr:uid="{434A9B7F-AAD4-42EA-9196-3367A288BD77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1117 replaced by avg price 2457</t>
        </r>
      </text>
    </comment>
    <comment ref="W28" authorId="0" shapeId="0" xr:uid="{2B84D2BA-2DC3-4A71-B94C-89FB2AD77E91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1350 replaced by avg price 2457</t>
        </r>
      </text>
    </comment>
    <comment ref="X28" authorId="0" shapeId="0" xr:uid="{435256D8-2A09-4D64-991A-1CCF2E1DAC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900 repalced by avg price 2230
</t>
        </r>
      </text>
    </comment>
    <comment ref="AA28" authorId="0" shapeId="0" xr:uid="{71CB6117-D148-4751-BFE1-9F75C56BFC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760 repalced by avg price 2230
</t>
        </r>
      </text>
    </comment>
    <comment ref="AB28" authorId="0" shapeId="0" xr:uid="{BD0834D0-E2AB-4FDA-BD0A-22E30A4CFD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800
 repalced by avg price 2230
</t>
        </r>
      </text>
    </comment>
    <comment ref="G33" authorId="0" shapeId="0" xr:uid="{8A8CD06E-3811-42A4-AD04-E3E02FAA9A42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4396 replced by prev qtr and neighbouring market price 5196</t>
        </r>
      </text>
    </comment>
    <comment ref="AJ33" authorId="0" shapeId="0" xr:uid="{9E79B38E-6818-4600-9C80-319F43C896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14600 replaced prev qtr  price 9103+
</t>
        </r>
      </text>
    </comment>
    <comment ref="AJ34" authorId="0" shapeId="0" xr:uid="{1B43DF75-80BF-435C-9833-E64C9C153E17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9700 replaced by revised prcie 8250</t>
        </r>
      </text>
    </comment>
    <comment ref="K36" authorId="0" shapeId="0" xr:uid="{DF8FC05A-400B-412C-8C39-A91109F879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2500 repalced by avg price 5200</t>
        </r>
      </text>
    </comment>
    <comment ref="X36" authorId="0" shapeId="0" xr:uid="{F5DA4E9E-E6B8-4E19-BD2B-13ACD41DD5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2350 replaced by prev qtr price 5200
</t>
        </r>
      </text>
    </comment>
    <comment ref="AB36" authorId="0" shapeId="0" xr:uid="{F5D47347-18C5-4245-9AB6-4D930740A0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2040 replaced by avg price 5000
</t>
        </r>
      </text>
    </comment>
    <comment ref="AD36" authorId="0" shapeId="0" xr:uid="{7E9B19AF-B031-42D1-9C7E-4858506D51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9743 replaced by prev qtr price 6743</t>
        </r>
      </text>
    </comment>
    <comment ref="AG36" authorId="0" shapeId="0" xr:uid="{C9876AA2-0000-4F4F-879A-D852B6788FE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2000 replaced by avg price 5000
</t>
        </r>
      </text>
    </comment>
    <comment ref="T37" authorId="0" shapeId="0" xr:uid="{D05941D8-A68C-4E41-9F86-EB465FD2529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6200 replaced by prev qtr price 5000 +</t>
        </r>
      </text>
    </comment>
    <comment ref="U37" authorId="0" shapeId="0" xr:uid="{E95C912B-90DD-42F8-97C4-207F394289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7079 replaced by avg price 5996</t>
        </r>
      </text>
    </comment>
    <comment ref="X37" authorId="0" shapeId="0" xr:uid="{A6D0726A-016D-4DDF-975E-BD8D5443A93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2400 replaced by avg price 5600</t>
        </r>
      </text>
    </comment>
    <comment ref="AB37" authorId="0" shapeId="0" xr:uid="{042F0D8C-ACDB-4053-AC30-7D20F5B4AC7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2040 replaced by prev qtr price 3010
</t>
        </r>
      </text>
    </comment>
    <comment ref="AH37" authorId="0" shapeId="0" xr:uid="{F513C0DD-17E9-4C87-84C5-60BA4FDEECC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5000 replaced by prev qtr price 3900+ </t>
        </r>
      </text>
    </comment>
    <comment ref="AJ37" authorId="0" shapeId="0" xr:uid="{B0D968D9-75F6-49ED-B3B6-899400DF25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10700 replaced by prev qtr price </t>
        </r>
      </text>
    </comment>
    <comment ref="X39" authorId="0" shapeId="0" xr:uid="{97B9C98B-F6C2-4B5C-B46C-68DB1618780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2500 replaced by revised price 4500.</t>
        </r>
      </text>
    </comment>
    <comment ref="AH39" authorId="0" shapeId="0" xr:uid="{8DDFFD14-A6B9-4643-A881-6F1E5B57F1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3240 replaced by revised price 3840</t>
        </r>
      </text>
    </comment>
    <comment ref="AJ39" authorId="0" shapeId="0" xr:uid="{7F6471C5-7D78-4FD7-9431-4E7759A1E0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11200 replaced by avg price 6500</t>
        </r>
      </text>
    </comment>
    <comment ref="F40" authorId="0" shapeId="0" xr:uid="{888BF2C6-46C1-478F-B2EC-4D4232FD511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4520 replaced by nearesr market price of sunsari
 5020</t>
        </r>
      </text>
    </comment>
    <comment ref="AJ40" authorId="0" shapeId="0" xr:uid="{EB56DA23-8146-4EDE-A1A8-CC301C2B75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12300 replaced by avg price 6800</t>
        </r>
      </text>
    </comment>
    <comment ref="J41" authorId="0" shapeId="0" xr:uid="{35D4827C-7146-4E55-A073-7B2D362018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1000 replaced by avg price 1900</t>
        </r>
      </text>
    </comment>
    <comment ref="J43" authorId="0" shapeId="0" xr:uid="{338EC22B-EAC2-47BC-9216-0B2241B749B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60 replaced by prev qtr price 80</t>
        </r>
      </text>
    </comment>
    <comment ref="N43" authorId="0" shapeId="0" xr:uid="{CE376F6B-B14B-4640-AFC0-366F8670E6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24 replaced by prev qtr price+ 58</t>
        </r>
      </text>
    </comment>
    <comment ref="T43" authorId="0" shapeId="0" xr:uid="{3A2A19CB-AF25-4E53-B3D1-BF967E0DC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47 replaced by avg price 70</t>
        </r>
      </text>
    </comment>
    <comment ref="V43" authorId="0" shapeId="0" xr:uid="{86476FA0-D60D-4852-8E31-D0F72781A3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38 replaced by avg price 70</t>
        </r>
      </text>
    </comment>
    <comment ref="Z43" authorId="0" shapeId="0" xr:uid="{0CF45BCC-13A0-43CE-B26D-4283AA4D59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270 replaced by avg price 70</t>
        </r>
      </text>
    </comment>
    <comment ref="AC43" authorId="0" shapeId="0" xr:uid="{ACE829EA-BB67-434B-A935-61E3844353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144 replaced by avg price 72
</t>
        </r>
      </text>
    </comment>
    <comment ref="AG43" authorId="0" shapeId="0" xr:uid="{54E7B135-1A36-4995-BD88-D7F422F6E8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180 replaced by neighboring dist price 120</t>
        </r>
      </text>
    </comment>
    <comment ref="AI43" authorId="0" shapeId="0" xr:uid="{6D51D0F3-29AE-40B8-83A7-B2AB849E4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145 replaced by avg price 75
</t>
        </r>
      </text>
    </comment>
    <comment ref="L44" authorId="0" shapeId="0" xr:uid="{6F639CA4-A775-4F3B-A675-1DC38E780B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107 replaced by avg price 85</t>
        </r>
      </text>
    </comment>
    <comment ref="N44" authorId="0" shapeId="0" xr:uid="{D010C350-7F62-4726-9B01-02CDB554DE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19 replaced by prev qqtr price 52
</t>
        </r>
      </text>
    </comment>
    <comment ref="T44" authorId="0" shapeId="0" xr:uid="{ED6833A8-8340-41F6-8F90-21E255629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130 replaced by avg priice 78</t>
        </r>
      </text>
    </comment>
    <comment ref="Z44" authorId="0" shapeId="0" xr:uid="{2B76579C-CB68-4453-AE28-3D4B5664E53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238 replaced by avg price 78
</t>
        </r>
      </text>
    </comment>
    <comment ref="AC44" authorId="0" shapeId="0" xr:uid="{5C7B025D-C066-493A-8AD4-ED0C203716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121 replaced by prev qtr price+ 65
</t>
        </r>
      </text>
    </comment>
    <comment ref="AD44" authorId="0" shapeId="0" xr:uid="{7EE2C75A-A591-4D43-8682-91D0F97F16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129 replaced by avg price 80</t>
        </r>
      </text>
    </comment>
    <comment ref="N46" authorId="0" shapeId="0" xr:uid="{C9561AD1-DD0A-46E0-9F95-135B6323F5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49 replaced by avg price 100</t>
        </r>
      </text>
    </comment>
    <comment ref="L47" authorId="0" shapeId="0" xr:uid="{AA31F916-6F40-456D-A11B-4381D408F2D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99 replaced by corrected price 53
</t>
        </r>
      </text>
    </comment>
    <comment ref="T47" authorId="0" shapeId="0" xr:uid="{C434C34C-D167-46DB-8B01-6DB1697200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97 replaced by prev qtr price 67</t>
        </r>
      </text>
    </comment>
    <comment ref="AK47" authorId="0" shapeId="0" xr:uid="{5FA0CF4F-3E38-47B7-8CB5-FA3F97AF602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111 replaced by revised price 65</t>
        </r>
      </text>
    </comment>
    <comment ref="S50" authorId="0" shapeId="0" xr:uid="{D1516D19-C59E-46B2-8345-D7A2B5E3A65C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182 replaced by avg price 430</t>
        </r>
      </text>
    </comment>
    <comment ref="E51" authorId="0" shapeId="0" xr:uid="{9D00ABF5-4F57-4B62-9631-B795F0118F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1020 replaced by avg price 630</t>
        </r>
      </text>
    </comment>
    <comment ref="J51" authorId="0" shapeId="0" xr:uid="{1B0D0239-D625-4B30-BD58-515A1A412D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250 replaced by avg price 630</t>
        </r>
      </text>
    </comment>
    <comment ref="L51" authorId="0" shapeId="0" xr:uid="{3D455231-E164-4D15-A169-76115376D9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876 replaced by prev qtr price+ 424
</t>
        </r>
      </text>
    </comment>
    <comment ref="X51" authorId="0" shapeId="0" xr:uid="{148C0794-420A-4C05-8312-D7EDAF3D5F1B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700 replaced by avg price 550</t>
        </r>
      </text>
    </comment>
    <comment ref="E52" authorId="0" shapeId="0" xr:uid="{0E835BB8-5A39-4DB2-AAE0-69C8905FD6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690 replaced by revised price 90</t>
        </r>
      </text>
    </comment>
    <comment ref="Q52" authorId="0" shapeId="0" xr:uid="{F3F785B4-BB79-45D1-AC8B-256DFF8A1791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157 replaced by nearest market price 97</t>
        </r>
      </text>
    </comment>
    <comment ref="AF52" authorId="0" shapeId="0" xr:uid="{956B7765-72F0-4FF5-84F0-3C8375AF27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280 replaced by prev qtr price 90</t>
        </r>
      </text>
    </comment>
    <comment ref="O53" authorId="0" shapeId="0" xr:uid="{D7D62EBC-68DB-4CA2-84F4-80C5C6377D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266 repalced by avg price 166</t>
        </r>
      </text>
    </comment>
    <comment ref="AE53" authorId="0" shapeId="0" xr:uid="{D851098E-4848-4B69-8BBA-CEB5C3EFDC1C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250 replaced by avg price 165</t>
        </r>
      </text>
    </comment>
    <comment ref="AG53" authorId="0" shapeId="0" xr:uid="{00132262-36E1-4A68-A891-11462516C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325 replaced by avg price 180</t>
        </r>
      </text>
    </comment>
    <comment ref="O55" authorId="0" shapeId="0" xr:uid="{7E0D7EEF-AAC7-400B-BF20-CAA4D4107C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786 replaced by avg price 290</t>
        </r>
      </text>
    </comment>
    <comment ref="AA55" authorId="0" shapeId="0" xr:uid="{C9BB3649-7D1C-4E81-9100-985A643C0A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184 replaced by avg price 275</t>
        </r>
      </text>
    </comment>
    <comment ref="Q57" authorId="0" shapeId="0" xr:uid="{78A667E7-CC4F-436D-B492-10B3E18095BC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300 replaced by avg price 122</t>
        </r>
      </text>
    </comment>
    <comment ref="Q58" authorId="0" shapeId="0" xr:uid="{D6467BAB-8873-4A26-80E0-2C9982786AA1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475 replaced by avg price 160</t>
        </r>
      </text>
    </comment>
    <comment ref="AG66" authorId="0" shapeId="0" xr:uid="{7DB2848D-0123-46B0-876C-BF47A6BED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643 replaced by avg price 260</t>
        </r>
      </text>
    </comment>
    <comment ref="F67" authorId="0" shapeId="0" xr:uid="{64ED56A8-D211-42A4-A38A-03EE29B2E3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1331 replaced by nearest market price 860</t>
        </r>
      </text>
    </comment>
    <comment ref="G67" authorId="0" shapeId="0" xr:uid="{AE124693-1C21-4D16-BB7E-30398083C1D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1638 replaced by avg price 850</t>
        </r>
      </text>
    </comment>
    <comment ref="K67" authorId="0" shapeId="0" xr:uid="{9C3D7BD9-9922-4C2A-BB4C-4963308421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1433 replaced by avg price 850</t>
        </r>
      </text>
    </comment>
    <comment ref="T67" authorId="0" shapeId="0" xr:uid="{F2030B75-EC69-48FA-9888-060AB904B4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1356 replaced by avg price 815</t>
        </r>
      </text>
    </comment>
    <comment ref="C68" authorId="1" shapeId="0" xr:uid="{759678C4-AE1F-4542-9F6E-E37FE8AF6F9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8" authorId="0" shapeId="0" xr:uid="{206E693A-3299-4D72-A925-B9761050BA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1670 replaced by avg price 1075</t>
        </r>
      </text>
    </comment>
    <comment ref="M70" authorId="0" shapeId="0" xr:uid="{5BC76F0E-754A-4952-8B60-E370368D2E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2380 replaced by avg price 1620</t>
        </r>
      </text>
    </comment>
    <comment ref="I76" authorId="0" shapeId="0" xr:uid="{07DD8378-94ED-4545-8661-1DBCE431C11C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1325 replaced by avg price 835
</t>
        </r>
      </text>
    </comment>
    <comment ref="O76" authorId="0" shapeId="0" xr:uid="{BF521D69-7224-4403-B0E6-64B332FD07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2210 replaced by avg price 925</t>
        </r>
      </text>
    </comment>
    <comment ref="R76" authorId="0" shapeId="0" xr:uid="{9F80719D-3FCD-4EA5-946B-C352B6027FFB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1282 replaced by avg price 848</t>
        </r>
      </text>
    </comment>
    <comment ref="AE76" authorId="0" shapeId="0" xr:uid="{C995898F-11D5-4C1E-8585-40FF4F4B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1400 replaced by avg price 885</t>
        </r>
      </text>
    </comment>
    <comment ref="AI76" authorId="0" shapeId="0" xr:uid="{4421D127-4779-41DB-9DE8-E83BC5FF0A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395 replaced by revised price 880</t>
        </r>
      </text>
    </comment>
    <comment ref="O78" authorId="0" shapeId="0" xr:uid="{E6916714-8286-4BF4-9E75-9E14EFC5C5C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136 replaced by avg price 36</t>
        </r>
      </text>
    </comment>
    <comment ref="Q78" authorId="0" shapeId="0" xr:uid="{3A7BA405-B9B0-4BF9-B264-D1EA8E5D958D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17 replaced by avg price 35</t>
        </r>
      </text>
    </comment>
    <comment ref="O79" authorId="0" shapeId="0" xr:uid="{AFB984A0-B9A9-45F7-AC44-E45FB244A5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137 replaced by avg price 37
</t>
        </r>
      </text>
    </comment>
    <comment ref="Q79" authorId="0" shapeId="0" xr:uid="{9F5DCCDD-6EEA-4179-9745-C2738E49E313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14 replaced by avg price 29</t>
        </r>
      </text>
    </comment>
    <comment ref="T79" authorId="0" shapeId="0" xr:uid="{EBE06AAA-FF2D-4DE3-B370-342F76854A81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18 replaced avg price 29</t>
        </r>
      </text>
    </comment>
    <comment ref="AA79" authorId="0" shapeId="0" xr:uid="{96BDE22B-A783-458F-9EE6-90700D0E5159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20 replaced by avg price 30</t>
        </r>
      </text>
    </comment>
    <comment ref="AI79" authorId="0" shapeId="0" xr:uid="{44F60AD2-997C-406B-8C5B-D79EE756B48A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19 replaced by prev qtr price 36</t>
        </r>
      </text>
    </comment>
    <comment ref="O80" authorId="0" shapeId="0" xr:uid="{25FE26C0-1F3B-4FD1-B821-67B955E29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148 replaced by avg price 48
</t>
        </r>
      </text>
    </comment>
    <comment ref="Q80" authorId="0" shapeId="0" xr:uid="{37607BC4-E3FC-4BC0-9875-FF96CB082E41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24 replaced by prev qtr price 34</t>
        </r>
      </text>
    </comment>
    <comment ref="O84" authorId="0" shapeId="0" xr:uid="{8FB951A7-4948-4CE1-B2CD-07B8A9C3B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690 replaced by prev qtr
 price 590.</t>
        </r>
      </text>
    </comment>
    <comment ref="AB84" authorId="0" shapeId="0" xr:uid="{224BA519-ACF7-456B-8C9F-E76377E99B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259 replaced by prev qtr price 438+</t>
        </r>
      </text>
    </comment>
    <comment ref="G86" authorId="0" shapeId="0" xr:uid="{6ED6D808-51A0-4578-8ED9-832536917D48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425 replaced by prev qtr price 375</t>
        </r>
      </text>
    </comment>
    <comment ref="M86" authorId="0" shapeId="0" xr:uid="{A8B98387-C0E9-45BC-B34A-C3CBC4521234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144 replaced by prev qtr price 324</t>
        </r>
      </text>
    </comment>
    <comment ref="P86" authorId="0" shapeId="0" xr:uid="{502F44C1-9987-4D69-8100-D4B35D304313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83 relaced by prev qtr price 120
</t>
        </r>
      </text>
    </comment>
    <comment ref="T86" authorId="0" shapeId="0" xr:uid="{A2310D6A-8422-4D2A-8465-8A8E20C5DDA0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445 replaced by prev qtr price 380</t>
        </r>
      </text>
    </comment>
    <comment ref="AA86" authorId="0" shapeId="0" xr:uid="{DB3682D6-493A-473D-86CD-B5B73BB472C7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91 replaced by prev qtr price 131
</t>
        </r>
      </text>
    </comment>
    <comment ref="AF86" authorId="0" shapeId="0" xr:uid="{CD0C0750-20A4-423F-B43E-F61B81DE22B9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442 replaced by prev qtr price 380</t>
        </r>
      </text>
    </comment>
    <comment ref="K87" authorId="0" shapeId="0" xr:uid="{8FFA90EE-2F6F-4C97-84CA-499303B5AABB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360 replaced by prev qtr price 174</t>
        </r>
      </text>
    </comment>
    <comment ref="AE87" authorId="0" shapeId="0" xr:uid="{4AC0CBDC-ED6C-4F4A-B8E6-64C51B6FA88D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308 replaced by prev qtr price 284</t>
        </r>
      </text>
    </comment>
    <comment ref="G88" authorId="0" shapeId="0" xr:uid="{A1C050FD-A64D-4C78-9CE1-51C231F0D14D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611 replace dby neboring maket prcie 411
</t>
        </r>
      </text>
    </comment>
    <comment ref="J88" authorId="0" shapeId="0" xr:uid="{E6F7DBF3-5F06-4E52-BC12-840B2A02E3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400 replaced by prev qtr price 240</t>
        </r>
      </text>
    </comment>
    <comment ref="K88" authorId="0" shapeId="0" xr:uid="{69578F20-2327-45FF-B10C-23C084584D0C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518 replaced by avg price 391</t>
        </r>
      </text>
    </comment>
    <comment ref="N88" authorId="0" shapeId="0" xr:uid="{97F6DB31-13DA-4C7C-BB71-5B13CE3F72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542 replaced by avg price 370</t>
        </r>
      </text>
    </comment>
    <comment ref="T88" authorId="0" shapeId="0" xr:uid="{42925A42-4558-4C95-9C62-1CCDE52888D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591 replaced by prev qtr price 460</t>
        </r>
      </text>
    </comment>
    <comment ref="V88" authorId="0" shapeId="0" xr:uid="{02248E7D-40E9-4584-AFED-E8AFF91676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499 replaced by avg price 365</t>
        </r>
      </text>
    </comment>
    <comment ref="AB88" authorId="0" shapeId="0" xr:uid="{6D1458C4-D003-42E6-826E-53491EE4C5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400 replaced by prev qtr price 240</t>
        </r>
      </text>
    </comment>
    <comment ref="AE88" authorId="0" shapeId="0" xr:uid="{0534C482-D998-40AE-94D2-C756085D7F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586 replaced by prev qtr price 400</t>
        </r>
      </text>
    </comment>
    <comment ref="AF88" authorId="0" shapeId="0" xr:uid="{1420D27F-5DEA-4AAD-95E1-11209A83B9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560 replaced by prev qtr price 412+</t>
        </r>
      </text>
    </comment>
    <comment ref="AK88" authorId="0" shapeId="0" xr:uid="{BF91D4CE-A825-492A-83B1-1C110DD51E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433 replaced by prev qtr price 373</t>
        </r>
      </text>
    </comment>
    <comment ref="F92" authorId="0" shapeId="0" xr:uid="{6075BCF4-CF38-453A-A678-3130838FEB06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148 replaced by neighboring market price 420</t>
        </r>
      </text>
    </comment>
    <comment ref="I92" authorId="0" shapeId="0" xr:uid="{18CCF336-B574-46FA-AF1B-8B35B4EE3772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1575 replaced by avg price 450</t>
        </r>
      </text>
    </comment>
    <comment ref="K92" authorId="0" shapeId="0" xr:uid="{6EF2BC98-E8BA-45DD-8AA6-01ACB44EFE26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1800 replaced by avg price 450</t>
        </r>
      </text>
    </comment>
    <comment ref="AE92" authorId="0" shapeId="0" xr:uid="{AFFE0668-0BE1-4D43-BF27-1ECFE8269A19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1326 rep;laced by prev qtr price 510+</t>
        </r>
      </text>
    </comment>
    <comment ref="AG92" authorId="0" shapeId="0" xr:uid="{18598E25-75E4-4F1C-ADF9-624185BEDD9C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1900 replaced by avg price 450</t>
        </r>
      </text>
    </comment>
    <comment ref="AK92" authorId="0" shapeId="0" xr:uid="{34734D13-4B26-4002-BC77-483C51B2C97D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1700 replaced by avg price 450</t>
        </r>
      </text>
    </comment>
    <comment ref="G95" authorId="0" shapeId="0" xr:uid="{E0B47416-DF96-42E3-8842-570490C83B8C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112 replced by avg price 145</t>
        </r>
      </text>
    </comment>
    <comment ref="L95" authorId="0" shapeId="0" xr:uid="{06B8A699-36A0-4FFA-9AB2-7574684E8878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202 replced by avg price 145</t>
        </r>
      </text>
    </comment>
    <comment ref="M95" authorId="0" shapeId="0" xr:uid="{E4C245A7-F5EF-4F12-AAA2-DAC1A609911D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90 replced by avg price 145</t>
        </r>
      </text>
    </comment>
    <comment ref="S95" authorId="0" shapeId="0" xr:uid="{4FFDF9C9-4547-4BE4-A325-D82F931BFEDE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100 replaced by avg price 145</t>
        </r>
      </text>
    </comment>
    <comment ref="AI95" authorId="0" shapeId="0" xr:uid="{501EE53E-E021-4B16-BF96-E0A60F6CFD36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113 replced by avg price 145</t>
        </r>
      </text>
    </comment>
    <comment ref="V96" authorId="0" shapeId="0" xr:uid="{2AB1D055-4438-42A2-AA9D-02E3022E55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3100 replaced by avg price 15000</t>
        </r>
      </text>
    </comment>
    <comment ref="AA96" authorId="0" shapeId="0" xr:uid="{FD875C27-9798-44FC-989F-9D2BD41E49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45000 replaced by avg price 17500</t>
        </r>
      </text>
    </comment>
    <comment ref="S98" authorId="0" shapeId="0" xr:uid="{EF7243AD-2AB6-4D30-B907-870409DBE3CC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1101 replaced by avg price 642</t>
        </r>
      </text>
    </comment>
    <comment ref="Z98" authorId="0" shapeId="0" xr:uid="{2259FCEE-5F6F-44B1-83BB-3CCD1AEED073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1222 replaced by avg price 642</t>
        </r>
      </text>
    </comment>
    <comment ref="J99" authorId="0" shapeId="0" xr:uid="{9578792A-A698-4E51-840F-A14949F35B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850 replaced by avg price 1345</t>
        </r>
      </text>
    </comment>
    <comment ref="L99" authorId="0" shapeId="0" xr:uid="{A218E6C4-56C3-4691-8A43-A0B1C26AEDAC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2640 replaced by avg price 1390</t>
        </r>
      </text>
    </comment>
    <comment ref="M99" authorId="0" shapeId="0" xr:uid="{2EDEAEC8-A93F-468F-A91E-8EFFB2C3AC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960 
replaced by avg price 1345</t>
        </r>
      </text>
    </comment>
    <comment ref="AA99" authorId="0" shapeId="0" xr:uid="{3848BB96-5554-4D56-A98B-CF66B066926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784 replaced by avg price 1345</t>
        </r>
      </text>
    </comment>
    <comment ref="AJ99" authorId="0" shapeId="0" xr:uid="{6B310ED4-4AC2-4F41-AA9B-81F11900BF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840 replaced by avg price 1345</t>
        </r>
      </text>
    </comment>
    <comment ref="G100" authorId="0" shapeId="0" xr:uid="{CAA0CCA9-2F9E-4621-AE69-26F8353D4C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17000 replaced by nearest market price 15000</t>
        </r>
      </text>
    </comment>
    <comment ref="K100" authorId="0" shapeId="0" xr:uid="{C1F54B21-A57C-4546-A2B2-1B5C9BEDB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24000 repalced by avg price 15000
</t>
        </r>
      </text>
    </comment>
    <comment ref="S100" authorId="0" shapeId="0" xr:uid="{33BB5525-DD4D-49A0-98E2-FAA7C7266CE6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2631 replaced by avg price 14000</t>
        </r>
      </text>
    </comment>
    <comment ref="AI100" authorId="0" shapeId="0" xr:uid="{C9983C72-C44F-429E-A364-36A1704D16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4284 replaced by avg price 14005
</t>
        </r>
      </text>
    </comment>
    <comment ref="AJ100" authorId="0" shapeId="0" xr:uid="{857A1FEF-6E24-4B2B-8DC3-91A76A63D6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5500 replaced by avg price 14000</t>
        </r>
      </text>
    </comment>
    <comment ref="AK100" authorId="0" shapeId="0" xr:uid="{E42330B4-AF07-4087-8DD4-608BFC1157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6250 replaced by avg price 13000</t>
        </r>
      </text>
    </comment>
    <comment ref="S101" authorId="0" shapeId="0" xr:uid="{6F501107-B1DE-4C73-AD1F-E03CBDE97558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1704 replaced by avg price 3650</t>
        </r>
      </text>
    </comment>
    <comment ref="T101" authorId="0" shapeId="0" xr:uid="{788757DB-892C-4195-BAAD-7751952EA9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4270 replaced by orev qtr price 5000</t>
        </r>
      </text>
    </comment>
    <comment ref="AK101" authorId="0" shapeId="0" xr:uid="{F2E0CD27-1F07-4FAC-AD29-488EFB72D9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2000 replaced by abg price 3600
</t>
        </r>
      </text>
    </comment>
    <comment ref="G103" authorId="0" shapeId="0" xr:uid="{286C849F-6AEC-4257-AB2B-FAEE2C8ED09A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75 replaced by prev qtr price 914+</t>
        </r>
      </text>
    </comment>
    <comment ref="P103" authorId="0" shapeId="0" xr:uid="{0C6D3B9E-FE14-4760-BE67-5722531ADB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132 replaced by prev qtr price 720+</t>
        </r>
      </text>
    </comment>
    <comment ref="R103" authorId="0" shapeId="0" xr:uid="{F54C6509-6F06-4F8B-8232-3B2810F2A3CD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78 replaced by prev qt rprice 500+</t>
        </r>
      </text>
    </comment>
    <comment ref="S103" authorId="0" shapeId="0" xr:uid="{C4C07D47-C29E-454A-83E8-CD31233149E2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102 replaced prev qtr price 602</t>
        </r>
      </text>
    </comment>
    <comment ref="X103" authorId="0" shapeId="0" xr:uid="{CA07E3F0-F849-4360-A378-8C5A0D49605E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140 replaced by prev qtr price 740</t>
        </r>
      </text>
    </comment>
    <comment ref="Z103" authorId="0" shapeId="0" xr:uid="{4981400F-D89C-4F53-9088-C90FF758568C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76 replaced by prev qtr price 676</t>
        </r>
      </text>
    </comment>
    <comment ref="AC103" authorId="0" shapeId="0" xr:uid="{0E31D038-0470-4F79-B010-83E83B90733C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147 replaced by prev qtr price 840+</t>
        </r>
      </text>
    </comment>
    <comment ref="AI103" authorId="0" shapeId="0" xr:uid="{B37103B7-6346-4C8E-839B-1C9D624C130C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123 replaved by prev qtr price 723</t>
        </r>
      </text>
    </comment>
    <comment ref="AK103" authorId="0" shapeId="0" xr:uid="{9FC7731B-5D13-43BF-B8E5-3A76444B5D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143 replaced by reise price 843 
</t>
        </r>
      </text>
    </comment>
    <comment ref="G104" authorId="0" shapeId="0" xr:uid="{489DA07B-95AD-4B3E-B833-361D915B51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95 replace by prv qtr price 1098</t>
        </r>
      </text>
    </comment>
    <comment ref="E108" authorId="0" shapeId="0" xr:uid="{321D0B0D-6FB7-42A8-8297-0A9CE99ED124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1210 replaced by avg price 1990</t>
        </r>
      </text>
    </comment>
    <comment ref="E109" authorId="0" shapeId="0" xr:uid="{E604EFE6-E0AD-48C1-AD9C-1C76BDF031E7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1080 replaced by avg price 1450
</t>
        </r>
      </text>
    </comment>
    <comment ref="E110" authorId="0" shapeId="0" xr:uid="{4F8806E8-B0DC-43B7-9F0F-996247872967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850 replaced by avg price 1185
</t>
        </r>
      </text>
    </comment>
    <comment ref="E111" authorId="0" shapeId="0" xr:uid="{37D06C56-5F1B-4447-9474-DF3D46C2ACF2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780 replaced by avg price 1175
</t>
        </r>
      </text>
    </comment>
    <comment ref="E112" authorId="0" shapeId="0" xr:uid="{452E97A4-CBA9-4D7F-8AB1-F80709C2B309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780 replaced by avg price 1175
</t>
        </r>
      </text>
    </comment>
    <comment ref="E116" authorId="0" shapeId="0" xr:uid="{05F5407D-6A1A-40EA-8869-54C91B14FCD8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810 replaced by avg price 1375</t>
        </r>
      </text>
    </comment>
    <comment ref="E117" authorId="0" shapeId="0" xr:uid="{9DD8F87A-2CAF-48AC-985D-A43A2D848ED5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810 replaced by avg price 1375</t>
        </r>
      </text>
    </comment>
    <comment ref="E118" authorId="0" shapeId="0" xr:uid="{FD4ABD61-29FB-4794-862D-257668BC7BB7}">
      <text>
        <r>
          <rPr>
            <b/>
            <sz val="9"/>
            <color indexed="81"/>
            <rFont val="Tahoma"/>
          </rPr>
          <t>user:</t>
        </r>
        <r>
          <rPr>
            <sz val="9"/>
            <color indexed="81"/>
            <rFont val="Tahoma"/>
          </rPr>
          <t xml:space="preserve">
quoted price 810 replaced by avg price 1375</t>
        </r>
      </text>
    </comment>
    <comment ref="G118" authorId="0" shapeId="0" xr:uid="{E7FB63D8-E17A-45FF-BF01-DD9E527D9C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950 replaced by prev qtr price 1700
</t>
        </r>
      </text>
    </comment>
    <comment ref="AG118" authorId="0" shapeId="0" xr:uid="{E2D6D15C-CA53-4763-8306-070B236D4EE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1200 replaced by prev qtr price 2000</t>
        </r>
      </text>
    </comment>
    <comment ref="G119" authorId="0" shapeId="0" xr:uid="{4D7D0FCD-14A2-4E88-BBCF-FE710CC8BF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1070 replaced by prev qtr price 1740
</t>
        </r>
      </text>
    </comment>
    <comment ref="G120" authorId="0" shapeId="0" xr:uid="{1BBB1CA3-78F9-49B6-939F-D6FD206E15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1050 replaced by prev qtr price 1990
</t>
        </r>
      </text>
    </comment>
    <comment ref="J120" authorId="0" shapeId="0" xr:uid="{BC734971-B964-4055-B05E-56F2CBA345C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quoted price 950 replaced by avg price 1460</t>
        </r>
      </text>
    </comment>
  </commentList>
</comments>
</file>

<file path=xl/sharedStrings.xml><?xml version="1.0" encoding="utf-8"?>
<sst xmlns="http://schemas.openxmlformats.org/spreadsheetml/2006/main" count="1045" uniqueCount="628">
  <si>
    <t># kmnfd] 58M</t>
  </si>
  <si>
    <t>%_ lan]6\; -lu|n kQL_</t>
  </si>
  <si>
    <t xml:space="preserve">%= h:tf </t>
  </si>
  <si>
    <t>(= 9'ª\uf</t>
  </si>
  <si>
    <t xml:space="preserve">!)= afn'jfM </t>
  </si>
  <si>
    <t xml:space="preserve">!!= df6f]M </t>
  </si>
  <si>
    <t>xf]rf] 7fpF eg{</t>
  </si>
  <si>
    <t xml:space="preserve">!@= Ans </t>
  </si>
  <si>
    <t>!#= KnfOp8</t>
  </si>
  <si>
    <t xml:space="preserve"> @= lzzf</t>
  </si>
  <si>
    <t xml:space="preserve"> #= On]lS6«s tf/ </t>
  </si>
  <si>
    <t xml:space="preserve"> $= /+u/f]ug </t>
  </si>
  <si>
    <t>k|lt ln6/</t>
  </si>
  <si>
    <t>!÷@ OGr</t>
  </si>
  <si>
    <t>lk; -^ ld=_</t>
  </si>
  <si>
    <t xml:space="preserve"> &amp;= kf]lnlyg kfO{k / lkml6ª\;</t>
  </si>
  <si>
    <t xml:space="preserve"> s_ kf]]lnlyg kfOk</t>
  </si>
  <si>
    <t xml:space="preserve"> *= 6fon</t>
  </si>
  <si>
    <t xml:space="preserve"> (= cnsqf </t>
  </si>
  <si>
    <t xml:space="preserve"> !)= x\o'd kfOk</t>
  </si>
  <si>
    <t>nDafO{ * lkm6 / Aof; !* O{Gr</t>
  </si>
  <si>
    <t xml:space="preserve"> !!= afy?d tyf lsr]gsf ;fdfg</t>
  </si>
  <si>
    <t xml:space="preserve"> </t>
  </si>
  <si>
    <t xml:space="preserve"> !@= /]lnª af/</t>
  </si>
  <si>
    <t xml:space="preserve"> !#=  kfgL tfGg] kDk</t>
  </si>
  <si>
    <t>! xz{ kfj/</t>
  </si>
  <si>
    <t>x]eL</t>
  </si>
  <si>
    <t xml:space="preserve"> !$= kfgL 6}]+sL Knfli6s_</t>
  </si>
  <si>
    <t>ef8f b/ -++?=_</t>
  </si>
  <si>
    <t xml:space="preserve"> 3_ dfa{n</t>
  </si>
  <si>
    <t xml:space="preserve"> ª_ u|]gfO6</t>
  </si>
  <si>
    <r>
      <t>ldSr/</t>
    </r>
    <r>
      <rPr>
        <sz val="10"/>
        <color indexed="8"/>
        <rFont val="Preeti"/>
      </rPr>
      <t xml:space="preserve"> (Mixture) </t>
    </r>
  </si>
  <si>
    <r>
      <t>efOj|]6/</t>
    </r>
    <r>
      <rPr>
        <sz val="10"/>
        <color indexed="8"/>
        <rFont val="Preeti"/>
      </rPr>
      <t xml:space="preserve"> (Vibrater)</t>
    </r>
  </si>
  <si>
    <r>
      <t xml:space="preserve">h]g]/]6/ </t>
    </r>
    <r>
      <rPr>
        <sz val="10"/>
        <color indexed="8"/>
        <rFont val="Preeti"/>
      </rPr>
      <t>(Generetor)</t>
    </r>
  </si>
  <si>
    <r>
      <t>/f]n/</t>
    </r>
    <r>
      <rPr>
        <sz val="10"/>
        <color indexed="8"/>
        <rFont val="Preeti"/>
      </rPr>
      <t xml:space="preserve"> (Roller)</t>
    </r>
  </si>
  <si>
    <r>
      <t>nf]8/ lJxn</t>
    </r>
    <r>
      <rPr>
        <sz val="10"/>
        <color indexed="8"/>
        <rFont val="Preeti"/>
      </rPr>
      <t xml:space="preserve"> (Loder wheel)</t>
    </r>
  </si>
  <si>
    <r>
      <t>PShfe]6/</t>
    </r>
    <r>
      <rPr>
        <sz val="10"/>
        <color indexed="8"/>
        <rFont val="Preeti"/>
      </rPr>
      <t xml:space="preserve"> (Excavator)</t>
    </r>
  </si>
  <si>
    <r>
      <t xml:space="preserve">hDk/ </t>
    </r>
    <r>
      <rPr>
        <sz val="10"/>
        <color theme="1"/>
        <rFont val="Preeti"/>
      </rPr>
      <t>-</t>
    </r>
    <r>
      <rPr>
        <sz val="10"/>
        <color indexed="8"/>
        <rFont val="Preeti"/>
      </rPr>
      <t>Jumper_</t>
    </r>
  </si>
  <si>
    <r>
      <t>ef/tLo============</t>
    </r>
    <r>
      <rPr>
        <sz val="14"/>
        <color indexed="8"/>
        <rFont val="Arial"/>
        <family val="2"/>
      </rPr>
      <t xml:space="preserve"> mm </t>
    </r>
    <r>
      <rPr>
        <sz val="14"/>
        <color indexed="8"/>
        <rFont val="Preeti"/>
      </rPr>
      <t>df]6fO</t>
    </r>
  </si>
  <si>
    <t xml:space="preserve"> != ljh'nLsf] ;fdfgx? </t>
  </si>
  <si>
    <t>9'jfgL ;fwgx?</t>
  </si>
  <si>
    <t>A</t>
  </si>
  <si>
    <t xml:space="preserve">Cement </t>
  </si>
  <si>
    <t>Bricks/Stones/Concrete</t>
  </si>
  <si>
    <t>Bricks</t>
  </si>
  <si>
    <t xml:space="preserve">Stones </t>
  </si>
  <si>
    <t>Concrete</t>
  </si>
  <si>
    <t>Iron Rod &amp; Billets</t>
  </si>
  <si>
    <t xml:space="preserve">Iron Rod </t>
  </si>
  <si>
    <t>Billets</t>
  </si>
  <si>
    <t xml:space="preserve">Wood </t>
  </si>
  <si>
    <t>Aluminium</t>
  </si>
  <si>
    <t>Sand</t>
  </si>
  <si>
    <t>Electical Goods / Glass</t>
  </si>
  <si>
    <t>Electical Goods</t>
  </si>
  <si>
    <t>Glass ( Simple Category )</t>
  </si>
  <si>
    <t>GI Pipe &amp; Its fittings</t>
  </si>
  <si>
    <t xml:space="preserve">GI  - 1/2 inches Pipe </t>
  </si>
  <si>
    <t>GI Pipe Fittings</t>
  </si>
  <si>
    <t>Bitumin</t>
  </si>
  <si>
    <t>Gabin Wire</t>
  </si>
  <si>
    <t>Tile / Marble</t>
  </si>
  <si>
    <t>Tile</t>
  </si>
  <si>
    <t xml:space="preserve">Marble </t>
  </si>
  <si>
    <t>Zink Sheet / Corrogated Sheet</t>
  </si>
  <si>
    <t>Polythene Pipe and Its fittings</t>
  </si>
  <si>
    <t>Polythene Pipe</t>
  </si>
  <si>
    <t>Polythene Pipe Fittings</t>
  </si>
  <si>
    <t>Paint</t>
  </si>
  <si>
    <t>Electrical Wire</t>
  </si>
  <si>
    <t>Hume Pipe</t>
  </si>
  <si>
    <t>Mud</t>
  </si>
  <si>
    <t>B</t>
  </si>
  <si>
    <t>Wage rate of Labour</t>
  </si>
  <si>
    <t>Aggregated Index of Wage</t>
  </si>
  <si>
    <t>Engineer</t>
  </si>
  <si>
    <t>Sub Engineer</t>
  </si>
  <si>
    <t xml:space="preserve">Supervisor </t>
  </si>
  <si>
    <t>Mason</t>
  </si>
  <si>
    <t>Carpenter</t>
  </si>
  <si>
    <t>Labour</t>
  </si>
  <si>
    <t>Electrician</t>
  </si>
  <si>
    <t>Painter</t>
  </si>
  <si>
    <t>Q1</t>
  </si>
  <si>
    <t xml:space="preserve">  </t>
  </si>
  <si>
    <t>Average</t>
  </si>
  <si>
    <t>Weight</t>
  </si>
  <si>
    <t>Q4</t>
  </si>
  <si>
    <t>निर्माण कामदारहरु</t>
  </si>
  <si>
    <t>१. इन्जीनियर</t>
  </si>
  <si>
    <t>२. सब इन्जीनियर</t>
  </si>
  <si>
    <t>३. सुपरभाइजर</t>
  </si>
  <si>
    <t>४. डकर्मी</t>
  </si>
  <si>
    <t>५. सिकर्मी</t>
  </si>
  <si>
    <t>६. मजदुर (ज्यालादार)</t>
  </si>
  <si>
    <t>७. इलेक्ट्रिसियन</t>
  </si>
  <si>
    <t>८. पेन्टर</t>
  </si>
  <si>
    <t>९. प्लम्बर</t>
  </si>
  <si>
    <t>विवरण</t>
  </si>
  <si>
    <t>केन्द्रीय तथ्यांक विभाग</t>
  </si>
  <si>
    <t>मूल्य तथ्यांक शाखा</t>
  </si>
  <si>
    <t>स्पेशिफिकेशन</t>
  </si>
  <si>
    <t>ब्राण्ड</t>
  </si>
  <si>
    <t>ईकाइ</t>
  </si>
  <si>
    <t>Cement</t>
  </si>
  <si>
    <t>Cem1</t>
  </si>
  <si>
    <t>Cem2</t>
  </si>
  <si>
    <t>Brick1</t>
  </si>
  <si>
    <t>Brick2</t>
  </si>
  <si>
    <t>Ferod</t>
  </si>
  <si>
    <t>Rod7mm</t>
  </si>
  <si>
    <t>Rod8mm</t>
  </si>
  <si>
    <t>Rod1025</t>
  </si>
  <si>
    <t>Rod2832</t>
  </si>
  <si>
    <t>Billet</t>
  </si>
  <si>
    <t>Gwire</t>
  </si>
  <si>
    <t>Zsheet</t>
  </si>
  <si>
    <t>zsheet1</t>
  </si>
  <si>
    <t>zsheet2</t>
  </si>
  <si>
    <t>Wood</t>
  </si>
  <si>
    <t>hwood</t>
  </si>
  <si>
    <t>swood</t>
  </si>
  <si>
    <t>aluprofile</t>
  </si>
  <si>
    <t>alprof2</t>
  </si>
  <si>
    <t>alprof1</t>
  </si>
  <si>
    <t>conc</t>
  </si>
  <si>
    <t>conc1</t>
  </si>
  <si>
    <t>conc2</t>
  </si>
  <si>
    <t>stone</t>
  </si>
  <si>
    <t>stone1</t>
  </si>
  <si>
    <t>stone2</t>
  </si>
  <si>
    <t>sand</t>
  </si>
  <si>
    <t>sand1</t>
  </si>
  <si>
    <t>sand2</t>
  </si>
  <si>
    <t>soil</t>
  </si>
  <si>
    <t>cemblc</t>
  </si>
  <si>
    <t>cemblc1</t>
  </si>
  <si>
    <t>cemblc2</t>
  </si>
  <si>
    <t>plwood</t>
  </si>
  <si>
    <t>plywud2</t>
  </si>
  <si>
    <t>plwod1</t>
  </si>
  <si>
    <t>Plyboard</t>
  </si>
  <si>
    <t>Elegood</t>
  </si>
  <si>
    <t>psocket</t>
  </si>
  <si>
    <t>tubelt</t>
  </si>
  <si>
    <t>bulb</t>
  </si>
  <si>
    <t>cfl</t>
  </si>
  <si>
    <t>switch</t>
  </si>
  <si>
    <t>mcb</t>
  </si>
  <si>
    <t>glass</t>
  </si>
  <si>
    <t>glass1</t>
  </si>
  <si>
    <t>glass2</t>
  </si>
  <si>
    <t>elewire</t>
  </si>
  <si>
    <t>wire322</t>
  </si>
  <si>
    <t>wire320</t>
  </si>
  <si>
    <t>wire722</t>
  </si>
  <si>
    <t>paint</t>
  </si>
  <si>
    <t>enamelw</t>
  </si>
  <si>
    <t>primerm</t>
  </si>
  <si>
    <t>distempw</t>
  </si>
  <si>
    <t>emula</t>
  </si>
  <si>
    <t>weather</t>
  </si>
  <si>
    <t>gipipfit</t>
  </si>
  <si>
    <t xml:space="preserve">gipip </t>
  </si>
  <si>
    <t>gifit</t>
  </si>
  <si>
    <t>socket</t>
  </si>
  <si>
    <t>gitee</t>
  </si>
  <si>
    <t>pprcpvc</t>
  </si>
  <si>
    <t>pprpipe</t>
  </si>
  <si>
    <t>pprfit</t>
  </si>
  <si>
    <t>elbowgi</t>
  </si>
  <si>
    <t>elbowppr</t>
  </si>
  <si>
    <t>soketppr</t>
  </si>
  <si>
    <t>teeppr</t>
  </si>
  <si>
    <t>pvcblak</t>
  </si>
  <si>
    <t>polyelbow4</t>
  </si>
  <si>
    <t>polsoket4</t>
  </si>
  <si>
    <t>poltee4</t>
  </si>
  <si>
    <t>polfit</t>
  </si>
  <si>
    <t>polpip1</t>
  </si>
  <si>
    <t>polpip</t>
  </si>
  <si>
    <t>polpipfit</t>
  </si>
  <si>
    <t>tile</t>
  </si>
  <si>
    <t>tile812</t>
  </si>
  <si>
    <t>tile1212</t>
  </si>
  <si>
    <t>tilevet</t>
  </si>
  <si>
    <t>marble</t>
  </si>
  <si>
    <t>granite</t>
  </si>
  <si>
    <t>bitumen</t>
  </si>
  <si>
    <t>humepip</t>
  </si>
  <si>
    <t>kitchen</t>
  </si>
  <si>
    <t>tapkit</t>
  </si>
  <si>
    <t>pankit</t>
  </si>
  <si>
    <t>comkit</t>
  </si>
  <si>
    <t>sinkit</t>
  </si>
  <si>
    <t>railing</t>
  </si>
  <si>
    <t>railingf</t>
  </si>
  <si>
    <t>railings</t>
  </si>
  <si>
    <t>pump1hp</t>
  </si>
  <si>
    <t>tankhv</t>
  </si>
  <si>
    <t>Variables</t>
  </si>
  <si>
    <t>Brick</t>
  </si>
  <si>
    <t>*= /f]8f</t>
  </si>
  <si>
    <r>
      <t>ef/tLo============</t>
    </r>
    <r>
      <rPr>
        <b/>
        <sz val="14"/>
        <color indexed="8"/>
        <rFont val="Arial"/>
        <family val="2"/>
      </rPr>
      <t xml:space="preserve"> mm </t>
    </r>
    <r>
      <rPr>
        <b/>
        <sz val="14"/>
        <color indexed="8"/>
        <rFont val="Preeti"/>
      </rPr>
      <t>df]6fO</t>
    </r>
  </si>
  <si>
    <t xml:space="preserve">&amp;= cfNd'lgod km|]dsf] em\ofn </t>
  </si>
  <si>
    <t>^= sf7 -lr/fg_</t>
  </si>
  <si>
    <t xml:space="preserve">!= l;d]G6 </t>
  </si>
  <si>
    <t>Q2</t>
  </si>
  <si>
    <t>Q3</t>
  </si>
  <si>
    <t>SN</t>
  </si>
  <si>
    <t>Materials/Human Resource</t>
  </si>
  <si>
    <t>Aggregated Index of Const. Material</t>
  </si>
  <si>
    <t>Overall IPICS</t>
  </si>
  <si>
    <t>Construction Materials</t>
  </si>
  <si>
    <t>Base Year (071/72) Index</t>
  </si>
  <si>
    <t>VAR</t>
  </si>
  <si>
    <t>Price Statistics Section</t>
  </si>
  <si>
    <t>Annual</t>
  </si>
  <si>
    <t>Overall IPICS (Material &amp; Labour)</t>
  </si>
  <si>
    <t>A. Construction Material</t>
  </si>
  <si>
    <t>B. Wage Rate of Human Resource</t>
  </si>
  <si>
    <t>Sup</t>
  </si>
  <si>
    <t>Labor</t>
  </si>
  <si>
    <t>Plumber</t>
  </si>
  <si>
    <t>CV</t>
  </si>
  <si>
    <t>Min</t>
  </si>
  <si>
    <t>Max</t>
  </si>
  <si>
    <t>एकाइ</t>
  </si>
  <si>
    <t>PPC 50 Kg</t>
  </si>
  <si>
    <t>पाकेको, रातो, ठोक्किदा फलामको आवाज आउने, ६ फिट माथिबाट खसाल्दा नफुट्ने</t>
  </si>
  <si>
    <t>पाकेको, हल्कारातो, ठोक्किदा नरम आवाज आउने, ६ फिट माथिबाट खसाल्दा प्राय फुट्ने</t>
  </si>
  <si>
    <t>२ लाइन, TMT वा टोरस्टिल</t>
  </si>
  <si>
    <t>साधे दुइ लाइन, TMT वा टोरस्टिल</t>
  </si>
  <si>
    <t>Pachathar</t>
  </si>
  <si>
    <t>Sunsari</t>
  </si>
  <si>
    <t>Dhankuta</t>
  </si>
  <si>
    <t>Bhojpur</t>
  </si>
  <si>
    <t>Okhaldhunga</t>
  </si>
  <si>
    <t>Udayapur</t>
  </si>
  <si>
    <t>Dhanusha</t>
  </si>
  <si>
    <t>Mahottari</t>
  </si>
  <si>
    <t>Sindhuli</t>
  </si>
  <si>
    <t>Kavre</t>
  </si>
  <si>
    <t>Kathamandu</t>
  </si>
  <si>
    <t>Nuwakot</t>
  </si>
  <si>
    <t>Makawanpur</t>
  </si>
  <si>
    <t>Parsa</t>
  </si>
  <si>
    <t>Chitwan</t>
  </si>
  <si>
    <t>Gorakha</t>
  </si>
  <si>
    <t>Syangja</t>
  </si>
  <si>
    <t>Kaski</t>
  </si>
  <si>
    <t>Baglunga</t>
  </si>
  <si>
    <t>Palpa</t>
  </si>
  <si>
    <t>Kapilwastu</t>
  </si>
  <si>
    <t>Pyuthan</t>
  </si>
  <si>
    <t>Dang</t>
  </si>
  <si>
    <t>Banke</t>
  </si>
  <si>
    <t>Surkhet</t>
  </si>
  <si>
    <t>Jumla</t>
  </si>
  <si>
    <t>Bajura</t>
  </si>
  <si>
    <t>Doti</t>
  </si>
  <si>
    <t>Kanchanpur</t>
  </si>
  <si>
    <t>Dadeldhura</t>
  </si>
  <si>
    <t>Darchula</t>
  </si>
  <si>
    <t>No of Obsvs</t>
  </si>
  <si>
    <t>Engi</t>
  </si>
  <si>
    <t>Sengi</t>
  </si>
  <si>
    <t>Carp</t>
  </si>
  <si>
    <t>Elect</t>
  </si>
  <si>
    <t>TechBar</t>
  </si>
  <si>
    <t>TechMar</t>
  </si>
  <si>
    <t>Mixture</t>
  </si>
  <si>
    <t>Vibra</t>
  </si>
  <si>
    <t>Genet</t>
  </si>
  <si>
    <t>Roller</t>
  </si>
  <si>
    <t>Lwheel</t>
  </si>
  <si>
    <t>Excav</t>
  </si>
  <si>
    <t>Cvehi</t>
  </si>
  <si>
    <t>Jumper</t>
  </si>
  <si>
    <r>
      <t xml:space="preserve">$= kmnfd] tf/ </t>
    </r>
    <r>
      <rPr>
        <b/>
        <sz val="11"/>
        <color indexed="8"/>
        <rFont val="Arial Narrow"/>
        <family val="2"/>
      </rPr>
      <t xml:space="preserve">(Gavin Wire) </t>
    </r>
  </si>
  <si>
    <r>
      <t xml:space="preserve"> %=  </t>
    </r>
    <r>
      <rPr>
        <b/>
        <sz val="11"/>
        <color indexed="8"/>
        <rFont val="Times New Roman"/>
        <family val="1"/>
      </rPr>
      <t>GI</t>
    </r>
    <r>
      <rPr>
        <b/>
        <sz val="11"/>
        <color indexed="8"/>
        <rFont val="Preeti"/>
      </rPr>
      <t xml:space="preserve"> kfO{k / lkml6ª\;</t>
    </r>
  </si>
  <si>
    <r>
      <rPr>
        <b/>
        <sz val="11"/>
        <color indexed="8"/>
        <rFont val="Preeti"/>
      </rPr>
      <t xml:space="preserve">    s_ </t>
    </r>
    <r>
      <rPr>
        <b/>
        <sz val="11"/>
        <color indexed="8"/>
        <rFont val="Calibri"/>
        <family val="2"/>
      </rPr>
      <t>GI</t>
    </r>
    <r>
      <rPr>
        <b/>
        <sz val="11"/>
        <color indexed="8"/>
        <rFont val="Preeti"/>
      </rPr>
      <t xml:space="preserve"> kfOk</t>
    </r>
  </si>
  <si>
    <r>
      <t xml:space="preserve">   v_</t>
    </r>
    <r>
      <rPr>
        <b/>
        <sz val="11"/>
        <color indexed="8"/>
        <rFont val="Preeti"/>
      </rPr>
      <t xml:space="preserve"> </t>
    </r>
    <r>
      <rPr>
        <b/>
        <sz val="11"/>
        <color indexed="8"/>
        <rFont val="Times New Roman"/>
        <family val="1"/>
      </rPr>
      <t>GI</t>
    </r>
    <r>
      <rPr>
        <b/>
        <sz val="11"/>
        <color indexed="8"/>
        <rFont val="Preeti"/>
      </rPr>
      <t xml:space="preserve"> kfO{k lkml6ª\;</t>
    </r>
  </si>
  <si>
    <r>
      <t xml:space="preserve"> ^=  </t>
    </r>
    <r>
      <rPr>
        <b/>
        <sz val="11"/>
        <color indexed="8"/>
        <rFont val="Calibri"/>
        <family val="2"/>
      </rPr>
      <t>PPR/CPVC</t>
    </r>
    <r>
      <rPr>
        <b/>
        <sz val="11"/>
        <color indexed="8"/>
        <rFont val="Ganess"/>
      </rPr>
      <t xml:space="preserve"> </t>
    </r>
    <r>
      <rPr>
        <b/>
        <sz val="11"/>
        <color indexed="8"/>
        <rFont val="Preeti"/>
      </rPr>
      <t>kfO{k / lkml6ª\;</t>
    </r>
  </si>
  <si>
    <r>
      <t>v_</t>
    </r>
    <r>
      <rPr>
        <sz val="11"/>
        <color indexed="8"/>
        <rFont val="Preeti"/>
      </rPr>
      <t xml:space="preserve"> </t>
    </r>
    <r>
      <rPr>
        <sz val="11"/>
        <color indexed="8"/>
        <rFont val="Times New Roman"/>
        <family val="1"/>
      </rPr>
      <t>PPR/CPVC</t>
    </r>
    <r>
      <rPr>
        <sz val="11"/>
        <color indexed="8"/>
        <rFont val="Preeti"/>
      </rPr>
      <t xml:space="preserve"> kfO{k lkml6ª\;</t>
    </r>
  </si>
  <si>
    <r>
      <t xml:space="preserve">ldSr/ </t>
    </r>
    <r>
      <rPr>
        <sz val="11"/>
        <color theme="1"/>
        <rFont val="Arial Narrow"/>
        <family val="2"/>
      </rPr>
      <t xml:space="preserve">(Mixture) </t>
    </r>
  </si>
  <si>
    <r>
      <t xml:space="preserve">efOj|]6/ </t>
    </r>
    <r>
      <rPr>
        <sz val="11"/>
        <color theme="1"/>
        <rFont val="Arial Narrow"/>
        <family val="2"/>
      </rPr>
      <t>(Vibrater)</t>
    </r>
  </si>
  <si>
    <r>
      <t xml:space="preserve">h]g]/]6/ </t>
    </r>
    <r>
      <rPr>
        <sz val="11"/>
        <color theme="1"/>
        <rFont val="Arial Narrow"/>
        <family val="2"/>
      </rPr>
      <t>(Generetor)</t>
    </r>
  </si>
  <si>
    <r>
      <t xml:space="preserve">/f]n/ </t>
    </r>
    <r>
      <rPr>
        <sz val="11"/>
        <color theme="1"/>
        <rFont val="Arial Narrow"/>
        <family val="2"/>
      </rPr>
      <t>(Roller)</t>
    </r>
  </si>
  <si>
    <r>
      <t xml:space="preserve">nf]8/ lJxn </t>
    </r>
    <r>
      <rPr>
        <sz val="11"/>
        <color theme="1"/>
        <rFont val="Arial Narrow"/>
        <family val="2"/>
      </rPr>
      <t>(Loder wheel)</t>
    </r>
  </si>
  <si>
    <r>
      <t xml:space="preserve">PShfe]6/ </t>
    </r>
    <r>
      <rPr>
        <sz val="11"/>
        <color theme="1"/>
        <rFont val="Arial Narrow"/>
        <family val="2"/>
      </rPr>
      <t>(Excavator)</t>
    </r>
  </si>
  <si>
    <t>२ इँटा</t>
  </si>
  <si>
    <r>
      <rPr>
        <sz val="11"/>
        <color indexed="8"/>
        <rFont val="Preeti"/>
      </rPr>
      <t xml:space="preserve">s_ </t>
    </r>
    <r>
      <rPr>
        <sz val="11"/>
        <color indexed="8"/>
        <rFont val="Calibri"/>
        <family val="2"/>
      </rPr>
      <t>PPR/CPVC</t>
    </r>
    <r>
      <rPr>
        <sz val="11"/>
        <color indexed="8"/>
        <rFont val="Preeti"/>
      </rPr>
      <t xml:space="preserve"> kfOk</t>
    </r>
  </si>
  <si>
    <r>
      <t>hDk/</t>
    </r>
    <r>
      <rPr>
        <sz val="12"/>
        <color theme="1"/>
        <rFont val="Arial Narrow"/>
        <family val="2"/>
      </rPr>
      <t xml:space="preserve"> (Jumper)</t>
    </r>
  </si>
  <si>
    <t>१० मिस्त्री (डण्डी बाँड्ने)</t>
  </si>
  <si>
    <t>१० मिस्त्री (मार्बल टायल बिछ्याउने)</t>
  </si>
  <si>
    <t>हेभी इक्विपमेन्ट</t>
  </si>
  <si>
    <t>Quarterly Change</t>
  </si>
  <si>
    <t>का मं पौ</t>
  </si>
  <si>
    <t>Base Year 071/72 (2014/15 AD) =100</t>
  </si>
  <si>
    <t xml:space="preserve"> 2073/74 (2016/17 AD)</t>
  </si>
  <si>
    <t>074/75 (2017/18 AD)</t>
  </si>
  <si>
    <t>Quarterly Change (%)</t>
  </si>
  <si>
    <t>२. इँटा</t>
  </si>
  <si>
    <t>क) इँटा - १ नम्बर</t>
  </si>
  <si>
    <t>ख) इँटा - २ नम्बर</t>
  </si>
  <si>
    <t>३. फलामे छड</t>
  </si>
  <si>
    <t>१) ७ मिमिको छड</t>
  </si>
  <si>
    <t>१) ८ मिमिको छड</t>
  </si>
  <si>
    <t>१) १०-२५ मिमिको छड</t>
  </si>
  <si>
    <t>१) २८-३२ मिमिको छड</t>
  </si>
  <si>
    <t>४. बिलेट्स (ग्रिल पत्ती)</t>
  </si>
  <si>
    <t>५. फलामे तार (Gavin Wire)</t>
  </si>
  <si>
    <t>६. जस्ता</t>
  </si>
  <si>
    <t>क) जस्ता पाता</t>
  </si>
  <si>
    <t>ख) जस्ता पाता</t>
  </si>
  <si>
    <t>७. काठ (चिरान)</t>
  </si>
  <si>
    <t>कडा काठ</t>
  </si>
  <si>
    <t>नरम काठ</t>
  </si>
  <si>
    <t>८. आल्मुनियम प्रोफाइल/ फ्रेमको झ्याल</t>
  </si>
  <si>
    <t>क) ५x७ फिट आल्मुनियम झ्याल (भेन्टिलेशन भएको)</t>
  </si>
  <si>
    <t>९. रोडा</t>
  </si>
  <si>
    <t>क) क्रसरको रोडा</t>
  </si>
  <si>
    <t>ख) रोडा (गिट्टि)</t>
  </si>
  <si>
    <t>१०. ढुङ्गा</t>
  </si>
  <si>
    <t>क) ढुङ्गा खोलाको</t>
  </si>
  <si>
    <t>ख) ढुङ्गा खानीको</t>
  </si>
  <si>
    <t>११. बालुवा</t>
  </si>
  <si>
    <t>क) वास नभएको बालुवा</t>
  </si>
  <si>
    <t>ख)  वास भएको बालुवा</t>
  </si>
  <si>
    <t>१२. माटो</t>
  </si>
  <si>
    <t>१३. ब्लक</t>
  </si>
  <si>
    <t>क) गारो बनाउने सिमेन्ट ब्लक</t>
  </si>
  <si>
    <t>१४.  प्लाइउड</t>
  </si>
  <si>
    <t>क) प्लाइउड (वाटरप्रुफ)</t>
  </si>
  <si>
    <t>ख) प्लाइउड</t>
  </si>
  <si>
    <t>ग) बोर्ड</t>
  </si>
  <si>
    <t>१५. बिजुलीका सामानहरु</t>
  </si>
  <si>
    <t>क) पावर सकेट (स्वीचसहित)</t>
  </si>
  <si>
    <t>ख) ट्युबलाइट सेट</t>
  </si>
  <si>
    <t>ग) इलेक्ट्रिक बल्ब (होल्डरसहित)</t>
  </si>
  <si>
    <t>घ) CFL चीम ५ watt</t>
  </si>
  <si>
    <t>च) १० amp को MCB</t>
  </si>
  <si>
    <t>१६. शिशा</t>
  </si>
  <si>
    <t>क) ४ लाइनको शिशा</t>
  </si>
  <si>
    <t>ख) ५ लाइनको कालो शिशा</t>
  </si>
  <si>
    <t>१७. इलेक्ट्रिक तार</t>
  </si>
  <si>
    <t>क) ३/२२ इन्सुलेटेड तार</t>
  </si>
  <si>
    <t>ख) ३/२० इन्सुलेटेड तार</t>
  </si>
  <si>
    <t>ग) ७/२२ इन्सुलेटेड तार</t>
  </si>
  <si>
    <t>१८. रंगरोगन</t>
  </si>
  <si>
    <t>क) सेतो इनामेल</t>
  </si>
  <si>
    <t>ख) मेटालिक प्राइमर</t>
  </si>
  <si>
    <t xml:space="preserve">ग) इन्टेरियर डिस्टेम्पर, सेतो </t>
  </si>
  <si>
    <t>घ) इन्टेरियर इमल्शन (A grade)</t>
  </si>
  <si>
    <t>ङ)एक्टेरियर वेडरकोट्</t>
  </si>
  <si>
    <t>बाहिरी भित्ताको लागि</t>
  </si>
  <si>
    <t>१९. GI पाइप र फिटिङ्गहरु</t>
  </si>
  <si>
    <t xml:space="preserve">क) GI पाइप </t>
  </si>
  <si>
    <t>ख)GI पाइप र फिटिङ्ग्स</t>
  </si>
  <si>
    <t>१) एल्बो GI</t>
  </si>
  <si>
    <t>२) सकेट GI</t>
  </si>
  <si>
    <t>३) टी GI</t>
  </si>
  <si>
    <t>ग) PPR/CPVC पाइप र फिटिङ्गहरु</t>
  </si>
  <si>
    <t>१) PPR/ CPVC पाइप</t>
  </si>
  <si>
    <t>२) PPR/ CPVC पाइप फिटिङ्गहरु</t>
  </si>
  <si>
    <t>i) एल्बो PPR/ CPVC</t>
  </si>
  <si>
    <t>ii) सकेट PPR/ CPVC</t>
  </si>
  <si>
    <t>iii) टी PPR/ CPVC</t>
  </si>
  <si>
    <t>२०. पोलिथिन पाइप र फिटिङ्गहरु</t>
  </si>
  <si>
    <t>क) पोलिथिन पाइप</t>
  </si>
  <si>
    <t>ख) पोलिथिन पाइप फिटिङ्गहरु</t>
  </si>
  <si>
    <t>२१. टायल</t>
  </si>
  <si>
    <t>क) ८" x १२" को सेरामिक टायल</t>
  </si>
  <si>
    <t>ख) १२ x १२" को सेरामिक टायल</t>
  </si>
  <si>
    <t>ग) भित्रिफाइड सेरामिक टायल</t>
  </si>
  <si>
    <t>घ) मार्बल</t>
  </si>
  <si>
    <t>ङ) ग्रेनाइट</t>
  </si>
  <si>
    <t>२२. अलकत्रा</t>
  </si>
  <si>
    <t>२३. ह्युम पाइप</t>
  </si>
  <si>
    <t>२४. बाथरुम तथा किचेनका सामान</t>
  </si>
  <si>
    <t xml:space="preserve">क) पित्तलको धाराको टुटी </t>
  </si>
  <si>
    <t xml:space="preserve">ख) प्यान </t>
  </si>
  <si>
    <t>ग) कमोड (Commode)</t>
  </si>
  <si>
    <t>घ) किचेन सिङ्क (Sink)</t>
  </si>
  <si>
    <t>२५. रेलिङ बार</t>
  </si>
  <si>
    <t>भर्याङको लागि तयारी, फिटिङ ज्याला सहित</t>
  </si>
  <si>
    <t>ख) स्टीलको रेलिङ बार</t>
  </si>
  <si>
    <t>२६. पानी तान्न पम्प</t>
  </si>
  <si>
    <t>भुँइट्याँकीबाट माथि ट्याँकीमा पठाउने। १ हर्शपावर</t>
  </si>
  <si>
    <t>२७. हेभी प्लाष्टिक ट्याँकी</t>
  </si>
  <si>
    <t>१००० लिटर</t>
  </si>
  <si>
    <t>२८. निर्माण जनशक्ति</t>
  </si>
  <si>
    <t>क. इन्जिनियर</t>
  </si>
  <si>
    <t>ख. सब-इन्जिनियर</t>
  </si>
  <si>
    <t>ग. सुपरभाइजर</t>
  </si>
  <si>
    <t>घ. डकर्मी</t>
  </si>
  <si>
    <t>ङ. सिकर्मी</t>
  </si>
  <si>
    <t>च. ज्यालादारी मजदुर</t>
  </si>
  <si>
    <t>i) पुरुष</t>
  </si>
  <si>
    <t>ii) महिला</t>
  </si>
  <si>
    <t>ज. पेन्टर</t>
  </si>
  <si>
    <t>झ. प्लम्बर</t>
  </si>
  <si>
    <t>ट. मार्बल/ टायल बिछ्याउने मिस्त्री</t>
  </si>
  <si>
    <t>२९. निर्माण हेभीयन्त्रहरु</t>
  </si>
  <si>
    <t>क) मिक्स्चर (Mixture)</t>
  </si>
  <si>
    <t>ख) भाइब्रेटर(Vibrator)</t>
  </si>
  <si>
    <t xml:space="preserve">ग) जेनेरेटर </t>
  </si>
  <si>
    <t>घ) रोलर ( Roller)</t>
  </si>
  <si>
    <t>ङ) लोडरह्विल (Loader Wheel)</t>
  </si>
  <si>
    <t>च) एक्जाभेटर (Excavator)</t>
  </si>
  <si>
    <t>३०. निर्माण ढुवानी साधनहरु</t>
  </si>
  <si>
    <t>क) ट्रक (Truck)</t>
  </si>
  <si>
    <t>ख) टिप्पर (Tipper)</t>
  </si>
  <si>
    <t>ग) ट्राक्टर (Tractor)</t>
  </si>
  <si>
    <t>घ) जम्पर (Jumper)</t>
  </si>
  <si>
    <t>फुलटाइम काम गर्ने</t>
  </si>
  <si>
    <t>प्रतिदिन/ प्रतिव्यक्ति</t>
  </si>
  <si>
    <t>फुलटाइम काम गर्ने, खाजा/खानापनि दिने भए सोको समेत मूल्य जोड्ने</t>
  </si>
  <si>
    <t>प्रति (दिन/  घण्टा)</t>
  </si>
  <si>
    <t>तयारी, फिटिङसहित</t>
  </si>
  <si>
    <t>१२ मिमि</t>
  </si>
  <si>
    <t>१० मिमि</t>
  </si>
  <si>
    <t>……... मिमि</t>
  </si>
  <si>
    <t>१/२ इन्चको</t>
  </si>
  <si>
    <t>४ इन्च</t>
  </si>
  <si>
    <t>प्रतिबोरा</t>
  </si>
  <si>
    <t>प्रतिहजार</t>
  </si>
  <si>
    <t>प्रति के.जी.</t>
  </si>
  <si>
    <t>प्रति क्विन्टल</t>
  </si>
  <si>
    <t>प्रति बन्डल</t>
  </si>
  <si>
    <t>प्रति क्यु. फि.</t>
  </si>
  <si>
    <t>प्रति स्क्वा. फि.</t>
  </si>
  <si>
    <t>१०० क्यु. फि.</t>
  </si>
  <si>
    <t>प्रति गोटा</t>
  </si>
  <si>
    <t>प्रति सेट</t>
  </si>
  <si>
    <t>श्रा भ अ</t>
  </si>
  <si>
    <t>075/76 (2018/19 AD)</t>
  </si>
  <si>
    <t>2072/73 
(2015/16)</t>
  </si>
  <si>
    <t xml:space="preserve"> *Preliminary</t>
  </si>
  <si>
    <t>Q1=</t>
  </si>
  <si>
    <t>Q2=</t>
  </si>
  <si>
    <t>Q3=</t>
  </si>
  <si>
    <t>Q4=</t>
  </si>
  <si>
    <t>कार्तिक, मंसीर, पौष (Oct/Nov - Dec/Jan)</t>
  </si>
  <si>
    <t>माघ, फागुन, चैत्र (Jan/Feb - Mar/Apr)</t>
  </si>
  <si>
    <t>वैशाख, जेष्ठ, असार (Apr/May - Jun/Jul)</t>
  </si>
  <si>
    <t>श्रावण, भाद्र, असोज (Jul/Aug -Sep/Oct)</t>
  </si>
  <si>
    <t>Data Received?</t>
  </si>
  <si>
    <r>
      <t xml:space="preserve">क) ५x७ फिट आल्मुनियम झ्याल (भेन्टिलेशन </t>
    </r>
    <r>
      <rPr>
        <sz val="8"/>
        <color rgb="FFFF0000"/>
        <rFont val="Calibri"/>
        <family val="2"/>
        <scheme val="minor"/>
      </rPr>
      <t>नभएको</t>
    </r>
    <r>
      <rPr>
        <sz val="8"/>
        <color theme="1"/>
        <rFont val="Calibri"/>
        <family val="2"/>
        <scheme val="minor"/>
      </rPr>
      <t>)</t>
    </r>
  </si>
  <si>
    <r>
      <t xml:space="preserve">१) हाफ इन्चको </t>
    </r>
    <r>
      <rPr>
        <b/>
        <sz val="8"/>
        <color indexed="8"/>
        <rFont val="Calibri"/>
        <family val="2"/>
        <scheme val="minor"/>
      </rPr>
      <t>पोलिथिन पाइप</t>
    </r>
  </si>
  <si>
    <r>
      <t xml:space="preserve">२) ४ इन्चको </t>
    </r>
    <r>
      <rPr>
        <b/>
        <sz val="8"/>
        <color theme="1"/>
        <rFont val="Calibri"/>
        <family val="2"/>
        <scheme val="minor"/>
      </rPr>
      <t>PVC कालो पाइप</t>
    </r>
  </si>
  <si>
    <r>
      <t xml:space="preserve">१) ४ इन्च पाइपको लागि </t>
    </r>
    <r>
      <rPr>
        <b/>
        <sz val="8"/>
        <color theme="1"/>
        <rFont val="Calibri"/>
        <family val="2"/>
        <scheme val="minor"/>
      </rPr>
      <t>एल्बो</t>
    </r>
  </si>
  <si>
    <r>
      <t xml:space="preserve">२) ४ इन्च पाइपको लागि </t>
    </r>
    <r>
      <rPr>
        <b/>
        <sz val="8"/>
        <color theme="1"/>
        <rFont val="Calibri"/>
        <family val="2"/>
        <scheme val="minor"/>
      </rPr>
      <t>सकेट</t>
    </r>
  </si>
  <si>
    <r>
      <t xml:space="preserve">३) ४ इन्च पाइपको लागि </t>
    </r>
    <r>
      <rPr>
        <b/>
        <sz val="8"/>
        <color theme="1"/>
        <rFont val="Calibri"/>
        <family val="2"/>
        <scheme val="minor"/>
      </rPr>
      <t>टी</t>
    </r>
  </si>
  <si>
    <t>१. सिमेन्ट</t>
  </si>
  <si>
    <r>
      <t xml:space="preserve">क) OPC  </t>
    </r>
    <r>
      <rPr>
        <sz val="8"/>
        <color theme="1"/>
        <rFont val="Calibri"/>
        <family val="2"/>
        <scheme val="minor"/>
      </rPr>
      <t>सिमेन्ट नेपाली</t>
    </r>
  </si>
  <si>
    <r>
      <t xml:space="preserve">ख) PPC </t>
    </r>
    <r>
      <rPr>
        <sz val="8"/>
        <color theme="1"/>
        <rFont val="Calibri"/>
        <family val="2"/>
        <scheme val="minor"/>
      </rPr>
      <t>सिमेन्ट नेपाली</t>
    </r>
  </si>
  <si>
    <t>स्क्वा.फि.</t>
  </si>
  <si>
    <t>प्रति क्वाइल</t>
  </si>
  <si>
    <t>प्रति लिटर</t>
  </si>
  <si>
    <t>पिस (६ मि.)</t>
  </si>
  <si>
    <t>प्रति मिटर</t>
  </si>
  <si>
    <t>प्स्क्वा. फि.</t>
  </si>
  <si>
    <t>लम्बाई ८ फिट र ब्यास १८ ईन्च</t>
  </si>
  <si>
    <t>फिट</t>
  </si>
  <si>
    <t>मध्यम खालको</t>
  </si>
  <si>
    <t>सिंगल सेट (मध्यम)</t>
  </si>
  <si>
    <r>
      <rPr>
        <sz val="11"/>
        <color theme="1"/>
        <rFont val="Preeti"/>
      </rPr>
      <t>२०</t>
    </r>
    <r>
      <rPr>
        <sz val="12"/>
        <color rgb="FF000000"/>
        <rFont val="Calibri"/>
        <family val="2"/>
        <scheme val="minor"/>
      </rPr>
      <t xml:space="preserve">"x </t>
    </r>
    <r>
      <rPr>
        <sz val="12"/>
        <color indexed="8"/>
        <rFont val="Preeti"/>
      </rPr>
      <t xml:space="preserve">४ </t>
    </r>
    <r>
      <rPr>
        <sz val="12"/>
        <color rgb="FF000000"/>
        <rFont val="Calibri"/>
        <family val="2"/>
        <scheme val="minor"/>
      </rPr>
      <t xml:space="preserve">%  </t>
    </r>
    <r>
      <rPr>
        <sz val="12"/>
        <color indexed="8"/>
        <rFont val="Preeti"/>
      </rPr>
      <t>"  , l;+un afpn, l:6n</t>
    </r>
  </si>
  <si>
    <t>छ. इलेक्ट्रिसियन</t>
  </si>
  <si>
    <t>२६ गेज (सादा)</t>
  </si>
  <si>
    <t>२७ गेज (रगीन)</t>
  </si>
  <si>
    <t>खोला</t>
  </si>
  <si>
    <t>खानी</t>
  </si>
  <si>
    <t>वास नभएको</t>
  </si>
  <si>
    <t>वास भएको</t>
  </si>
  <si>
    <t>होचो ठाउँ भर्न</t>
  </si>
  <si>
    <t>गारो बनाउन</t>
  </si>
  <si>
    <t>भुँइमा छाप्न</t>
  </si>
  <si>
    <t>४ प्वाइँट र पावर सकेट सहित</t>
  </si>
  <si>
    <t>४० वाटको ट्युबसहित</t>
  </si>
  <si>
    <t>६० वाट</t>
  </si>
  <si>
    <t>५ वाट (बिना वारेन्टी)</t>
  </si>
  <si>
    <t>६ प्वाइँन्ट</t>
  </si>
  <si>
    <t>१० एम्प</t>
  </si>
  <si>
    <t>साल÷सखुवा</t>
  </si>
  <si>
    <t>साज, उतीस, चिलाउने, सल्लो, आँप, सिसौ</t>
  </si>
  <si>
    <t>९० मिमि प्रोफाइल,  ४ मिमि सिसा र     पानेल</t>
  </si>
  <si>
    <t xml:space="preserve">कालो </t>
  </si>
  <si>
    <t>नफुटाईएको</t>
  </si>
  <si>
    <t>४ लाइन मोटाइ, सादा</t>
  </si>
  <si>
    <t>५ लाइन मोटाई, कालो</t>
  </si>
  <si>
    <t>वाल पेन्ट</t>
  </si>
  <si>
    <t>८ूह१२ू(भित्ताको लागि)</t>
  </si>
  <si>
    <t xml:space="preserve"> १२ूह१२ू(भुँइको लागि)</t>
  </si>
  <si>
    <t xml:space="preserve"> २४ूह२४ू(भुँइको लागि)</t>
  </si>
  <si>
    <t>भारतीय............ mm मोटाइ</t>
  </si>
  <si>
    <r>
      <t>OPC</t>
    </r>
    <r>
      <rPr>
        <sz val="9"/>
        <color indexed="8"/>
        <rFont val="Calibri"/>
        <family val="2"/>
        <scheme val="minor"/>
      </rPr>
      <t xml:space="preserve"> 50 Kg</t>
    </r>
  </si>
  <si>
    <t>प्रति क्वीन्टल</t>
  </si>
  <si>
    <t>१०० क्यु.फि.</t>
  </si>
  <si>
    <t>स्क्वा.फिट</t>
  </si>
  <si>
    <t>प्रति के. जी.</t>
  </si>
  <si>
    <t xml:space="preserve">प्रति गोटा </t>
  </si>
  <si>
    <t xml:space="preserve">प्रति दिन ÷प्रति ब्यक्ति </t>
  </si>
  <si>
    <t xml:space="preserve">प्रति दिन ÷ प्रति ब्यक्ति </t>
  </si>
  <si>
    <t>प्रति (दिन /घण्टा)</t>
  </si>
  <si>
    <t>१००० लि</t>
  </si>
  <si>
    <t>076/77 (2019/20)</t>
  </si>
  <si>
    <t>Morang</t>
  </si>
  <si>
    <t>सन्दर्भ वर्ष ०७७/७८</t>
  </si>
  <si>
    <t>2nd  त्रैमासिक ( Kartik-Poush  )</t>
  </si>
  <si>
    <t xml:space="preserve"> v_ kf]]lnlyg kfOk lkml6ª\;</t>
  </si>
  <si>
    <t>ञ. डण्डी बाँध्न मिस्त्री</t>
  </si>
  <si>
    <t>concrete</t>
  </si>
  <si>
    <t>Rukum-West</t>
  </si>
  <si>
    <t>Min/ Max</t>
  </si>
  <si>
    <t>Average Price Q4-077/78</t>
  </si>
  <si>
    <t>Base year value</t>
  </si>
  <si>
    <t>Q4*</t>
  </si>
  <si>
    <t>Annual*</t>
  </si>
  <si>
    <t>WeDght</t>
  </si>
  <si>
    <t>Calculated Dndex (2077/78)</t>
  </si>
  <si>
    <t>बै जे अ</t>
  </si>
  <si>
    <t xml:space="preserve"> Mean Price Base Year (071/72)</t>
  </si>
  <si>
    <t>2079/80
(2022/23)</t>
  </si>
  <si>
    <t>2078/79
(2021/22)</t>
  </si>
  <si>
    <t>2077/78
(2020/21)</t>
  </si>
  <si>
    <t>Government of Nepal</t>
  </si>
  <si>
    <t>Office of the Prime Minister</t>
  </si>
  <si>
    <t>National Statistics Office</t>
  </si>
  <si>
    <t>.</t>
  </si>
  <si>
    <t>Average Price 
(080/81)</t>
  </si>
  <si>
    <t>Average
Q1-080/81</t>
  </si>
  <si>
    <t>Average
Q2-080/81</t>
  </si>
  <si>
    <t>Average
Q3-080/81</t>
  </si>
  <si>
    <t>मा फा चै</t>
  </si>
  <si>
    <t>ङ) ६ प्वाइँटको स्वीच सेट</t>
  </si>
  <si>
    <t>2080/81 (2023/24)</t>
  </si>
  <si>
    <t>Change</t>
  </si>
  <si>
    <t>MPPI %</t>
  </si>
  <si>
    <t>Office of the Prime Minister and the Council of Ministers</t>
  </si>
  <si>
    <t>Base Year 071/72 (2014/15 AD) =100 (आधार वर्ष आ.व. २०७१/७२=१००)</t>
  </si>
  <si>
    <t>Materials/Human Resource (निर्माण सामग्री/ मानव संसाधन)</t>
  </si>
  <si>
    <t>2077/78 (2020/21)</t>
  </si>
  <si>
    <t>2078/79  (2021/22)</t>
  </si>
  <si>
    <t>2079/80  (2022/23)</t>
  </si>
  <si>
    <t>A. Construction Material (निर्माण सामग्रीहरू)</t>
  </si>
  <si>
    <t>Cement (सिमेन्ट)</t>
  </si>
  <si>
    <t>Bricks/Stones/Concrete (इट्टा/ढुंगा/रोडा)</t>
  </si>
  <si>
    <t>Bricks (इट्टा)</t>
  </si>
  <si>
    <t>Stones (ढुंगा)</t>
  </si>
  <si>
    <t>Concrete (रोडा)</t>
  </si>
  <si>
    <t>Iron Rod &amp; Billets (फलामे छड/ ग्रील पत्ती)</t>
  </si>
  <si>
    <t>Iron Rod (फलामे छड)</t>
  </si>
  <si>
    <t>Billets (बिलेट्स) ग्रील पत्ती</t>
  </si>
  <si>
    <t>Wood (काठ)</t>
  </si>
  <si>
    <t>Aluminium (आल्युमिनम फ्रेमको झ्याल)</t>
  </si>
  <si>
    <t>Sand (बालुवा)</t>
  </si>
  <si>
    <t>Electrical Goods / Glass (बिजुलीका सामानहरु/सिसा)</t>
  </si>
  <si>
    <t>Electrical Goods  (बिजुलीका सामानहरु)</t>
  </si>
  <si>
    <t>Glass ( Simple Category ) (सिसा)</t>
  </si>
  <si>
    <t>GI  - 1/2 inches Pipe (जी.आई पाइप)</t>
  </si>
  <si>
    <t>GI Pipe Fittings(जी.आई पाइप फिटिङ्गस)</t>
  </si>
  <si>
    <t>Bitumin (अलकत्रा)</t>
  </si>
  <si>
    <t>Gabin Wire (फलामे तार)</t>
  </si>
  <si>
    <t>Tile / Marble (टायल/मार्बल)</t>
  </si>
  <si>
    <t>Tile (टायल)</t>
  </si>
  <si>
    <t>Marble (मार्बल)</t>
  </si>
  <si>
    <t>Zink Sheet / Corrogated Sheet (जस्ता पाता)</t>
  </si>
  <si>
    <t>Polythene Pipe (पोलिथिन पाइप)</t>
  </si>
  <si>
    <t>Polythene Pipe Fittings (पोलिथिन पाइप फिटिङ्गस)</t>
  </si>
  <si>
    <t>Paint (रंगरोगन)</t>
  </si>
  <si>
    <t>Electrical Wire (बिजुलीका तार)</t>
  </si>
  <si>
    <t>Hume Pipe (ह्यूम पाइप)</t>
  </si>
  <si>
    <t>Mud (माटो)</t>
  </si>
  <si>
    <t>B. Wage Rate of Human Resource (निर्माण कामदारको ज्याला)</t>
  </si>
  <si>
    <t>Engineer (इन्जिनियर)</t>
  </si>
  <si>
    <t>Sub Engineer (सब इन्जिनियर)</t>
  </si>
  <si>
    <t>Supervisor (सुपरभाइजर)</t>
  </si>
  <si>
    <t>Mason (डकर्मी)</t>
  </si>
  <si>
    <t>Carpenter (सिकर्मी)</t>
  </si>
  <si>
    <t>Labour (मजदुर)</t>
  </si>
  <si>
    <t>Electrician (इलेक्ट्रिसियन)</t>
  </si>
  <si>
    <t>Painter (पेन्टर)</t>
  </si>
  <si>
    <t>2080/81  (2023/24)</t>
  </si>
  <si>
    <t>Office of the Prime Minister and Council of Ministers</t>
  </si>
  <si>
    <t>Average
Q4-080/81</t>
  </si>
  <si>
    <t>FY 2080/81</t>
  </si>
  <si>
    <t xml:space="preserve">क) फलामको रेलिङ बार  </t>
  </si>
  <si>
    <t xml:space="preserve"> निर्माण क्षेत्रको लागत मूल्य सूचकांक (Input Price Index of Construction Materials -IPICS)
आ.व. २०८०/८१ (FY 2023/24 AD)
 दोश्रो त्रैमासिक (कार्तिक - पुस, २०८०) सम्म (Up to Second Quarter:  Oct/Nov 2023 - Dec/Jan, 2024)</t>
  </si>
  <si>
    <t>*</t>
  </si>
  <si>
    <t>Preliminary Estimates</t>
  </si>
  <si>
    <t>**</t>
  </si>
  <si>
    <t>Revised Estimates</t>
  </si>
  <si>
    <t>Constructions Materials/Manpower</t>
  </si>
  <si>
    <t>Percent Change</t>
  </si>
  <si>
    <t>Calculated Index (2078/79)</t>
  </si>
  <si>
    <t>Calculated Index (2079/80)</t>
  </si>
  <si>
    <t>Calculated Index (2080/81)</t>
  </si>
  <si>
    <t/>
  </si>
  <si>
    <t>Average Price Q4-080/81</t>
  </si>
  <si>
    <t>Q3-Q4</t>
  </si>
  <si>
    <t>Q4-Q4</t>
  </si>
  <si>
    <t>ख) भुँइमा छाप्ने सिमेन्ट ब्लक</t>
  </si>
  <si>
    <t xml:space="preserve">Annual avg base year price </t>
  </si>
  <si>
    <t>Calculated Index (2080/81) after removing seasonal effect</t>
  </si>
  <si>
    <t>Annual Average</t>
  </si>
  <si>
    <t>Average Price Q3-080/81</t>
  </si>
  <si>
    <t>Q3_Q4</t>
  </si>
  <si>
    <t>Q4_Q4</t>
  </si>
  <si>
    <t>Q3**</t>
  </si>
  <si>
    <t xml:space="preserve">Notes: Q3 and Q4's estimates are calculated based on Annual average base year price </t>
  </si>
  <si>
    <t>Q4_2080-Q4_2081</t>
  </si>
  <si>
    <t>Top  5 Quarterly (Q3-Q4) Changes in Construction Materials Index</t>
  </si>
  <si>
    <t xml:space="preserve">Bottum  5 Quarterly (Q3-Q4) Changes in Construction Materials Index </t>
  </si>
  <si>
    <t>Top  5 Annually (Q4_2080-Q4_2081) Changes in Construction Materials Index</t>
  </si>
  <si>
    <t>Bottom  5 Annually (Q4_2080-Q4_2081) Changes in Construction Materials Index</t>
  </si>
  <si>
    <t xml:space="preserve"> निर्माण क्षेत्रको लागत मूल्य सूचकांक (Input Price Index of Construction Materials -IPICS)
आ.व. २०८०/८१ (FY 2023/24 AD)
 चौथो त्रैमासिक (बैशाख - असार, २०८१) सम्म (Up to Forth Quarter:  Apr/May 2024 - June/July, 2024)</t>
  </si>
  <si>
    <r>
      <t>Input Price Index of Construction Materials (IPICS) 
FY 2080/81 (2023/24 AD)
Forth Quarter- (Oct/Nov 2023 -Jan/Feb, 2024) (कार्तिक</t>
    </r>
    <r>
      <rPr>
        <b/>
        <sz val="11"/>
        <color theme="0"/>
        <rFont val="Calibri"/>
        <family val="2"/>
        <scheme val="minor"/>
      </rPr>
      <t xml:space="preserve"> - पुस</t>
    </r>
    <r>
      <rPr>
        <b/>
        <sz val="12"/>
        <color theme="0"/>
        <rFont val="Calibri"/>
        <family val="2"/>
        <scheme val="minor"/>
      </rPr>
      <t xml:space="preserve">, </t>
    </r>
    <r>
      <rPr>
        <b/>
        <sz val="11"/>
        <color theme="0"/>
        <rFont val="Calibri"/>
        <family val="2"/>
        <scheme val="minor"/>
      </rPr>
      <t>२०८०</t>
    </r>
    <r>
      <rPr>
        <b/>
        <sz val="12"/>
        <color theme="0"/>
        <rFont val="Calibri"/>
        <family val="2"/>
        <scheme val="minor"/>
      </rPr>
      <t>)</t>
    </r>
  </si>
  <si>
    <t xml:space="preserve"> निर्माण क्षेत्रको लागत मूल्य सूचकांक (Input Price Index of Construction Materials -IPICS)
आ.व. २०८०/८१ (FY 2023/24 AD)
 चौथो त्रैमासिक (बैशाख - असार, २०८१) सम्म (Up to Forth Quarter:  Apr/May 2024 - Jun/Jul, 2024)</t>
  </si>
  <si>
    <t>Q3_2080-Q4_2081</t>
  </si>
  <si>
    <t>MPPI value of Tubes, pipes and fittings, of plastics also incressed by 3.6 percent during the 4th quarter</t>
  </si>
  <si>
    <t>MPPI value of Insulated winding wires also incressed by 7.2 percent during the 4th quarter</t>
  </si>
  <si>
    <t>MPPI value of woods also incressed by 1.46 percent during the 4th quarter</t>
  </si>
  <si>
    <t>MPPI value of petrolium products and bituminus oils also incressed by 0.4 percent during the 4th quarter</t>
  </si>
  <si>
    <t>MPPI value of Tubes, pipes and hollow profiles, of steel  inreased by 0.8 pefcent less than 1 percent.</t>
  </si>
  <si>
    <t>Change % 2080-81</t>
  </si>
  <si>
    <t>Discriptions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</si>
</sst>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0.0"/>
    <numFmt numFmtId="166" formatCode="_(* #,##0_);_(* \(#,##0\);_(* &quot;-&quot;??_);_(@_)"/>
    <numFmt numFmtId="167" formatCode="[$-4000439]0"/>
  </numFmts>
  <fonts count="116" x14ac:knownFonts="1">
    <font>
      <sz val="11"/>
      <color theme="1"/>
      <name val="Calibri"/>
      <family val="2"/>
      <scheme val="minor"/>
    </font>
    <font>
      <sz val="11"/>
      <color theme="1"/>
      <name val="Preeti"/>
    </font>
    <font>
      <sz val="10"/>
      <color theme="1"/>
      <name val="Preeti"/>
    </font>
    <font>
      <sz val="12"/>
      <color theme="1"/>
      <name val="Preeti"/>
    </font>
    <font>
      <b/>
      <sz val="12"/>
      <color theme="1"/>
      <name val="Preeti"/>
    </font>
    <font>
      <b/>
      <sz val="10"/>
      <color theme="1"/>
      <name val="Preeti"/>
    </font>
    <font>
      <sz val="10"/>
      <color theme="1"/>
      <name val="Calibri"/>
      <family val="2"/>
      <scheme val="minor"/>
    </font>
    <font>
      <sz val="10"/>
      <color indexed="8"/>
      <name val="Preeti"/>
    </font>
    <font>
      <b/>
      <sz val="11"/>
      <color theme="1"/>
      <name val="Preeti"/>
    </font>
    <font>
      <u/>
      <sz val="11"/>
      <color theme="10"/>
      <name val="Calibri"/>
      <family val="2"/>
    </font>
    <font>
      <b/>
      <sz val="9"/>
      <color theme="1"/>
      <name val="Preeti"/>
    </font>
    <font>
      <b/>
      <sz val="14"/>
      <color theme="1"/>
      <name val="Preeti"/>
    </font>
    <font>
      <sz val="14"/>
      <color indexed="8"/>
      <name val="Preeti"/>
    </font>
    <font>
      <sz val="8"/>
      <color theme="1"/>
      <name val="Calibri"/>
      <family val="2"/>
      <scheme val="minor"/>
    </font>
    <font>
      <b/>
      <sz val="8"/>
      <color theme="1"/>
      <name val="Preeti"/>
    </font>
    <font>
      <sz val="14"/>
      <color theme="1"/>
      <name val="Preeti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8"/>
      <name val="Preeti"/>
    </font>
    <font>
      <sz val="14"/>
      <color indexed="8"/>
      <name val="Arial"/>
      <family val="2"/>
    </font>
    <font>
      <b/>
      <sz val="14"/>
      <color theme="1"/>
      <name val="Ganess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4"/>
      <color indexed="8"/>
      <name val="Arial"/>
      <family val="2"/>
    </font>
    <font>
      <b/>
      <sz val="14"/>
      <name val="Preeti"/>
    </font>
    <font>
      <b/>
      <sz val="11"/>
      <color indexed="8"/>
      <name val="Preeti"/>
    </font>
    <font>
      <sz val="8"/>
      <name val="Arial"/>
      <family val="2"/>
    </font>
    <font>
      <sz val="8"/>
      <color theme="1"/>
      <name val="Arial Narrow"/>
      <family val="2"/>
    </font>
    <font>
      <b/>
      <sz val="8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9"/>
      <color rgb="FFFF0000"/>
      <name val="Arial Black"/>
      <family val="2"/>
    </font>
    <font>
      <b/>
      <sz val="9"/>
      <name val="Arial Black"/>
      <family val="2"/>
    </font>
    <font>
      <sz val="10"/>
      <color theme="1"/>
      <name val="Arial Narrow"/>
      <family val="2"/>
    </font>
    <font>
      <b/>
      <sz val="9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10"/>
      <color rgb="FF3333FF"/>
      <name val="Calibri"/>
      <family val="2"/>
      <scheme val="minor"/>
    </font>
    <font>
      <i/>
      <sz val="8"/>
      <name val="Arial"/>
      <family val="2"/>
    </font>
    <font>
      <b/>
      <sz val="8"/>
      <color theme="1"/>
      <name val="Arial Black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indexed="8"/>
      <name val="Arial Narrow"/>
      <family val="2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Ganess"/>
    </font>
    <font>
      <sz val="11"/>
      <color indexed="8"/>
      <name val="Calibri"/>
      <family val="2"/>
    </font>
    <font>
      <sz val="11"/>
      <color indexed="8"/>
      <name val="Preeti"/>
    </font>
    <font>
      <sz val="11"/>
      <color indexed="8"/>
      <name val="Times New Roman"/>
      <family val="1"/>
    </font>
    <font>
      <b/>
      <sz val="10"/>
      <color rgb="FFFF0000"/>
      <name val="Arial Narrow"/>
      <family val="2"/>
    </font>
    <font>
      <b/>
      <sz val="14"/>
      <color rgb="FFFF000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b/>
      <sz val="11"/>
      <color rgb="FFFF0000"/>
      <name val="Preeti"/>
    </font>
    <font>
      <b/>
      <sz val="14"/>
      <color rgb="FFFF0000"/>
      <name val="Preeti"/>
    </font>
    <font>
      <b/>
      <sz val="8"/>
      <color rgb="FFFF0000"/>
      <name val="Calibri"/>
      <family val="2"/>
      <scheme val="minor"/>
    </font>
    <font>
      <sz val="9"/>
      <color theme="1"/>
      <name val="Preeti"/>
    </font>
    <font>
      <b/>
      <sz val="8"/>
      <color rgb="FF3333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2"/>
      <color indexed="8"/>
      <name val="Preeti"/>
    </font>
    <font>
      <sz val="12"/>
      <color rgb="FF000000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MS Sans Serif"/>
      <family val="2"/>
    </font>
    <font>
      <sz val="10"/>
      <name val="Arial Narrow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theme="1"/>
      <name val="Arial Narrow"/>
      <family val="2"/>
    </font>
    <font>
      <b/>
      <sz val="10"/>
      <color indexed="8"/>
      <name val="Preeti"/>
    </font>
    <font>
      <sz val="10"/>
      <color rgb="FFFF0000"/>
      <name val="Arial Narrow"/>
      <family val="2"/>
    </font>
    <font>
      <sz val="12"/>
      <color theme="0"/>
      <name val="Calibri"/>
      <family val="2"/>
      <scheme val="minor"/>
    </font>
    <font>
      <sz val="9"/>
      <color rgb="FFFF0000"/>
      <name val="Arial Black"/>
      <family val="2"/>
    </font>
    <font>
      <b/>
      <sz val="11"/>
      <name val="Arial Narrow"/>
      <family val="2"/>
    </font>
    <font>
      <b/>
      <sz val="8"/>
      <name val="Arial Narrow"/>
      <family val="2"/>
    </font>
    <font>
      <b/>
      <sz val="1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name val="Arial Narrow"/>
      <family val="2"/>
    </font>
    <font>
      <b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FF0000"/>
      <name val="Arial Black"/>
      <family val="2"/>
    </font>
    <font>
      <b/>
      <sz val="11"/>
      <name val="Calibri"/>
      <family val="2"/>
      <scheme val="minor"/>
    </font>
    <font>
      <sz val="8"/>
      <color rgb="FF3333FF"/>
      <name val="Calibri"/>
      <family val="2"/>
      <scheme val="minor"/>
    </font>
    <font>
      <sz val="9"/>
      <color theme="1"/>
      <name val="Fontasy Himali"/>
      <family val="5"/>
    </font>
    <font>
      <b/>
      <sz val="10"/>
      <color rgb="FFFF0000"/>
      <name val="Calibri"/>
      <family val="2"/>
      <scheme val="minor"/>
    </font>
    <font>
      <b/>
      <sz val="12"/>
      <color rgb="FFFF0000"/>
      <name val="Arial Narrow"/>
      <family val="2"/>
    </font>
    <font>
      <sz val="8"/>
      <color theme="1"/>
      <name val="Fontasy Himali"/>
      <family val="5"/>
    </font>
    <font>
      <sz val="8"/>
      <color theme="1"/>
      <name val="Preeti"/>
    </font>
    <font>
      <b/>
      <i/>
      <sz val="8"/>
      <name val="Arial"/>
      <family val="2"/>
    </font>
    <font>
      <sz val="9"/>
      <color indexed="81"/>
      <name val="Tahoma"/>
    </font>
    <font>
      <b/>
      <sz val="9"/>
      <color indexed="81"/>
      <name val="Tahoma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4" fontId="49" fillId="0" borderId="0" applyFont="0" applyFill="0" applyBorder="0" applyAlignment="0" applyProtection="0"/>
    <xf numFmtId="0" fontId="85" fillId="0" borderId="0"/>
    <xf numFmtId="43" fontId="85" fillId="0" borderId="0" applyFont="0" applyFill="0" applyBorder="0" applyAlignment="0" applyProtection="0"/>
  </cellStyleXfs>
  <cellXfs count="730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/>
    <xf numFmtId="0" fontId="16" fillId="0" borderId="0" xfId="0" applyFont="1"/>
    <xf numFmtId="0" fontId="27" fillId="0" borderId="0" xfId="0" applyFont="1"/>
    <xf numFmtId="0" fontId="1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1" fillId="0" borderId="6" xfId="0" applyFont="1" applyBorder="1" applyAlignment="1">
      <alignment vertical="center" wrapText="1"/>
    </xf>
    <xf numFmtId="0" fontId="13" fillId="0" borderId="0" xfId="0" applyFont="1"/>
    <xf numFmtId="0" fontId="13" fillId="5" borderId="0" xfId="0" applyFont="1" applyFill="1"/>
    <xf numFmtId="1" fontId="13" fillId="7" borderId="1" xfId="0" applyNumberFormat="1" applyFont="1" applyFill="1" applyBorder="1" applyAlignment="1">
      <alignment horizontal="right" vertical="center"/>
    </xf>
    <xf numFmtId="0" fontId="34" fillId="7" borderId="1" xfId="0" applyFont="1" applyFill="1" applyBorder="1"/>
    <xf numFmtId="0" fontId="34" fillId="7" borderId="0" xfId="0" applyFont="1" applyFill="1"/>
    <xf numFmtId="0" fontId="34" fillId="0" borderId="0" xfId="0" applyFont="1"/>
    <xf numFmtId="0" fontId="34" fillId="6" borderId="34" xfId="0" applyFont="1" applyFill="1" applyBorder="1" applyAlignment="1">
      <alignment horizontal="center"/>
    </xf>
    <xf numFmtId="0" fontId="34" fillId="6" borderId="35" xfId="0" applyFont="1" applyFill="1" applyBorder="1" applyAlignment="1">
      <alignment horizontal="center"/>
    </xf>
    <xf numFmtId="0" fontId="34" fillId="6" borderId="36" xfId="0" applyFont="1" applyFill="1" applyBorder="1" applyAlignment="1">
      <alignment horizontal="center"/>
    </xf>
    <xf numFmtId="0" fontId="36" fillId="0" borderId="4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36" fillId="5" borderId="2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7" borderId="0" xfId="0" applyFont="1" applyFill="1" applyAlignment="1">
      <alignment vertical="center"/>
    </xf>
    <xf numFmtId="0" fontId="14" fillId="0" borderId="5" xfId="0" applyFont="1" applyBorder="1" applyAlignment="1">
      <alignment vertical="center" wrapText="1"/>
    </xf>
    <xf numFmtId="0" fontId="13" fillId="0" borderId="0" xfId="0" applyFont="1" applyAlignment="1">
      <alignment horizontal="center" wrapText="1"/>
    </xf>
    <xf numFmtId="0" fontId="14" fillId="0" borderId="5" xfId="0" applyFont="1" applyBorder="1" applyAlignment="1">
      <alignment vertical="top" wrapText="1"/>
    </xf>
    <xf numFmtId="0" fontId="34" fillId="7" borderId="76" xfId="0" applyFont="1" applyFill="1" applyBorder="1"/>
    <xf numFmtId="0" fontId="34" fillId="7" borderId="5" xfId="0" applyFont="1" applyFill="1" applyBorder="1"/>
    <xf numFmtId="0" fontId="34" fillId="7" borderId="75" xfId="0" applyFont="1" applyFill="1" applyBorder="1"/>
    <xf numFmtId="0" fontId="45" fillId="0" borderId="77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5" fillId="0" borderId="78" xfId="0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 wrapText="1"/>
    </xf>
    <xf numFmtId="0" fontId="45" fillId="0" borderId="77" xfId="0" applyFont="1" applyBorder="1" applyAlignment="1">
      <alignment horizontal="center" vertical="center"/>
    </xf>
    <xf numFmtId="0" fontId="34" fillId="7" borderId="18" xfId="0" applyFont="1" applyFill="1" applyBorder="1"/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4" fillId="6" borderId="74" xfId="0" applyFont="1" applyFill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34" fillId="6" borderId="54" xfId="0" applyFont="1" applyFill="1" applyBorder="1" applyAlignment="1">
      <alignment horizontal="center"/>
    </xf>
    <xf numFmtId="0" fontId="47" fillId="6" borderId="19" xfId="0" applyFont="1" applyFill="1" applyBorder="1" applyAlignment="1">
      <alignment horizontal="center"/>
    </xf>
    <xf numFmtId="1" fontId="13" fillId="0" borderId="6" xfId="0" applyNumberFormat="1" applyFont="1" applyBorder="1" applyAlignment="1">
      <alignment vertical="center"/>
    </xf>
    <xf numFmtId="0" fontId="11" fillId="0" borderId="6" xfId="0" applyFont="1" applyBorder="1" applyAlignment="1">
      <alignment horizontal="left" vertical="center" wrapText="1"/>
    </xf>
    <xf numFmtId="0" fontId="11" fillId="0" borderId="10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1" fillId="3" borderId="10" xfId="0" applyFont="1" applyFill="1" applyBorder="1" applyAlignment="1">
      <alignment vertical="center" wrapText="1"/>
    </xf>
    <xf numFmtId="0" fontId="5" fillId="0" borderId="6" xfId="0" applyFont="1" applyBorder="1" applyAlignment="1">
      <alignment vertical="top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11" fillId="0" borderId="6" xfId="0" applyFont="1" applyBorder="1" applyAlignment="1">
      <alignment vertical="top" wrapText="1"/>
    </xf>
    <xf numFmtId="0" fontId="15" fillId="0" borderId="6" xfId="0" applyFont="1" applyBorder="1" applyAlignment="1">
      <alignment vertical="top" wrapText="1"/>
    </xf>
    <xf numFmtId="0" fontId="20" fillId="0" borderId="6" xfId="0" applyFont="1" applyBorder="1" applyAlignment="1">
      <alignment horizontal="left" vertical="center" wrapText="1"/>
    </xf>
    <xf numFmtId="0" fontId="30" fillId="0" borderId="6" xfId="0" applyFont="1" applyBorder="1" applyAlignment="1">
      <alignment vertical="top" wrapText="1"/>
    </xf>
    <xf numFmtId="0" fontId="15" fillId="2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 wrapText="1"/>
    </xf>
    <xf numFmtId="0" fontId="0" fillId="0" borderId="6" xfId="0" applyBorder="1"/>
    <xf numFmtId="0" fontId="14" fillId="0" borderId="5" xfId="0" applyFont="1" applyBorder="1" applyAlignment="1">
      <alignment vertical="center"/>
    </xf>
    <xf numFmtId="0" fontId="11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20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 wrapText="1"/>
    </xf>
    <xf numFmtId="0" fontId="30" fillId="0" borderId="5" xfId="0" applyFont="1" applyBorder="1" applyAlignment="1">
      <alignment vertical="top" wrapText="1"/>
    </xf>
    <xf numFmtId="0" fontId="11" fillId="2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5" xfId="0" applyBorder="1"/>
    <xf numFmtId="0" fontId="5" fillId="0" borderId="67" xfId="0" applyFont="1" applyBorder="1" applyAlignment="1">
      <alignment vertical="center" wrapText="1"/>
    </xf>
    <xf numFmtId="0" fontId="5" fillId="0" borderId="83" xfId="0" applyFont="1" applyBorder="1" applyAlignment="1">
      <alignment vertical="center" wrapText="1"/>
    </xf>
    <xf numFmtId="0" fontId="8" fillId="0" borderId="83" xfId="0" applyFont="1" applyBorder="1" applyAlignment="1">
      <alignment vertical="center"/>
    </xf>
    <xf numFmtId="0" fontId="11" fillId="0" borderId="83" xfId="0" applyFont="1" applyBorder="1" applyAlignment="1">
      <alignment vertical="center" wrapText="1"/>
    </xf>
    <xf numFmtId="0" fontId="8" fillId="0" borderId="83" xfId="0" applyFont="1" applyBorder="1" applyAlignment="1">
      <alignment vertical="center" wrapText="1"/>
    </xf>
    <xf numFmtId="0" fontId="15" fillId="0" borderId="83" xfId="0" applyFont="1" applyBorder="1" applyAlignment="1">
      <alignment vertical="center" wrapText="1"/>
    </xf>
    <xf numFmtId="0" fontId="20" fillId="0" borderId="83" xfId="0" applyFont="1" applyBorder="1" applyAlignment="1">
      <alignment horizontal="left" vertical="center" wrapText="1"/>
    </xf>
    <xf numFmtId="0" fontId="11" fillId="0" borderId="83" xfId="0" applyFont="1" applyBorder="1" applyAlignment="1">
      <alignment horizontal="left" vertical="center" wrapText="1"/>
    </xf>
    <xf numFmtId="0" fontId="11" fillId="3" borderId="83" xfId="0" applyFont="1" applyFill="1" applyBorder="1" applyAlignment="1">
      <alignment vertical="center" wrapText="1"/>
    </xf>
    <xf numFmtId="0" fontId="1" fillId="0" borderId="83" xfId="0" applyFont="1" applyBorder="1" applyAlignment="1">
      <alignment vertical="center" wrapText="1"/>
    </xf>
    <xf numFmtId="0" fontId="1" fillId="3" borderId="83" xfId="0" applyFont="1" applyFill="1" applyBorder="1" applyAlignment="1">
      <alignment vertical="center" wrapText="1"/>
    </xf>
    <xf numFmtId="0" fontId="0" fillId="0" borderId="84" xfId="0" applyBorder="1"/>
    <xf numFmtId="0" fontId="44" fillId="0" borderId="17" xfId="0" applyFont="1" applyBorder="1"/>
    <xf numFmtId="0" fontId="44" fillId="0" borderId="29" xfId="0" applyFont="1" applyBorder="1"/>
    <xf numFmtId="0" fontId="44" fillId="0" borderId="75" xfId="0" applyFont="1" applyBorder="1"/>
    <xf numFmtId="0" fontId="44" fillId="0" borderId="73" xfId="0" applyFont="1" applyBorder="1"/>
    <xf numFmtId="0" fontId="8" fillId="0" borderId="18" xfId="0" applyFont="1" applyBorder="1" applyAlignment="1">
      <alignment horizontal="left" vertical="center" wrapText="1"/>
    </xf>
    <xf numFmtId="0" fontId="8" fillId="0" borderId="63" xfId="0" applyFont="1" applyBorder="1" applyAlignment="1">
      <alignment horizontal="left" vertical="center" wrapText="1"/>
    </xf>
    <xf numFmtId="0" fontId="8" fillId="0" borderId="63" xfId="0" applyFont="1" applyBorder="1" applyAlignment="1">
      <alignment vertical="center" wrapText="1"/>
    </xf>
    <xf numFmtId="0" fontId="31" fillId="0" borderId="63" xfId="0" applyFont="1" applyBorder="1" applyAlignment="1">
      <alignment vertical="center" wrapText="1"/>
    </xf>
    <xf numFmtId="0" fontId="8" fillId="0" borderId="82" xfId="0" applyFont="1" applyBorder="1" applyAlignment="1">
      <alignment vertical="center" wrapText="1"/>
    </xf>
    <xf numFmtId="0" fontId="54" fillId="0" borderId="63" xfId="0" applyFont="1" applyBorder="1" applyAlignment="1">
      <alignment vertical="center" wrapText="1"/>
    </xf>
    <xf numFmtId="0" fontId="1" fillId="0" borderId="82" xfId="0" applyFont="1" applyBorder="1" applyAlignment="1">
      <alignment vertical="center" wrapText="1"/>
    </xf>
    <xf numFmtId="0" fontId="8" fillId="3" borderId="82" xfId="0" applyFont="1" applyFill="1" applyBorder="1" applyAlignment="1">
      <alignment vertical="center" wrapText="1"/>
    </xf>
    <xf numFmtId="0" fontId="8" fillId="2" borderId="63" xfId="0" applyFont="1" applyFill="1" applyBorder="1" applyAlignment="1">
      <alignment vertical="center" wrapText="1"/>
    </xf>
    <xf numFmtId="0" fontId="1" fillId="0" borderId="76" xfId="0" applyFont="1" applyBorder="1" applyAlignment="1">
      <alignment vertical="center" wrapText="1"/>
    </xf>
    <xf numFmtId="0" fontId="56" fillId="0" borderId="63" xfId="0" applyFont="1" applyBorder="1" applyAlignment="1">
      <alignment horizontal="left" vertical="center" wrapText="1"/>
    </xf>
    <xf numFmtId="0" fontId="44" fillId="0" borderId="76" xfId="0" applyFont="1" applyBorder="1" applyAlignment="1">
      <alignment horizontal="left" vertical="center" wrapText="1"/>
    </xf>
    <xf numFmtId="0" fontId="3" fillId="0" borderId="79" xfId="0" applyFont="1" applyBorder="1" applyAlignment="1">
      <alignment vertical="center" wrapText="1"/>
    </xf>
    <xf numFmtId="0" fontId="44" fillId="0" borderId="76" xfId="0" applyFont="1" applyBorder="1" applyAlignment="1">
      <alignment vertical="center" wrapText="1"/>
    </xf>
    <xf numFmtId="165" fontId="13" fillId="0" borderId="1" xfId="0" applyNumberFormat="1" applyFont="1" applyBorder="1"/>
    <xf numFmtId="0" fontId="13" fillId="0" borderId="0" xfId="0" applyFont="1" applyAlignment="1">
      <alignment vertical="center"/>
    </xf>
    <xf numFmtId="0" fontId="34" fillId="6" borderId="41" xfId="0" applyFont="1" applyFill="1" applyBorder="1" applyAlignment="1">
      <alignment horizontal="center" vertical="center" wrapText="1"/>
    </xf>
    <xf numFmtId="0" fontId="34" fillId="6" borderId="85" xfId="0" applyFont="1" applyFill="1" applyBorder="1" applyAlignment="1">
      <alignment horizontal="center"/>
    </xf>
    <xf numFmtId="165" fontId="34" fillId="0" borderId="4" xfId="0" applyNumberFormat="1" applyFont="1" applyBorder="1"/>
    <xf numFmtId="0" fontId="13" fillId="11" borderId="37" xfId="0" applyFont="1" applyFill="1" applyBorder="1" applyAlignment="1">
      <alignment horizontal="center"/>
    </xf>
    <xf numFmtId="0" fontId="13" fillId="11" borderId="38" xfId="0" applyFont="1" applyFill="1" applyBorder="1" applyAlignment="1">
      <alignment horizontal="center"/>
    </xf>
    <xf numFmtId="165" fontId="61" fillId="8" borderId="55" xfId="0" applyNumberFormat="1" applyFont="1" applyFill="1" applyBorder="1"/>
    <xf numFmtId="165" fontId="61" fillId="0" borderId="33" xfId="0" applyNumberFormat="1" applyFont="1" applyBorder="1"/>
    <xf numFmtId="165" fontId="42" fillId="0" borderId="14" xfId="0" applyNumberFormat="1" applyFont="1" applyBorder="1"/>
    <xf numFmtId="165" fontId="42" fillId="0" borderId="64" xfId="0" applyNumberFormat="1" applyFont="1" applyBorder="1"/>
    <xf numFmtId="1" fontId="16" fillId="0" borderId="83" xfId="0" applyNumberFormat="1" applyFont="1" applyBorder="1"/>
    <xf numFmtId="1" fontId="0" fillId="0" borderId="83" xfId="0" applyNumberFormat="1" applyBorder="1"/>
    <xf numFmtId="1" fontId="0" fillId="0" borderId="84" xfId="0" applyNumberFormat="1" applyBorder="1"/>
    <xf numFmtId="1" fontId="16" fillId="0" borderId="88" xfId="0" applyNumberFormat="1" applyFont="1" applyBorder="1"/>
    <xf numFmtId="0" fontId="5" fillId="0" borderId="89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16" fillId="6" borderId="72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16" fillId="0" borderId="55" xfId="0" applyFont="1" applyBorder="1" applyAlignment="1">
      <alignment horizontal="center" vertical="center" wrapText="1"/>
    </xf>
    <xf numFmtId="0" fontId="28" fillId="0" borderId="41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166" fontId="16" fillId="0" borderId="90" xfId="0" applyNumberFormat="1" applyFont="1" applyBorder="1"/>
    <xf numFmtId="0" fontId="0" fillId="0" borderId="55" xfId="0" applyBorder="1"/>
    <xf numFmtId="0" fontId="44" fillId="12" borderId="17" xfId="0" applyFont="1" applyFill="1" applyBorder="1"/>
    <xf numFmtId="0" fontId="8" fillId="12" borderId="18" xfId="0" applyFont="1" applyFill="1" applyBorder="1" applyAlignment="1">
      <alignment vertical="center"/>
    </xf>
    <xf numFmtId="0" fontId="4" fillId="12" borderId="13" xfId="0" applyFont="1" applyFill="1" applyBorder="1" applyAlignment="1">
      <alignment vertical="center" wrapText="1"/>
    </xf>
    <xf numFmtId="0" fontId="1" fillId="12" borderId="8" xfId="0" applyFont="1" applyFill="1" applyBorder="1" applyAlignment="1">
      <alignment vertical="top" wrapText="1"/>
    </xf>
    <xf numFmtId="0" fontId="11" fillId="12" borderId="83" xfId="0" applyFont="1" applyFill="1" applyBorder="1" applyAlignment="1">
      <alignment vertical="top" wrapText="1"/>
    </xf>
    <xf numFmtId="1" fontId="0" fillId="12" borderId="83" xfId="0" applyNumberFormat="1" applyFill="1" applyBorder="1"/>
    <xf numFmtId="0" fontId="44" fillId="12" borderId="75" xfId="0" applyFont="1" applyFill="1" applyBorder="1"/>
    <xf numFmtId="0" fontId="8" fillId="12" borderId="76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1" fillId="12" borderId="83" xfId="0" applyFont="1" applyFill="1" applyBorder="1" applyAlignment="1">
      <alignment horizontal="center" vertical="center" wrapText="1"/>
    </xf>
    <xf numFmtId="2" fontId="13" fillId="0" borderId="0" xfId="0" applyNumberFormat="1" applyFont="1"/>
    <xf numFmtId="0" fontId="34" fillId="0" borderId="0" xfId="0" applyFont="1" applyAlignment="1">
      <alignment vertical="center"/>
    </xf>
    <xf numFmtId="2" fontId="13" fillId="0" borderId="1" xfId="0" applyNumberFormat="1" applyFont="1" applyBorder="1"/>
    <xf numFmtId="0" fontId="34" fillId="15" borderId="72" xfId="0" applyFont="1" applyFill="1" applyBorder="1" applyAlignment="1">
      <alignment horizontal="center"/>
    </xf>
    <xf numFmtId="0" fontId="63" fillId="0" borderId="82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83" xfId="0" applyFont="1" applyBorder="1" applyAlignment="1">
      <alignment vertical="center" wrapText="1"/>
    </xf>
    <xf numFmtId="166" fontId="16" fillId="0" borderId="1" xfId="2" applyNumberFormat="1" applyFont="1" applyFill="1" applyBorder="1"/>
    <xf numFmtId="0" fontId="34" fillId="0" borderId="92" xfId="0" applyFont="1" applyBorder="1" applyAlignment="1">
      <alignment horizontal="center"/>
    </xf>
    <xf numFmtId="0" fontId="36" fillId="0" borderId="67" xfId="0" applyFont="1" applyBorder="1" applyAlignment="1">
      <alignment horizontal="center" vertical="center"/>
    </xf>
    <xf numFmtId="2" fontId="36" fillId="0" borderId="67" xfId="0" applyNumberFormat="1" applyFont="1" applyBorder="1" applyAlignment="1">
      <alignment horizontal="center" vertical="center"/>
    </xf>
    <xf numFmtId="165" fontId="34" fillId="0" borderId="3" xfId="0" applyNumberFormat="1" applyFont="1" applyBorder="1"/>
    <xf numFmtId="165" fontId="34" fillId="0" borderId="8" xfId="0" applyNumberFormat="1" applyFont="1" applyBorder="1"/>
    <xf numFmtId="2" fontId="36" fillId="5" borderId="83" xfId="0" applyNumberFormat="1" applyFont="1" applyFill="1" applyBorder="1" applyAlignment="1">
      <alignment horizontal="center" vertical="center"/>
    </xf>
    <xf numFmtId="0" fontId="13" fillId="5" borderId="94" xfId="0" applyFont="1" applyFill="1" applyBorder="1"/>
    <xf numFmtId="0" fontId="13" fillId="5" borderId="95" xfId="0" applyFont="1" applyFill="1" applyBorder="1"/>
    <xf numFmtId="0" fontId="13" fillId="5" borderId="82" xfId="0" applyFont="1" applyFill="1" applyBorder="1"/>
    <xf numFmtId="0" fontId="13" fillId="5" borderId="63" xfId="0" applyFont="1" applyFill="1" applyBorder="1"/>
    <xf numFmtId="2" fontId="36" fillId="5" borderId="90" xfId="0" applyNumberFormat="1" applyFont="1" applyFill="1" applyBorder="1" applyAlignment="1">
      <alignment horizontal="center" vertical="center"/>
    </xf>
    <xf numFmtId="0" fontId="0" fillId="5" borderId="10" xfId="0" applyFill="1" applyBorder="1"/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wrapText="1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 wrapText="1"/>
    </xf>
    <xf numFmtId="0" fontId="1" fillId="0" borderId="83" xfId="0" applyFont="1" applyBorder="1" applyAlignment="1">
      <alignment horizontal="left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34" fillId="7" borderId="0" xfId="0" applyFont="1" applyFill="1" applyAlignment="1">
      <alignment vertical="center" wrapText="1"/>
    </xf>
    <xf numFmtId="0" fontId="13" fillId="0" borderId="4" xfId="0" applyFont="1" applyBorder="1" applyAlignment="1">
      <alignment vertical="center" wrapText="1"/>
    </xf>
    <xf numFmtId="166" fontId="50" fillId="0" borderId="1" xfId="2" applyNumberFormat="1" applyFont="1" applyBorder="1" applyAlignment="1">
      <alignment horizontal="right" vertical="center"/>
    </xf>
    <xf numFmtId="165" fontId="73" fillId="0" borderId="75" xfId="0" applyNumberFormat="1" applyFont="1" applyBorder="1" applyAlignment="1">
      <alignment vertical="center"/>
    </xf>
    <xf numFmtId="1" fontId="73" fillId="0" borderId="1" xfId="0" applyNumberFormat="1" applyFont="1" applyBorder="1" applyAlignment="1">
      <alignment vertical="center"/>
    </xf>
    <xf numFmtId="1" fontId="73" fillId="0" borderId="5" xfId="0" applyNumberFormat="1" applyFont="1" applyBorder="1" applyAlignment="1">
      <alignment vertical="center"/>
    </xf>
    <xf numFmtId="2" fontId="73" fillId="0" borderId="18" xfId="0" applyNumberFormat="1" applyFont="1" applyBorder="1"/>
    <xf numFmtId="165" fontId="43" fillId="3" borderId="1" xfId="0" applyNumberFormat="1" applyFont="1" applyFill="1" applyBorder="1"/>
    <xf numFmtId="2" fontId="73" fillId="0" borderId="76" xfId="0" applyNumberFormat="1" applyFont="1" applyBorder="1"/>
    <xf numFmtId="0" fontId="34" fillId="7" borderId="1" xfId="0" applyFont="1" applyFill="1" applyBorder="1" applyAlignment="1">
      <alignment vertical="center" wrapText="1"/>
    </xf>
    <xf numFmtId="0" fontId="34" fillId="7" borderId="5" xfId="0" applyFont="1" applyFill="1" applyBorder="1" applyAlignment="1">
      <alignment vertical="center" wrapText="1"/>
    </xf>
    <xf numFmtId="2" fontId="73" fillId="7" borderId="76" xfId="0" applyNumberFormat="1" applyFont="1" applyFill="1" applyBorder="1"/>
    <xf numFmtId="0" fontId="75" fillId="0" borderId="4" xfId="0" applyFont="1" applyBorder="1" applyAlignment="1">
      <alignment vertical="center" wrapText="1"/>
    </xf>
    <xf numFmtId="0" fontId="34" fillId="7" borderId="1" xfId="0" applyFont="1" applyFill="1" applyBorder="1" applyAlignment="1">
      <alignment vertical="center"/>
    </xf>
    <xf numFmtId="2" fontId="73" fillId="7" borderId="76" xfId="0" applyNumberFormat="1" applyFont="1" applyFill="1" applyBorder="1" applyAlignment="1">
      <alignment vertical="center"/>
    </xf>
    <xf numFmtId="0" fontId="73" fillId="0" borderId="1" xfId="0" applyFont="1" applyBorder="1" applyAlignment="1">
      <alignment vertical="center"/>
    </xf>
    <xf numFmtId="0" fontId="73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34" fillId="7" borderId="5" xfId="0" applyFont="1" applyFill="1" applyBorder="1" applyAlignment="1">
      <alignment vertical="center"/>
    </xf>
    <xf numFmtId="0" fontId="34" fillId="7" borderId="10" xfId="0" applyFont="1" applyFill="1" applyBorder="1" applyAlignment="1">
      <alignment vertical="center" wrapText="1"/>
    </xf>
    <xf numFmtId="0" fontId="34" fillId="7" borderId="6" xfId="0" applyFont="1" applyFill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4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34" fillId="0" borderId="5" xfId="0" applyFont="1" applyBorder="1" applyAlignment="1">
      <alignment horizontal="left" vertical="center" wrapText="1"/>
    </xf>
    <xf numFmtId="2" fontId="73" fillId="5" borderId="76" xfId="0" applyNumberFormat="1" applyFont="1" applyFill="1" applyBorder="1"/>
    <xf numFmtId="0" fontId="76" fillId="2" borderId="2" xfId="0" applyFont="1" applyFill="1" applyBorder="1" applyAlignment="1">
      <alignment vertical="center" wrapText="1"/>
    </xf>
    <xf numFmtId="0" fontId="13" fillId="3" borderId="24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73" fillId="0" borderId="5" xfId="0" applyNumberFormat="1" applyFont="1" applyBorder="1"/>
    <xf numFmtId="0" fontId="13" fillId="0" borderId="2" xfId="0" applyFont="1" applyBorder="1" applyAlignment="1">
      <alignment horizontal="left" vertical="center" wrapText="1"/>
    </xf>
    <xf numFmtId="0" fontId="66" fillId="0" borderId="5" xfId="0" applyFont="1" applyBorder="1" applyAlignment="1">
      <alignment vertical="center" wrapText="1"/>
    </xf>
    <xf numFmtId="0" fontId="73" fillId="0" borderId="5" xfId="0" applyFont="1" applyBorder="1" applyAlignment="1">
      <alignment vertical="center" wrapText="1"/>
    </xf>
    <xf numFmtId="0" fontId="73" fillId="0" borderId="9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3" fillId="7" borderId="9" xfId="0" applyFont="1" applyFill="1" applyBorder="1" applyAlignment="1">
      <alignment vertical="center" wrapText="1"/>
    </xf>
    <xf numFmtId="0" fontId="50" fillId="0" borderId="1" xfId="0" applyFont="1" applyBorder="1" applyAlignment="1">
      <alignment vertical="center" wrapText="1"/>
    </xf>
    <xf numFmtId="0" fontId="67" fillId="0" borderId="2" xfId="0" applyFont="1" applyBorder="1" applyAlignment="1">
      <alignment horizontal="center"/>
    </xf>
    <xf numFmtId="0" fontId="34" fillId="0" borderId="91" xfId="0" applyFont="1" applyBorder="1" applyAlignment="1">
      <alignment horizontal="center" vertical="center"/>
    </xf>
    <xf numFmtId="0" fontId="43" fillId="0" borderId="91" xfId="0" applyFont="1" applyBorder="1" applyAlignment="1">
      <alignment horizontal="center" vertical="center" wrapText="1"/>
    </xf>
    <xf numFmtId="0" fontId="68" fillId="10" borderId="91" xfId="1" applyFont="1" applyFill="1" applyBorder="1" applyAlignment="1" applyProtection="1">
      <alignment horizontal="center" vertical="top" textRotation="255"/>
    </xf>
    <xf numFmtId="0" fontId="13" fillId="10" borderId="91" xfId="0" applyFont="1" applyFill="1" applyBorder="1" applyAlignment="1">
      <alignment horizontal="center" vertical="top" textRotation="255"/>
    </xf>
    <xf numFmtId="0" fontId="69" fillId="10" borderId="91" xfId="1" applyFont="1" applyFill="1" applyBorder="1" applyAlignment="1" applyProtection="1">
      <alignment horizontal="center" vertical="top" textRotation="255"/>
    </xf>
    <xf numFmtId="0" fontId="67" fillId="0" borderId="73" xfId="0" applyFont="1" applyBorder="1" applyAlignment="1">
      <alignment horizontal="center" vertical="center" wrapText="1"/>
    </xf>
    <xf numFmtId="0" fontId="67" fillId="14" borderId="97" xfId="0" applyFont="1" applyFill="1" applyBorder="1" applyAlignment="1">
      <alignment horizontal="center" vertical="center" wrapText="1"/>
    </xf>
    <xf numFmtId="0" fontId="67" fillId="0" borderId="73" xfId="0" applyFont="1" applyBorder="1" applyAlignment="1">
      <alignment horizontal="center" vertical="center"/>
    </xf>
    <xf numFmtId="0" fontId="67" fillId="0" borderId="91" xfId="0" applyFont="1" applyBorder="1" applyAlignment="1">
      <alignment horizontal="center" vertical="center"/>
    </xf>
    <xf numFmtId="0" fontId="67" fillId="0" borderId="79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7" borderId="8" xfId="0" applyFont="1" applyFill="1" applyBorder="1" applyAlignment="1">
      <alignment vertical="center"/>
    </xf>
    <xf numFmtId="0" fontId="34" fillId="7" borderId="13" xfId="0" applyFont="1" applyFill="1" applyBorder="1"/>
    <xf numFmtId="0" fontId="13" fillId="0" borderId="98" xfId="0" applyFont="1" applyBorder="1" applyAlignment="1">
      <alignment vertical="center"/>
    </xf>
    <xf numFmtId="0" fontId="13" fillId="0" borderId="99" xfId="0" applyFont="1" applyBorder="1" applyAlignment="1">
      <alignment vertical="center"/>
    </xf>
    <xf numFmtId="0" fontId="34" fillId="7" borderId="99" xfId="0" applyFont="1" applyFill="1" applyBorder="1" applyAlignment="1">
      <alignment vertical="center"/>
    </xf>
    <xf numFmtId="0" fontId="34" fillId="0" borderId="99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1" fontId="13" fillId="16" borderId="6" xfId="0" applyNumberFormat="1" applyFont="1" applyFill="1" applyBorder="1" applyAlignment="1">
      <alignment vertical="center"/>
    </xf>
    <xf numFmtId="165" fontId="73" fillId="16" borderId="75" xfId="0" applyNumberFormat="1" applyFont="1" applyFill="1" applyBorder="1" applyAlignment="1">
      <alignment vertical="center"/>
    </xf>
    <xf numFmtId="1" fontId="73" fillId="16" borderId="1" xfId="0" applyNumberFormat="1" applyFont="1" applyFill="1" applyBorder="1" applyAlignment="1">
      <alignment vertical="center"/>
    </xf>
    <xf numFmtId="1" fontId="73" fillId="16" borderId="5" xfId="0" applyNumberFormat="1" applyFont="1" applyFill="1" applyBorder="1" applyAlignment="1">
      <alignment vertical="center"/>
    </xf>
    <xf numFmtId="2" fontId="73" fillId="16" borderId="76" xfId="0" applyNumberFormat="1" applyFont="1" applyFill="1" applyBorder="1"/>
    <xf numFmtId="165" fontId="34" fillId="16" borderId="13" xfId="0" applyNumberFormat="1" applyFont="1" applyFill="1" applyBorder="1"/>
    <xf numFmtId="1" fontId="13" fillId="7" borderId="6" xfId="0" applyNumberFormat="1" applyFont="1" applyFill="1" applyBorder="1" applyAlignment="1">
      <alignment vertical="center"/>
    </xf>
    <xf numFmtId="165" fontId="73" fillId="7" borderId="75" xfId="0" applyNumberFormat="1" applyFont="1" applyFill="1" applyBorder="1" applyAlignment="1">
      <alignment vertical="center"/>
    </xf>
    <xf numFmtId="1" fontId="73" fillId="7" borderId="1" xfId="0" applyNumberFormat="1" applyFont="1" applyFill="1" applyBorder="1" applyAlignment="1">
      <alignment vertical="center"/>
    </xf>
    <xf numFmtId="1" fontId="73" fillId="7" borderId="5" xfId="0" applyNumberFormat="1" applyFont="1" applyFill="1" applyBorder="1" applyAlignment="1">
      <alignment vertical="center"/>
    </xf>
    <xf numFmtId="165" fontId="43" fillId="7" borderId="1" xfId="0" applyNumberFormat="1" applyFont="1" applyFill="1" applyBorder="1"/>
    <xf numFmtId="2" fontId="13" fillId="7" borderId="0" xfId="0" applyNumberFormat="1" applyFont="1" applyFill="1"/>
    <xf numFmtId="2" fontId="13" fillId="7" borderId="1" xfId="0" applyNumberFormat="1" applyFont="1" applyFill="1" applyBorder="1"/>
    <xf numFmtId="0" fontId="13" fillId="0" borderId="5" xfId="0" applyFont="1" applyBorder="1" applyAlignment="1">
      <alignment vertical="center" wrapText="1"/>
    </xf>
    <xf numFmtId="0" fontId="43" fillId="6" borderId="89" xfId="0" applyFont="1" applyFill="1" applyBorder="1" applyAlignment="1">
      <alignment horizontal="center" vertical="center" wrapText="1"/>
    </xf>
    <xf numFmtId="0" fontId="43" fillId="0" borderId="55" xfId="0" applyFont="1" applyBorder="1" applyAlignment="1">
      <alignment horizontal="center" vertical="center" wrapText="1"/>
    </xf>
    <xf numFmtId="0" fontId="13" fillId="7" borderId="5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36" fillId="5" borderId="83" xfId="0" applyFont="1" applyFill="1" applyBorder="1" applyAlignment="1">
      <alignment horizontal="left" vertical="center" indent="2"/>
    </xf>
    <xf numFmtId="165" fontId="13" fillId="0" borderId="76" xfId="0" applyNumberFormat="1" applyFont="1" applyBorder="1"/>
    <xf numFmtId="165" fontId="13" fillId="0" borderId="91" xfId="0" applyNumberFormat="1" applyFont="1" applyBorder="1"/>
    <xf numFmtId="165" fontId="13" fillId="0" borderId="79" xfId="0" applyNumberFormat="1" applyFont="1" applyBorder="1"/>
    <xf numFmtId="0" fontId="1" fillId="0" borderId="1" xfId="0" applyFont="1" applyBorder="1" applyAlignment="1">
      <alignment vertical="center"/>
    </xf>
    <xf numFmtId="0" fontId="43" fillId="0" borderId="1" xfId="0" applyFont="1" applyBorder="1" applyAlignment="1">
      <alignment vertical="center" wrapText="1"/>
    </xf>
    <xf numFmtId="0" fontId="73" fillId="0" borderId="4" xfId="0" applyFont="1" applyBorder="1" applyAlignment="1">
      <alignment vertical="center" wrapText="1"/>
    </xf>
    <xf numFmtId="0" fontId="8" fillId="0" borderId="83" xfId="0" applyFont="1" applyBorder="1" applyAlignment="1">
      <alignment wrapText="1"/>
    </xf>
    <xf numFmtId="0" fontId="3" fillId="0" borderId="83" xfId="0" applyFont="1" applyBorder="1" applyAlignment="1">
      <alignment vertical="center" wrapText="1"/>
    </xf>
    <xf numFmtId="0" fontId="73" fillId="0" borderId="83" xfId="0" applyFont="1" applyBorder="1" applyAlignment="1">
      <alignment vertical="center" wrapText="1"/>
    </xf>
    <xf numFmtId="0" fontId="43" fillId="7" borderId="10" xfId="0" applyFont="1" applyFill="1" applyBorder="1" applyAlignment="1">
      <alignment vertical="center" wrapText="1"/>
    </xf>
    <xf numFmtId="0" fontId="43" fillId="0" borderId="10" xfId="0" applyFont="1" applyBorder="1" applyAlignment="1">
      <alignment vertical="center" wrapText="1"/>
    </xf>
    <xf numFmtId="0" fontId="73" fillId="0" borderId="10" xfId="0" applyFont="1" applyBorder="1" applyAlignment="1">
      <alignment vertical="center" wrapText="1"/>
    </xf>
    <xf numFmtId="0" fontId="34" fillId="0" borderId="1" xfId="0" applyFont="1" applyBorder="1" applyAlignment="1">
      <alignment horizontal="center"/>
    </xf>
    <xf numFmtId="0" fontId="34" fillId="15" borderId="19" xfId="0" applyFont="1" applyFill="1" applyBorder="1" applyAlignment="1">
      <alignment horizontal="center"/>
    </xf>
    <xf numFmtId="0" fontId="68" fillId="4" borderId="91" xfId="1" applyFont="1" applyFill="1" applyBorder="1" applyAlignment="1" applyProtection="1">
      <alignment horizontal="center" vertical="top" textRotation="255"/>
    </xf>
    <xf numFmtId="1" fontId="13" fillId="4" borderId="1" xfId="0" applyNumberFormat="1" applyFont="1" applyFill="1" applyBorder="1" applyAlignment="1">
      <alignment horizontal="right" vertical="center"/>
    </xf>
    <xf numFmtId="166" fontId="50" fillId="4" borderId="1" xfId="2" applyNumberFormat="1" applyFont="1" applyFill="1" applyBorder="1" applyAlignment="1">
      <alignment horizontal="right" vertical="center"/>
    </xf>
    <xf numFmtId="165" fontId="35" fillId="0" borderId="60" xfId="0" applyNumberFormat="1" applyFont="1" applyBorder="1"/>
    <xf numFmtId="165" fontId="35" fillId="0" borderId="29" xfId="0" applyNumberFormat="1" applyFont="1" applyBorder="1"/>
    <xf numFmtId="165" fontId="33" fillId="0" borderId="29" xfId="0" applyNumberFormat="1" applyFont="1" applyBorder="1"/>
    <xf numFmtId="165" fontId="35" fillId="0" borderId="68" xfId="0" applyNumberFormat="1" applyFont="1" applyBorder="1"/>
    <xf numFmtId="165" fontId="33" fillId="0" borderId="60" xfId="0" applyNumberFormat="1" applyFont="1" applyBorder="1"/>
    <xf numFmtId="165" fontId="33" fillId="0" borderId="31" xfId="0" applyNumberFormat="1" applyFont="1" applyBorder="1"/>
    <xf numFmtId="0" fontId="34" fillId="0" borderId="55" xfId="0" applyFont="1" applyBorder="1" applyAlignment="1">
      <alignment horizontal="center" vertical="center" wrapText="1"/>
    </xf>
    <xf numFmtId="166" fontId="50" fillId="7" borderId="1" xfId="2" applyNumberFormat="1" applyFont="1" applyFill="1" applyBorder="1" applyAlignment="1">
      <alignment horizontal="right" vertical="center"/>
    </xf>
    <xf numFmtId="0" fontId="43" fillId="7" borderId="1" xfId="0" applyFont="1" applyFill="1" applyBorder="1" applyAlignment="1">
      <alignment vertical="center" wrapText="1"/>
    </xf>
    <xf numFmtId="0" fontId="14" fillId="7" borderId="5" xfId="0" applyFont="1" applyFill="1" applyBorder="1" applyAlignment="1">
      <alignment horizontal="left" vertical="center" wrapText="1"/>
    </xf>
    <xf numFmtId="0" fontId="34" fillId="7" borderId="9" xfId="0" applyFont="1" applyFill="1" applyBorder="1" applyAlignment="1">
      <alignment vertical="center" wrapText="1"/>
    </xf>
    <xf numFmtId="0" fontId="13" fillId="7" borderId="8" xfId="0" applyFont="1" applyFill="1" applyBorder="1" applyAlignment="1">
      <alignment vertical="center"/>
    </xf>
    <xf numFmtId="0" fontId="34" fillId="7" borderId="0" xfId="0" applyFont="1" applyFill="1" applyAlignment="1">
      <alignment horizontal="left" vertical="center"/>
    </xf>
    <xf numFmtId="0" fontId="34" fillId="7" borderId="3" xfId="0" applyFont="1" applyFill="1" applyBorder="1" applyAlignment="1">
      <alignment vertical="center" wrapText="1"/>
    </xf>
    <xf numFmtId="0" fontId="34" fillId="7" borderId="5" xfId="0" applyFont="1" applyFill="1" applyBorder="1" applyAlignment="1">
      <alignment vertical="top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7" borderId="5" xfId="0" quotePrefix="1" applyFont="1" applyFill="1" applyBorder="1" applyAlignment="1">
      <alignment vertical="center" wrapText="1"/>
    </xf>
    <xf numFmtId="0" fontId="65" fillId="4" borderId="4" xfId="0" applyFont="1" applyFill="1" applyBorder="1" applyAlignment="1">
      <alignment horizontal="center" vertical="top"/>
    </xf>
    <xf numFmtId="0" fontId="34" fillId="4" borderId="4" xfId="0" applyFont="1" applyFill="1" applyBorder="1" applyAlignment="1">
      <alignment horizontal="center" vertical="top"/>
    </xf>
    <xf numFmtId="0" fontId="70" fillId="4" borderId="4" xfId="0" applyFont="1" applyFill="1" applyBorder="1" applyAlignment="1">
      <alignment horizontal="center" vertical="top"/>
    </xf>
    <xf numFmtId="0" fontId="13" fillId="0" borderId="18" xfId="0" applyFont="1" applyBorder="1"/>
    <xf numFmtId="0" fontId="13" fillId="0" borderId="13" xfId="0" applyFont="1" applyBorder="1"/>
    <xf numFmtId="0" fontId="13" fillId="0" borderId="4" xfId="0" applyFont="1" applyBorder="1"/>
    <xf numFmtId="0" fontId="13" fillId="0" borderId="10" xfId="0" applyFont="1" applyBorder="1" applyAlignment="1">
      <alignment vertical="center"/>
    </xf>
    <xf numFmtId="0" fontId="34" fillId="0" borderId="10" xfId="0" applyFont="1" applyBorder="1" applyAlignment="1">
      <alignment vertical="center"/>
    </xf>
    <xf numFmtId="0" fontId="0" fillId="5" borderId="7" xfId="0" applyFill="1" applyBorder="1"/>
    <xf numFmtId="165" fontId="34" fillId="0" borderId="52" xfId="0" applyNumberFormat="1" applyFont="1" applyBorder="1"/>
    <xf numFmtId="2" fontId="36" fillId="5" borderId="10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65" fontId="43" fillId="16" borderId="5" xfId="0" applyNumberFormat="1" applyFont="1" applyFill="1" applyBorder="1" applyAlignment="1">
      <alignment vertical="center"/>
    </xf>
    <xf numFmtId="165" fontId="43" fillId="7" borderId="5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34" fillId="7" borderId="6" xfId="0" applyFont="1" applyFill="1" applyBorder="1" applyAlignment="1">
      <alignment horizontal="left" vertical="center"/>
    </xf>
    <xf numFmtId="0" fontId="67" fillId="0" borderId="79" xfId="0" applyFont="1" applyBorder="1" applyAlignment="1">
      <alignment horizontal="center" vertical="center" wrapText="1"/>
    </xf>
    <xf numFmtId="0" fontId="34" fillId="7" borderId="10" xfId="0" applyFont="1" applyFill="1" applyBorder="1" applyAlignment="1">
      <alignment vertical="center"/>
    </xf>
    <xf numFmtId="167" fontId="13" fillId="0" borderId="6" xfId="0" applyNumberFormat="1" applyFont="1" applyBorder="1" applyAlignment="1">
      <alignment horizontal="left" vertical="center"/>
    </xf>
    <xf numFmtId="0" fontId="72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65" fontId="61" fillId="8" borderId="41" xfId="0" applyNumberFormat="1" applyFont="1" applyFill="1" applyBorder="1"/>
    <xf numFmtId="0" fontId="87" fillId="0" borderId="17" xfId="0" applyFont="1" applyBorder="1"/>
    <xf numFmtId="0" fontId="87" fillId="0" borderId="0" xfId="0" applyFont="1"/>
    <xf numFmtId="165" fontId="62" fillId="0" borderId="60" xfId="0" applyNumberFormat="1" applyFont="1" applyBorder="1"/>
    <xf numFmtId="165" fontId="62" fillId="0" borderId="15" xfId="0" applyNumberFormat="1" applyFont="1" applyBorder="1"/>
    <xf numFmtId="165" fontId="62" fillId="0" borderId="61" xfId="0" applyNumberFormat="1" applyFont="1" applyBorder="1"/>
    <xf numFmtId="165" fontId="62" fillId="0" borderId="29" xfId="0" applyNumberFormat="1" applyFont="1" applyBorder="1"/>
    <xf numFmtId="165" fontId="62" fillId="0" borderId="14" xfId="0" applyNumberFormat="1" applyFont="1" applyBorder="1"/>
    <xf numFmtId="165" fontId="62" fillId="0" borderId="64" xfId="0" applyNumberFormat="1" applyFont="1" applyBorder="1"/>
    <xf numFmtId="165" fontId="86" fillId="0" borderId="29" xfId="0" applyNumberFormat="1" applyFont="1" applyBorder="1"/>
    <xf numFmtId="165" fontId="86" fillId="0" borderId="14" xfId="0" applyNumberFormat="1" applyFont="1" applyBorder="1"/>
    <xf numFmtId="165" fontId="86" fillId="0" borderId="64" xfId="0" applyNumberFormat="1" applyFont="1" applyBorder="1"/>
    <xf numFmtId="165" fontId="62" fillId="0" borderId="68" xfId="0" applyNumberFormat="1" applyFont="1" applyBorder="1"/>
    <xf numFmtId="165" fontId="62" fillId="0" borderId="44" xfId="0" applyNumberFormat="1" applyFont="1" applyBorder="1"/>
    <xf numFmtId="165" fontId="62" fillId="0" borderId="69" xfId="0" applyNumberFormat="1" applyFont="1" applyBorder="1"/>
    <xf numFmtId="2" fontId="88" fillId="0" borderId="33" xfId="0" applyNumberFormat="1" applyFont="1" applyBorder="1"/>
    <xf numFmtId="2" fontId="88" fillId="0" borderId="39" xfId="0" applyNumberFormat="1" applyFont="1" applyBorder="1"/>
    <xf numFmtId="2" fontId="88" fillId="0" borderId="56" xfId="0" applyNumberFormat="1" applyFont="1" applyBorder="1"/>
    <xf numFmtId="165" fontId="86" fillId="0" borderId="60" xfId="0" applyNumberFormat="1" applyFont="1" applyBorder="1"/>
    <xf numFmtId="165" fontId="86" fillId="0" borderId="15" xfId="0" applyNumberFormat="1" applyFont="1" applyBorder="1"/>
    <xf numFmtId="165" fontId="86" fillId="0" borderId="61" xfId="0" applyNumberFormat="1" applyFont="1" applyBorder="1"/>
    <xf numFmtId="165" fontId="86" fillId="0" borderId="31" xfId="0" applyNumberFormat="1" applyFont="1" applyBorder="1"/>
    <xf numFmtId="165" fontId="86" fillId="0" borderId="21" xfId="0" applyNumberFormat="1" applyFont="1" applyBorder="1"/>
    <xf numFmtId="165" fontId="86" fillId="0" borderId="66" xfId="0" applyNumberFormat="1" applyFont="1" applyBorder="1"/>
    <xf numFmtId="165" fontId="61" fillId="8" borderId="0" xfId="0" applyNumberFormat="1" applyFont="1" applyFill="1"/>
    <xf numFmtId="2" fontId="88" fillId="0" borderId="0" xfId="0" applyNumberFormat="1" applyFont="1"/>
    <xf numFmtId="0" fontId="34" fillId="15" borderId="1" xfId="0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165" fontId="61" fillId="8" borderId="1" xfId="0" applyNumberFormat="1" applyFont="1" applyFill="1" applyBorder="1"/>
    <xf numFmtId="0" fontId="87" fillId="0" borderId="1" xfId="0" applyFont="1" applyBorder="1"/>
    <xf numFmtId="0" fontId="40" fillId="2" borderId="0" xfId="0" applyFont="1" applyFill="1" applyAlignment="1">
      <alignment horizontal="center" vertical="center"/>
    </xf>
    <xf numFmtId="0" fontId="43" fillId="0" borderId="91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167" fontId="34" fillId="7" borderId="0" xfId="0" applyNumberFormat="1" applyFont="1" applyFill="1" applyAlignment="1">
      <alignment vertical="center"/>
    </xf>
    <xf numFmtId="0" fontId="71" fillId="0" borderId="12" xfId="0" applyFont="1" applyBorder="1" applyAlignment="1">
      <alignment horizontal="left" vertical="center"/>
    </xf>
    <xf numFmtId="0" fontId="74" fillId="7" borderId="6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72" fillId="0" borderId="6" xfId="1" applyFont="1" applyFill="1" applyBorder="1" applyAlignment="1" applyProtection="1">
      <alignment horizontal="left" vertical="center"/>
    </xf>
    <xf numFmtId="167" fontId="34" fillId="7" borderId="1" xfId="0" applyNumberFormat="1" applyFont="1" applyFill="1" applyBorder="1" applyAlignment="1">
      <alignment horizontal="left" vertical="center"/>
    </xf>
    <xf numFmtId="0" fontId="34" fillId="7" borderId="10" xfId="0" applyFont="1" applyFill="1" applyBorder="1" applyAlignment="1">
      <alignment horizontal="left" vertical="center"/>
    </xf>
    <xf numFmtId="0" fontId="74" fillId="0" borderId="6" xfId="0" applyFont="1" applyBorder="1" applyAlignment="1">
      <alignment horizontal="left" vertical="center"/>
    </xf>
    <xf numFmtId="0" fontId="34" fillId="0" borderId="6" xfId="0" applyFont="1" applyBorder="1" applyAlignment="1">
      <alignment horizontal="left" vertical="center"/>
    </xf>
    <xf numFmtId="0" fontId="50" fillId="0" borderId="6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34" fillId="7" borderId="1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34" fillId="7" borderId="5" xfId="0" applyFont="1" applyFill="1" applyBorder="1" applyAlignment="1">
      <alignment horizontal="left" vertical="center"/>
    </xf>
    <xf numFmtId="165" fontId="89" fillId="0" borderId="101" xfId="0" applyNumberFormat="1" applyFont="1" applyBorder="1"/>
    <xf numFmtId="1" fontId="16" fillId="0" borderId="0" xfId="0" applyNumberFormat="1" applyFont="1"/>
    <xf numFmtId="0" fontId="13" fillId="0" borderId="99" xfId="0" applyFont="1" applyBorder="1" applyAlignment="1">
      <alignment horizontal="left" vertical="center"/>
    </xf>
    <xf numFmtId="0" fontId="73" fillId="0" borderId="1" xfId="0" applyFont="1" applyBorder="1" applyAlignment="1">
      <alignment horizontal="center" vertical="center" wrapText="1"/>
    </xf>
    <xf numFmtId="166" fontId="50" fillId="0" borderId="1" xfId="2" applyNumberFormat="1" applyFont="1" applyBorder="1" applyAlignment="1">
      <alignment horizontal="center" vertical="center"/>
    </xf>
    <xf numFmtId="166" fontId="50" fillId="4" borderId="1" xfId="2" applyNumberFormat="1" applyFont="1" applyFill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65" fontId="43" fillId="16" borderId="5" xfId="0" applyNumberFormat="1" applyFont="1" applyFill="1" applyBorder="1" applyAlignment="1">
      <alignment horizontal="center" vertical="center"/>
    </xf>
    <xf numFmtId="165" fontId="73" fillId="0" borderId="75" xfId="0" applyNumberFormat="1" applyFont="1" applyBorder="1" applyAlignment="1">
      <alignment horizontal="center" vertical="center"/>
    </xf>
    <xf numFmtId="1" fontId="73" fillId="0" borderId="1" xfId="0" applyNumberFormat="1" applyFont="1" applyBorder="1" applyAlignment="1">
      <alignment horizontal="center" vertical="center"/>
    </xf>
    <xf numFmtId="1" fontId="73" fillId="0" borderId="5" xfId="0" applyNumberFormat="1" applyFont="1" applyBorder="1" applyAlignment="1">
      <alignment horizontal="center" vertical="center"/>
    </xf>
    <xf numFmtId="2" fontId="73" fillId="0" borderId="76" xfId="0" applyNumberFormat="1" applyFont="1" applyBorder="1" applyAlignment="1">
      <alignment horizontal="center"/>
    </xf>
    <xf numFmtId="165" fontId="43" fillId="3" borderId="1" xfId="0" applyNumberFormat="1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13" fillId="0" borderId="9" xfId="0" applyFont="1" applyBorder="1" applyAlignment="1">
      <alignment horizontal="left" vertical="center" wrapText="1"/>
    </xf>
    <xf numFmtId="1" fontId="70" fillId="4" borderId="1" xfId="0" applyNumberFormat="1" applyFont="1" applyFill="1" applyBorder="1" applyAlignment="1">
      <alignment horizontal="right" vertical="center"/>
    </xf>
    <xf numFmtId="0" fontId="91" fillId="0" borderId="63" xfId="0" applyFont="1" applyBorder="1" applyAlignment="1">
      <alignment horizontal="left" vertical="center" wrapText="1"/>
    </xf>
    <xf numFmtId="0" fontId="94" fillId="2" borderId="0" xfId="0" applyFont="1" applyFill="1" applyAlignment="1">
      <alignment horizontal="center" vertical="center"/>
    </xf>
    <xf numFmtId="0" fontId="36" fillId="0" borderId="8" xfId="0" applyFont="1" applyBorder="1"/>
    <xf numFmtId="0" fontId="32" fillId="0" borderId="48" xfId="0" applyFont="1" applyBorder="1"/>
    <xf numFmtId="2" fontId="36" fillId="0" borderId="48" xfId="0" applyNumberFormat="1" applyFont="1" applyBorder="1"/>
    <xf numFmtId="0" fontId="13" fillId="0" borderId="60" xfId="0" applyFont="1" applyBorder="1"/>
    <xf numFmtId="0" fontId="13" fillId="0" borderId="15" xfId="0" applyFont="1" applyBorder="1"/>
    <xf numFmtId="0" fontId="13" fillId="0" borderId="62" xfId="0" applyFont="1" applyBorder="1"/>
    <xf numFmtId="0" fontId="13" fillId="0" borderId="93" xfId="0" applyFont="1" applyBorder="1"/>
    <xf numFmtId="2" fontId="36" fillId="0" borderId="59" xfId="0" applyNumberFormat="1" applyFont="1" applyBorder="1" applyAlignment="1">
      <alignment horizontal="center"/>
    </xf>
    <xf numFmtId="2" fontId="36" fillId="0" borderId="17" xfId="0" applyNumberFormat="1" applyFont="1" applyBorder="1" applyAlignment="1">
      <alignment horizontal="center"/>
    </xf>
    <xf numFmtId="165" fontId="35" fillId="0" borderId="33" xfId="0" applyNumberFormat="1" applyFont="1" applyBorder="1"/>
    <xf numFmtId="165" fontId="35" fillId="0" borderId="43" xfId="0" applyNumberFormat="1" applyFont="1" applyBorder="1"/>
    <xf numFmtId="165" fontId="61" fillId="0" borderId="39" xfId="0" applyNumberFormat="1" applyFont="1" applyBorder="1"/>
    <xf numFmtId="165" fontId="61" fillId="0" borderId="56" xfId="0" applyNumberFormat="1" applyFont="1" applyBorder="1"/>
    <xf numFmtId="165" fontId="61" fillId="0" borderId="41" xfId="0" applyNumberFormat="1" applyFont="1" applyBorder="1"/>
    <xf numFmtId="165" fontId="61" fillId="0" borderId="0" xfId="0" applyNumberFormat="1" applyFont="1"/>
    <xf numFmtId="165" fontId="43" fillId="0" borderId="86" xfId="0" applyNumberFormat="1" applyFont="1" applyBorder="1"/>
    <xf numFmtId="165" fontId="61" fillId="0" borderId="1" xfId="0" applyNumberFormat="1" applyFont="1" applyBorder="1"/>
    <xf numFmtId="0" fontId="36" fillId="0" borderId="28" xfId="0" applyFont="1" applyBorder="1" applyAlignment="1">
      <alignment horizontal="center"/>
    </xf>
    <xf numFmtId="0" fontId="36" fillId="0" borderId="48" xfId="0" applyFont="1" applyBorder="1"/>
    <xf numFmtId="2" fontId="37" fillId="0" borderId="22" xfId="0" applyNumberFormat="1" applyFont="1" applyBorder="1"/>
    <xf numFmtId="1" fontId="13" fillId="0" borderId="29" xfId="0" applyNumberFormat="1" applyFont="1" applyBorder="1"/>
    <xf numFmtId="1" fontId="13" fillId="0" borderId="14" xfId="0" applyNumberFormat="1" applyFont="1" applyBorder="1"/>
    <xf numFmtId="1" fontId="13" fillId="0" borderId="30" xfId="0" applyNumberFormat="1" applyFont="1" applyBorder="1"/>
    <xf numFmtId="1" fontId="13" fillId="0" borderId="80" xfId="0" applyNumberFormat="1" applyFont="1" applyBorder="1"/>
    <xf numFmtId="1" fontId="36" fillId="0" borderId="59" xfId="0" applyNumberFormat="1" applyFont="1" applyBorder="1" applyAlignment="1">
      <alignment horizontal="center"/>
    </xf>
    <xf numFmtId="165" fontId="35" fillId="0" borderId="93" xfId="0" applyNumberFormat="1" applyFont="1" applyBorder="1"/>
    <xf numFmtId="165" fontId="62" fillId="0" borderId="59" xfId="0" applyNumberFormat="1" applyFont="1" applyBorder="1"/>
    <xf numFmtId="165" fontId="62" fillId="0" borderId="0" xfId="0" applyNumberFormat="1" applyFont="1"/>
    <xf numFmtId="165" fontId="36" fillId="0" borderId="87" xfId="0" applyNumberFormat="1" applyFont="1" applyBorder="1"/>
    <xf numFmtId="0" fontId="36" fillId="0" borderId="22" xfId="0" applyFont="1" applyBorder="1"/>
    <xf numFmtId="1" fontId="36" fillId="0" borderId="50" xfId="0" applyNumberFormat="1" applyFont="1" applyBorder="1" applyAlignment="1">
      <alignment horizontal="center"/>
    </xf>
    <xf numFmtId="165" fontId="35" fillId="0" borderId="80" xfId="0" applyNumberFormat="1" applyFont="1" applyBorder="1"/>
    <xf numFmtId="165" fontId="62" fillId="0" borderId="50" xfId="0" applyNumberFormat="1" applyFont="1" applyBorder="1"/>
    <xf numFmtId="165" fontId="43" fillId="0" borderId="87" xfId="0" applyNumberFormat="1" applyFont="1" applyBorder="1"/>
    <xf numFmtId="0" fontId="32" fillId="0" borderId="28" xfId="0" applyFont="1" applyBorder="1" applyAlignment="1">
      <alignment horizontal="center"/>
    </xf>
    <xf numFmtId="0" fontId="32" fillId="0" borderId="22" xfId="0" applyFont="1" applyBorder="1" applyAlignment="1">
      <alignment horizontal="left" indent="2"/>
    </xf>
    <xf numFmtId="2" fontId="32" fillId="0" borderId="22" xfId="0" applyNumberFormat="1" applyFont="1" applyBorder="1"/>
    <xf numFmtId="165" fontId="33" fillId="0" borderId="80" xfId="0" applyNumberFormat="1" applyFont="1" applyBorder="1"/>
    <xf numFmtId="165" fontId="86" fillId="0" borderId="50" xfId="0" applyNumberFormat="1" applyFont="1" applyBorder="1"/>
    <xf numFmtId="165" fontId="86" fillId="0" borderId="0" xfId="0" applyNumberFormat="1" applyFont="1"/>
    <xf numFmtId="165" fontId="46" fillId="0" borderId="87" xfId="0" applyNumberFormat="1" applyFont="1" applyBorder="1"/>
    <xf numFmtId="0" fontId="36" fillId="0" borderId="45" xfId="0" applyFont="1" applyBorder="1" applyAlignment="1">
      <alignment horizontal="center"/>
    </xf>
    <xf numFmtId="2" fontId="37" fillId="0" borderId="48" xfId="0" applyNumberFormat="1" applyFont="1" applyBorder="1"/>
    <xf numFmtId="1" fontId="36" fillId="0" borderId="29" xfId="0" applyNumberFormat="1" applyFont="1" applyBorder="1"/>
    <xf numFmtId="1" fontId="38" fillId="0" borderId="50" xfId="0" applyNumberFormat="1" applyFont="1" applyBorder="1" applyAlignment="1">
      <alignment horizontal="center"/>
    </xf>
    <xf numFmtId="0" fontId="36" fillId="0" borderId="16" xfId="0" applyFont="1" applyBorder="1" applyAlignment="1">
      <alignment horizontal="center"/>
    </xf>
    <xf numFmtId="0" fontId="36" fillId="0" borderId="49" xfId="0" applyFont="1" applyBorder="1"/>
    <xf numFmtId="2" fontId="37" fillId="0" borderId="49" xfId="0" applyNumberFormat="1" applyFont="1" applyBorder="1"/>
    <xf numFmtId="1" fontId="36" fillId="0" borderId="65" xfId="0" applyNumberFormat="1" applyFont="1" applyBorder="1" applyAlignment="1">
      <alignment horizontal="center"/>
    </xf>
    <xf numFmtId="165" fontId="35" fillId="0" borderId="96" xfId="0" applyNumberFormat="1" applyFont="1" applyBorder="1"/>
    <xf numFmtId="165" fontId="62" fillId="0" borderId="65" xfId="0" applyNumberFormat="1" applyFont="1" applyBorder="1"/>
    <xf numFmtId="0" fontId="36" fillId="0" borderId="48" xfId="0" applyFont="1" applyBorder="1" applyAlignment="1">
      <alignment horizontal="left" indent="2"/>
    </xf>
    <xf numFmtId="1" fontId="36" fillId="0" borderId="17" xfId="0" applyNumberFormat="1" applyFont="1" applyBorder="1" applyAlignment="1">
      <alignment horizontal="center"/>
    </xf>
    <xf numFmtId="0" fontId="13" fillId="0" borderId="33" xfId="0" applyFont="1" applyBorder="1"/>
    <xf numFmtId="0" fontId="13" fillId="0" borderId="43" xfId="0" applyFont="1" applyBorder="1"/>
    <xf numFmtId="2" fontId="88" fillId="0" borderId="41" xfId="0" applyNumberFormat="1" applyFont="1" applyBorder="1"/>
    <xf numFmtId="2" fontId="88" fillId="0" borderId="1" xfId="0" applyNumberFormat="1" applyFont="1" applyBorder="1"/>
    <xf numFmtId="2" fontId="36" fillId="0" borderId="22" xfId="0" applyNumberFormat="1" applyFont="1" applyBorder="1"/>
    <xf numFmtId="165" fontId="62" fillId="0" borderId="39" xfId="0" applyNumberFormat="1" applyFont="1" applyBorder="1"/>
    <xf numFmtId="165" fontId="62" fillId="0" borderId="56" xfId="0" applyNumberFormat="1" applyFont="1" applyBorder="1"/>
    <xf numFmtId="165" fontId="62" fillId="0" borderId="41" xfId="0" applyNumberFormat="1" applyFont="1" applyBorder="1"/>
    <xf numFmtId="165" fontId="90" fillId="0" borderId="87" xfId="0" applyNumberFormat="1" applyFont="1" applyBorder="1"/>
    <xf numFmtId="165" fontId="33" fillId="0" borderId="93" xfId="0" applyNumberFormat="1" applyFont="1" applyBorder="1"/>
    <xf numFmtId="165" fontId="86" fillId="0" borderId="59" xfId="0" applyNumberFormat="1" applyFont="1" applyBorder="1"/>
    <xf numFmtId="165" fontId="32" fillId="0" borderId="87" xfId="0" applyNumberFormat="1" applyFont="1" applyBorder="1"/>
    <xf numFmtId="0" fontId="36" fillId="0" borderId="23" xfId="0" applyFont="1" applyBorder="1"/>
    <xf numFmtId="2" fontId="36" fillId="0" borderId="23" xfId="0" applyNumberFormat="1" applyFont="1" applyBorder="1"/>
    <xf numFmtId="1" fontId="13" fillId="0" borderId="31" xfId="0" applyNumberFormat="1" applyFont="1" applyBorder="1"/>
    <xf numFmtId="1" fontId="13" fillId="0" borderId="21" xfId="0" applyNumberFormat="1" applyFont="1" applyBorder="1"/>
    <xf numFmtId="1" fontId="13" fillId="0" borderId="32" xfId="0" applyNumberFormat="1" applyFont="1" applyBorder="1"/>
    <xf numFmtId="1" fontId="13" fillId="0" borderId="81" xfId="0" applyNumberFormat="1" applyFont="1" applyBorder="1"/>
    <xf numFmtId="1" fontId="36" fillId="0" borderId="51" xfId="0" applyNumberFormat="1" applyFont="1" applyBorder="1" applyAlignment="1">
      <alignment horizontal="center"/>
    </xf>
    <xf numFmtId="165" fontId="33" fillId="0" borderId="81" xfId="0" applyNumberFormat="1" applyFont="1" applyBorder="1"/>
    <xf numFmtId="165" fontId="86" fillId="0" borderId="19" xfId="0" applyNumberFormat="1" applyFont="1" applyBorder="1"/>
    <xf numFmtId="1" fontId="13" fillId="0" borderId="0" xfId="0" applyNumberFormat="1" applyFont="1"/>
    <xf numFmtId="0" fontId="13" fillId="0" borderId="1" xfId="0" applyFont="1" applyBorder="1"/>
    <xf numFmtId="166" fontId="70" fillId="0" borderId="1" xfId="2" applyNumberFormat="1" applyFont="1" applyBorder="1" applyAlignment="1">
      <alignment horizontal="right" vertical="center"/>
    </xf>
    <xf numFmtId="166" fontId="50" fillId="0" borderId="1" xfId="2" applyNumberFormat="1" applyFont="1" applyBorder="1" applyAlignment="1">
      <alignment vertical="center"/>
    </xf>
    <xf numFmtId="1" fontId="62" fillId="8" borderId="55" xfId="0" applyNumberFormat="1" applyFont="1" applyFill="1" applyBorder="1" applyAlignment="1">
      <alignment horizontal="center" vertical="center"/>
    </xf>
    <xf numFmtId="2" fontId="62" fillId="9" borderId="55" xfId="0" applyNumberFormat="1" applyFont="1" applyFill="1" applyBorder="1" applyAlignment="1">
      <alignment horizontal="center" vertical="center"/>
    </xf>
    <xf numFmtId="2" fontId="59" fillId="0" borderId="55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1" fillId="8" borderId="55" xfId="0" applyFont="1" applyFill="1" applyBorder="1" applyAlignment="1">
      <alignment horizontal="right" vertical="center"/>
    </xf>
    <xf numFmtId="0" fontId="21" fillId="9" borderId="55" xfId="0" applyFont="1" applyFill="1" applyBorder="1" applyAlignment="1">
      <alignment vertical="center"/>
    </xf>
    <xf numFmtId="1" fontId="62" fillId="9" borderId="55" xfId="0" applyNumberFormat="1" applyFont="1" applyFill="1" applyBorder="1" applyAlignment="1">
      <alignment vertical="center"/>
    </xf>
    <xf numFmtId="165" fontId="62" fillId="9" borderId="55" xfId="0" applyNumberFormat="1" applyFont="1" applyFill="1" applyBorder="1" applyAlignment="1">
      <alignment vertical="center"/>
    </xf>
    <xf numFmtId="165" fontId="88" fillId="0" borderId="55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92" fillId="0" borderId="55" xfId="0" applyFont="1" applyBorder="1" applyAlignment="1">
      <alignment vertical="center"/>
    </xf>
    <xf numFmtId="165" fontId="59" fillId="0" borderId="55" xfId="0" applyNumberFormat="1" applyFont="1" applyBorder="1" applyAlignment="1">
      <alignment vertical="center"/>
    </xf>
    <xf numFmtId="165" fontId="92" fillId="0" borderId="55" xfId="0" applyNumberFormat="1" applyFont="1" applyBorder="1" applyAlignment="1">
      <alignment vertical="center"/>
    </xf>
    <xf numFmtId="0" fontId="92" fillId="6" borderId="55" xfId="0" applyFont="1" applyFill="1" applyBorder="1" applyAlignment="1">
      <alignment vertical="center"/>
    </xf>
    <xf numFmtId="0" fontId="82" fillId="0" borderId="55" xfId="0" applyFont="1" applyBorder="1" applyAlignment="1">
      <alignment vertical="center"/>
    </xf>
    <xf numFmtId="165" fontId="82" fillId="0" borderId="55" xfId="0" applyNumberFormat="1" applyFont="1" applyBorder="1" applyAlignment="1">
      <alignment vertical="center"/>
    </xf>
    <xf numFmtId="0" fontId="62" fillId="9" borderId="55" xfId="0" applyFont="1" applyFill="1" applyBorder="1" applyAlignment="1">
      <alignment vertical="center"/>
    </xf>
    <xf numFmtId="165" fontId="62" fillId="0" borderId="55" xfId="0" applyNumberFormat="1" applyFont="1" applyBorder="1" applyAlignment="1">
      <alignment vertical="center"/>
    </xf>
    <xf numFmtId="0" fontId="17" fillId="0" borderId="55" xfId="0" applyFont="1" applyBorder="1" applyAlignment="1">
      <alignment horizontal="center" vertical="center"/>
    </xf>
    <xf numFmtId="1" fontId="86" fillId="0" borderId="55" xfId="0" applyNumberFormat="1" applyFont="1" applyBorder="1" applyAlignment="1">
      <alignment vertical="center"/>
    </xf>
    <xf numFmtId="165" fontId="86" fillId="0" borderId="55" xfId="0" applyNumberFormat="1" applyFont="1" applyBorder="1" applyAlignment="1">
      <alignment vertical="center"/>
    </xf>
    <xf numFmtId="2" fontId="88" fillId="0" borderId="55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86" fillId="0" borderId="55" xfId="0" applyFont="1" applyBorder="1" applyAlignment="1">
      <alignment vertical="center"/>
    </xf>
    <xf numFmtId="0" fontId="88" fillId="0" borderId="55" xfId="0" applyFont="1" applyBorder="1" applyAlignment="1">
      <alignment vertical="center"/>
    </xf>
    <xf numFmtId="2" fontId="13" fillId="0" borderId="1" xfId="0" applyNumberFormat="1" applyFont="1" applyBorder="1" applyAlignment="1">
      <alignment horizontal="right"/>
    </xf>
    <xf numFmtId="0" fontId="51" fillId="0" borderId="2" xfId="0" applyFont="1" applyBorder="1" applyAlignment="1">
      <alignment horizontal="center"/>
    </xf>
    <xf numFmtId="0" fontId="50" fillId="10" borderId="91" xfId="0" applyFont="1" applyFill="1" applyBorder="1" applyAlignment="1">
      <alignment horizontal="center" vertical="top" textRotation="255"/>
    </xf>
    <xf numFmtId="0" fontId="51" fillId="4" borderId="4" xfId="0" applyFont="1" applyFill="1" applyBorder="1" applyAlignment="1">
      <alignment horizontal="center" vertical="top"/>
    </xf>
    <xf numFmtId="1" fontId="50" fillId="7" borderId="1" xfId="0" applyNumberFormat="1" applyFont="1" applyFill="1" applyBorder="1" applyAlignment="1">
      <alignment horizontal="right" vertical="center"/>
    </xf>
    <xf numFmtId="1" fontId="50" fillId="4" borderId="1" xfId="0" applyNumberFormat="1" applyFont="1" applyFill="1" applyBorder="1" applyAlignment="1">
      <alignment horizontal="right" vertical="center"/>
    </xf>
    <xf numFmtId="0" fontId="50" fillId="0" borderId="0" xfId="0" applyFont="1"/>
    <xf numFmtId="165" fontId="0" fillId="0" borderId="0" xfId="0" applyNumberFormat="1"/>
    <xf numFmtId="166" fontId="16" fillId="0" borderId="53" xfId="0" applyNumberFormat="1" applyFont="1" applyBorder="1"/>
    <xf numFmtId="2" fontId="16" fillId="0" borderId="83" xfId="0" applyNumberFormat="1" applyFont="1" applyBorder="1"/>
    <xf numFmtId="165" fontId="36" fillId="0" borderId="50" xfId="0" applyNumberFormat="1" applyFont="1" applyBorder="1" applyAlignment="1">
      <alignment horizontal="center"/>
    </xf>
    <xf numFmtId="0" fontId="62" fillId="6" borderId="55" xfId="0" applyFont="1" applyFill="1" applyBorder="1" applyAlignment="1">
      <alignment horizontal="center" vertical="center"/>
    </xf>
    <xf numFmtId="0" fontId="62" fillId="6" borderId="41" xfId="0" applyFont="1" applyFill="1" applyBorder="1" applyAlignment="1">
      <alignment horizontal="center" vertical="center"/>
    </xf>
    <xf numFmtId="0" fontId="59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60" fillId="2" borderId="0" xfId="0" applyFont="1" applyFill="1" applyAlignment="1">
      <alignment vertical="center"/>
    </xf>
    <xf numFmtId="0" fontId="59" fillId="2" borderId="11" xfId="0" applyFont="1" applyFill="1" applyBorder="1" applyAlignment="1">
      <alignment vertical="center"/>
    </xf>
    <xf numFmtId="0" fontId="39" fillId="17" borderId="17" xfId="0" applyFont="1" applyFill="1" applyBorder="1" applyAlignment="1">
      <alignment vertical="center" wrapText="1"/>
    </xf>
    <xf numFmtId="0" fontId="104" fillId="2" borderId="42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86" fillId="6" borderId="55" xfId="0" applyFont="1" applyFill="1" applyBorder="1" applyAlignment="1">
      <alignment horizontal="center" vertical="center"/>
    </xf>
    <xf numFmtId="0" fontId="41" fillId="19" borderId="55" xfId="0" applyFont="1" applyFill="1" applyBorder="1" applyAlignment="1">
      <alignment horizontal="right" vertical="center"/>
    </xf>
    <xf numFmtId="0" fontId="41" fillId="19" borderId="55" xfId="0" applyFont="1" applyFill="1" applyBorder="1" applyAlignment="1">
      <alignment horizontal="left" vertical="center" wrapText="1"/>
    </xf>
    <xf numFmtId="1" fontId="62" fillId="19" borderId="55" xfId="0" applyNumberFormat="1" applyFont="1" applyFill="1" applyBorder="1" applyAlignment="1">
      <alignment horizontal="center" vertical="center"/>
    </xf>
    <xf numFmtId="0" fontId="62" fillId="19" borderId="55" xfId="0" applyFont="1" applyFill="1" applyBorder="1" applyAlignment="1">
      <alignment horizontal="right" vertical="center"/>
    </xf>
    <xf numFmtId="165" fontId="62" fillId="19" borderId="55" xfId="0" applyNumberFormat="1" applyFont="1" applyFill="1" applyBorder="1" applyAlignment="1">
      <alignment horizontal="right" vertical="center"/>
    </xf>
    <xf numFmtId="165" fontId="97" fillId="19" borderId="55" xfId="0" applyNumberFormat="1" applyFont="1" applyFill="1" applyBorder="1" applyAlignment="1">
      <alignment horizontal="right" vertical="center"/>
    </xf>
    <xf numFmtId="165" fontId="62" fillId="19" borderId="41" xfId="0" applyNumberFormat="1" applyFont="1" applyFill="1" applyBorder="1" applyAlignment="1">
      <alignment horizontal="right" vertical="center"/>
    </xf>
    <xf numFmtId="165" fontId="16" fillId="19" borderId="55" xfId="0" applyNumberFormat="1" applyFont="1" applyFill="1" applyBorder="1" applyAlignment="1">
      <alignment horizontal="right" vertical="center"/>
    </xf>
    <xf numFmtId="165" fontId="16" fillId="0" borderId="55" xfId="0" applyNumberFormat="1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82" fillId="0" borderId="41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21" fillId="9" borderId="55" xfId="0" applyFont="1" applyFill="1" applyBorder="1" applyAlignment="1">
      <alignment vertical="center" wrapText="1"/>
    </xf>
    <xf numFmtId="165" fontId="62" fillId="9" borderId="41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23" fillId="0" borderId="55" xfId="0" applyFont="1" applyBorder="1" applyAlignment="1">
      <alignment horizontal="left" vertical="center"/>
    </xf>
    <xf numFmtId="2" fontId="86" fillId="0" borderId="55" xfId="0" applyNumberFormat="1" applyFont="1" applyBorder="1" applyAlignment="1">
      <alignment horizontal="center" vertical="center"/>
    </xf>
    <xf numFmtId="0" fontId="86" fillId="0" borderId="55" xfId="0" applyFont="1" applyBorder="1" applyAlignment="1">
      <alignment horizontal="center" vertical="center"/>
    </xf>
    <xf numFmtId="0" fontId="24" fillId="9" borderId="55" xfId="0" applyFont="1" applyFill="1" applyBorder="1" applyAlignment="1">
      <alignment horizontal="center" vertical="center"/>
    </xf>
    <xf numFmtId="0" fontId="22" fillId="9" borderId="55" xfId="0" applyFont="1" applyFill="1" applyBorder="1" applyAlignment="1">
      <alignment vertical="center"/>
    </xf>
    <xf numFmtId="0" fontId="23" fillId="0" borderId="55" xfId="0" applyFont="1" applyBorder="1" applyAlignment="1">
      <alignment horizontal="center" vertical="center"/>
    </xf>
    <xf numFmtId="0" fontId="23" fillId="0" borderId="55" xfId="0" applyFont="1" applyBorder="1" applyAlignment="1">
      <alignment vertical="center"/>
    </xf>
    <xf numFmtId="0" fontId="46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" fontId="0" fillId="0" borderId="0" xfId="0" applyNumberFormat="1" applyAlignment="1">
      <alignment vertical="center"/>
    </xf>
    <xf numFmtId="0" fontId="6" fillId="0" borderId="0" xfId="0" applyFont="1" applyAlignment="1">
      <alignment horizontal="right" vertical="center"/>
    </xf>
    <xf numFmtId="0" fontId="23" fillId="0" borderId="0" xfId="0" applyFont="1" applyAlignment="1">
      <alignment vertical="center"/>
    </xf>
    <xf numFmtId="0" fontId="21" fillId="3" borderId="55" xfId="0" applyFont="1" applyFill="1" applyBorder="1" applyAlignment="1">
      <alignment horizontal="center" vertical="center"/>
    </xf>
    <xf numFmtId="0" fontId="22" fillId="3" borderId="55" xfId="0" applyFont="1" applyFill="1" applyBorder="1" applyAlignment="1">
      <alignment vertical="center"/>
    </xf>
    <xf numFmtId="2" fontId="62" fillId="3" borderId="55" xfId="0" applyNumberFormat="1" applyFont="1" applyFill="1" applyBorder="1" applyAlignment="1">
      <alignment horizontal="center" vertical="center"/>
    </xf>
    <xf numFmtId="1" fontId="62" fillId="3" borderId="55" xfId="0" applyNumberFormat="1" applyFont="1" applyFill="1" applyBorder="1" applyAlignment="1">
      <alignment vertical="center"/>
    </xf>
    <xf numFmtId="165" fontId="62" fillId="3" borderId="55" xfId="0" applyNumberFormat="1" applyFont="1" applyFill="1" applyBorder="1" applyAlignment="1">
      <alignment vertical="center"/>
    </xf>
    <xf numFmtId="165" fontId="97" fillId="3" borderId="55" xfId="0" applyNumberFormat="1" applyFont="1" applyFill="1" applyBorder="1" applyAlignment="1">
      <alignment vertical="center"/>
    </xf>
    <xf numFmtId="165" fontId="86" fillId="20" borderId="55" xfId="0" applyNumberFormat="1" applyFont="1" applyFill="1" applyBorder="1" applyAlignment="1">
      <alignment vertical="center"/>
    </xf>
    <xf numFmtId="165" fontId="62" fillId="20" borderId="55" xfId="0" applyNumberFormat="1" applyFont="1" applyFill="1" applyBorder="1" applyAlignment="1">
      <alignment vertical="center"/>
    </xf>
    <xf numFmtId="165" fontId="97" fillId="20" borderId="55" xfId="0" applyNumberFormat="1" applyFont="1" applyFill="1" applyBorder="1" applyAlignment="1">
      <alignment vertical="center"/>
    </xf>
    <xf numFmtId="165" fontId="88" fillId="20" borderId="55" xfId="0" applyNumberFormat="1" applyFont="1" applyFill="1" applyBorder="1" applyAlignment="1">
      <alignment vertical="center"/>
    </xf>
    <xf numFmtId="165" fontId="62" fillId="20" borderId="41" xfId="0" applyNumberFormat="1" applyFont="1" applyFill="1" applyBorder="1" applyAlignment="1">
      <alignment vertical="center"/>
    </xf>
    <xf numFmtId="165" fontId="86" fillId="20" borderId="41" xfId="0" applyNumberFormat="1" applyFont="1" applyFill="1" applyBorder="1" applyAlignment="1">
      <alignment vertical="center"/>
    </xf>
    <xf numFmtId="165" fontId="16" fillId="20" borderId="55" xfId="0" applyNumberFormat="1" applyFont="1" applyFill="1" applyBorder="1" applyAlignment="1">
      <alignment horizontal="right" vertical="center"/>
    </xf>
    <xf numFmtId="0" fontId="39" fillId="17" borderId="0" xfId="0" applyFont="1" applyFill="1" applyAlignment="1">
      <alignment vertical="center" wrapText="1"/>
    </xf>
    <xf numFmtId="1" fontId="62" fillId="20" borderId="55" xfId="0" applyNumberFormat="1" applyFont="1" applyFill="1" applyBorder="1" applyAlignment="1">
      <alignment vertical="center"/>
    </xf>
    <xf numFmtId="1" fontId="86" fillId="20" borderId="55" xfId="0" applyNumberFormat="1" applyFont="1" applyFill="1" applyBorder="1" applyAlignment="1">
      <alignment vertical="center"/>
    </xf>
    <xf numFmtId="0" fontId="50" fillId="0" borderId="99" xfId="0" applyFont="1" applyBorder="1" applyAlignment="1">
      <alignment vertical="center"/>
    </xf>
    <xf numFmtId="0" fontId="50" fillId="0" borderId="9" xfId="0" applyFont="1" applyBorder="1" applyAlignment="1">
      <alignment vertical="center" wrapText="1"/>
    </xf>
    <xf numFmtId="1" fontId="50" fillId="0" borderId="6" xfId="0" applyNumberFormat="1" applyFont="1" applyBorder="1" applyAlignment="1">
      <alignment vertical="center"/>
    </xf>
    <xf numFmtId="165" fontId="101" fillId="16" borderId="5" xfId="0" applyNumberFormat="1" applyFont="1" applyFill="1" applyBorder="1" applyAlignment="1">
      <alignment vertical="center"/>
    </xf>
    <xf numFmtId="165" fontId="81" fillId="0" borderId="75" xfId="0" applyNumberFormat="1" applyFont="1" applyBorder="1" applyAlignment="1">
      <alignment vertical="center"/>
    </xf>
    <xf numFmtId="1" fontId="81" fillId="0" borderId="1" xfId="0" applyNumberFormat="1" applyFont="1" applyBorder="1" applyAlignment="1">
      <alignment vertical="center"/>
    </xf>
    <xf numFmtId="1" fontId="81" fillId="0" borderId="5" xfId="0" applyNumberFormat="1" applyFont="1" applyBorder="1" applyAlignment="1">
      <alignment vertical="center"/>
    </xf>
    <xf numFmtId="2" fontId="81" fillId="0" borderId="76" xfId="0" applyNumberFormat="1" applyFont="1" applyBorder="1"/>
    <xf numFmtId="165" fontId="101" fillId="3" borderId="1" xfId="0" applyNumberFormat="1" applyFont="1" applyFill="1" applyBorder="1"/>
    <xf numFmtId="2" fontId="50" fillId="0" borderId="0" xfId="0" applyNumberFormat="1" applyFont="1"/>
    <xf numFmtId="2" fontId="50" fillId="0" borderId="1" xfId="0" applyNumberFormat="1" applyFont="1" applyBorder="1"/>
    <xf numFmtId="0" fontId="97" fillId="6" borderId="0" xfId="0" applyFont="1" applyFill="1" applyAlignment="1">
      <alignment horizontal="center" vertical="center"/>
    </xf>
    <xf numFmtId="0" fontId="59" fillId="2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37" fillId="6" borderId="3" xfId="3" applyFont="1" applyFill="1" applyBorder="1" applyAlignment="1">
      <alignment horizontal="center" vertical="center" wrapText="1"/>
    </xf>
    <xf numFmtId="165" fontId="16" fillId="9" borderId="55" xfId="0" applyNumberFormat="1" applyFont="1" applyFill="1" applyBorder="1" applyAlignment="1">
      <alignment horizontal="right" vertical="center"/>
    </xf>
    <xf numFmtId="165" fontId="16" fillId="3" borderId="55" xfId="0" applyNumberFormat="1" applyFont="1" applyFill="1" applyBorder="1" applyAlignment="1">
      <alignment horizontal="right" vertical="center"/>
    </xf>
    <xf numFmtId="165" fontId="0" fillId="0" borderId="55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6" fillId="0" borderId="1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103" fillId="0" borderId="0" xfId="0" applyFont="1" applyAlignment="1">
      <alignment horizontal="center" vertical="center" wrapText="1"/>
    </xf>
    <xf numFmtId="0" fontId="103" fillId="0" borderId="0" xfId="0" applyFont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 wrapText="1"/>
    </xf>
    <xf numFmtId="0" fontId="39" fillId="18" borderId="0" xfId="0" applyFont="1" applyFill="1" applyAlignment="1">
      <alignment horizontal="center" vertical="center"/>
    </xf>
    <xf numFmtId="0" fontId="93" fillId="18" borderId="0" xfId="0" applyFont="1" applyFill="1" applyAlignment="1">
      <alignment horizontal="center" vertical="center"/>
    </xf>
    <xf numFmtId="0" fontId="0" fillId="18" borderId="0" xfId="0" applyFill="1" applyAlignment="1">
      <alignment vertical="center"/>
    </xf>
    <xf numFmtId="0" fontId="80" fillId="18" borderId="0" xfId="0" applyFont="1" applyFill="1" applyAlignment="1">
      <alignment vertical="center"/>
    </xf>
    <xf numFmtId="0" fontId="97" fillId="15" borderId="55" xfId="0" applyFont="1" applyFill="1" applyBorder="1" applyAlignment="1">
      <alignment horizontal="center" vertical="center"/>
    </xf>
    <xf numFmtId="0" fontId="88" fillId="11" borderId="55" xfId="0" applyFont="1" applyFill="1" applyBorder="1" applyAlignment="1">
      <alignment horizontal="center" vertical="center"/>
    </xf>
    <xf numFmtId="0" fontId="62" fillId="0" borderId="55" xfId="0" applyFont="1" applyBorder="1" applyAlignment="1">
      <alignment horizontal="center" vertical="center"/>
    </xf>
    <xf numFmtId="0" fontId="62" fillId="6" borderId="19" xfId="0" applyFont="1" applyFill="1" applyBorder="1" applyAlignment="1">
      <alignment horizontal="center" vertical="center"/>
    </xf>
    <xf numFmtId="0" fontId="62" fillId="6" borderId="4" xfId="0" applyFont="1" applyFill="1" applyBorder="1" applyAlignment="1">
      <alignment horizontal="center" vertical="center"/>
    </xf>
    <xf numFmtId="0" fontId="62" fillId="6" borderId="17" xfId="0" applyFont="1" applyFill="1" applyBorder="1" applyAlignment="1">
      <alignment horizontal="center" vertical="center"/>
    </xf>
    <xf numFmtId="0" fontId="62" fillId="6" borderId="3" xfId="0" applyFont="1" applyFill="1" applyBorder="1" applyAlignment="1">
      <alignment horizontal="center" vertical="center"/>
    </xf>
    <xf numFmtId="0" fontId="82" fillId="0" borderId="0" xfId="0" applyFont="1" applyAlignment="1">
      <alignment vertical="center"/>
    </xf>
    <xf numFmtId="0" fontId="62" fillId="8" borderId="55" xfId="0" applyFont="1" applyFill="1" applyBorder="1" applyAlignment="1">
      <alignment horizontal="right" vertical="center"/>
    </xf>
    <xf numFmtId="165" fontId="62" fillId="8" borderId="55" xfId="0" applyNumberFormat="1" applyFont="1" applyFill="1" applyBorder="1" applyAlignment="1">
      <alignment horizontal="right" vertical="center"/>
    </xf>
    <xf numFmtId="165" fontId="97" fillId="0" borderId="55" xfId="0" applyNumberFormat="1" applyFont="1" applyBorder="1" applyAlignment="1">
      <alignment horizontal="right" vertical="center"/>
    </xf>
    <xf numFmtId="165" fontId="88" fillId="0" borderId="41" xfId="0" applyNumberFormat="1" applyFont="1" applyBorder="1" applyAlignment="1">
      <alignment horizontal="right" vertical="center"/>
    </xf>
    <xf numFmtId="165" fontId="97" fillId="0" borderId="1" xfId="0" applyNumberFormat="1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/>
    </xf>
    <xf numFmtId="2" fontId="99" fillId="0" borderId="1" xfId="0" applyNumberFormat="1" applyFont="1" applyBorder="1" applyAlignment="1">
      <alignment horizontal="right" vertical="center"/>
    </xf>
    <xf numFmtId="165" fontId="99" fillId="0" borderId="1" xfId="0" applyNumberFormat="1" applyFont="1" applyBorder="1" applyAlignment="1">
      <alignment horizontal="right" vertical="center"/>
    </xf>
    <xf numFmtId="0" fontId="99" fillId="0" borderId="0" xfId="0" applyFont="1" applyAlignment="1">
      <alignment horizontal="right" vertical="center"/>
    </xf>
    <xf numFmtId="165" fontId="92" fillId="6" borderId="55" xfId="0" applyNumberFormat="1" applyFont="1" applyFill="1" applyBorder="1" applyAlignment="1">
      <alignment vertical="center"/>
    </xf>
    <xf numFmtId="0" fontId="82" fillId="5" borderId="55" xfId="0" applyFont="1" applyFill="1" applyBorder="1" applyAlignment="1">
      <alignment vertical="center"/>
    </xf>
    <xf numFmtId="165" fontId="82" fillId="0" borderId="41" xfId="0" applyNumberFormat="1" applyFont="1" applyBorder="1" applyAlignment="1">
      <alignment vertical="center"/>
    </xf>
    <xf numFmtId="2" fontId="99" fillId="0" borderId="1" xfId="0" applyNumberFormat="1" applyFont="1" applyBorder="1" applyAlignment="1">
      <alignment vertical="center"/>
    </xf>
    <xf numFmtId="165" fontId="97" fillId="0" borderId="55" xfId="0" applyNumberFormat="1" applyFont="1" applyBorder="1" applyAlignment="1">
      <alignment vertical="center"/>
    </xf>
    <xf numFmtId="165" fontId="97" fillId="0" borderId="41" xfId="0" applyNumberFormat="1" applyFont="1" applyBorder="1" applyAlignment="1">
      <alignment vertical="center"/>
    </xf>
    <xf numFmtId="0" fontId="99" fillId="0" borderId="0" xfId="0" applyFont="1" applyAlignment="1">
      <alignment vertical="center"/>
    </xf>
    <xf numFmtId="0" fontId="21" fillId="10" borderId="55" xfId="0" applyFont="1" applyFill="1" applyBorder="1" applyAlignment="1">
      <alignment horizontal="center" vertical="center"/>
    </xf>
    <xf numFmtId="0" fontId="22" fillId="10" borderId="55" xfId="0" applyFont="1" applyFill="1" applyBorder="1" applyAlignment="1">
      <alignment vertical="center"/>
    </xf>
    <xf numFmtId="2" fontId="62" fillId="10" borderId="55" xfId="0" applyNumberFormat="1" applyFont="1" applyFill="1" applyBorder="1" applyAlignment="1">
      <alignment horizontal="center" vertical="center"/>
    </xf>
    <xf numFmtId="1" fontId="62" fillId="10" borderId="55" xfId="0" applyNumberFormat="1" applyFont="1" applyFill="1" applyBorder="1" applyAlignment="1">
      <alignment vertical="center"/>
    </xf>
    <xf numFmtId="165" fontId="62" fillId="10" borderId="55" xfId="0" applyNumberFormat="1" applyFont="1" applyFill="1" applyBorder="1" applyAlignment="1">
      <alignment vertical="center"/>
    </xf>
    <xf numFmtId="165" fontId="62" fillId="6" borderId="55" xfId="0" applyNumberFormat="1" applyFont="1" applyFill="1" applyBorder="1" applyAlignment="1">
      <alignment vertical="center"/>
    </xf>
    <xf numFmtId="165" fontId="62" fillId="13" borderId="55" xfId="0" applyNumberFormat="1" applyFont="1" applyFill="1" applyBorder="1" applyAlignment="1">
      <alignment vertical="center"/>
    </xf>
    <xf numFmtId="165" fontId="97" fillId="2" borderId="41" xfId="0" applyNumberFormat="1" applyFont="1" applyFill="1" applyBorder="1" applyAlignment="1">
      <alignment vertical="center"/>
    </xf>
    <xf numFmtId="2" fontId="17" fillId="2" borderId="1" xfId="4" applyNumberFormat="1" applyFont="1" applyFill="1" applyBorder="1" applyAlignment="1">
      <alignment vertical="center"/>
    </xf>
    <xf numFmtId="2" fontId="17" fillId="2" borderId="4" xfId="4" applyNumberFormat="1" applyFont="1" applyFill="1" applyBorder="1" applyAlignment="1">
      <alignment vertical="center"/>
    </xf>
    <xf numFmtId="165" fontId="86" fillId="6" borderId="55" xfId="0" applyNumberFormat="1" applyFont="1" applyFill="1" applyBorder="1" applyAlignment="1">
      <alignment vertical="center"/>
    </xf>
    <xf numFmtId="165" fontId="86" fillId="13" borderId="55" xfId="0" applyNumberFormat="1" applyFont="1" applyFill="1" applyBorder="1" applyAlignment="1">
      <alignment vertical="center"/>
    </xf>
    <xf numFmtId="165" fontId="88" fillId="0" borderId="41" xfId="0" applyNumberFormat="1" applyFont="1" applyBorder="1" applyAlignment="1">
      <alignment vertical="center"/>
    </xf>
    <xf numFmtId="165" fontId="88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left" vertical="center"/>
    </xf>
    <xf numFmtId="165" fontId="80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0" fontId="86" fillId="6" borderId="55" xfId="0" applyFont="1" applyFill="1" applyBorder="1" applyAlignment="1">
      <alignment vertical="center"/>
    </xf>
    <xf numFmtId="0" fontId="97" fillId="0" borderId="55" xfId="0" applyFont="1" applyBorder="1" applyAlignment="1">
      <alignment vertical="center"/>
    </xf>
    <xf numFmtId="0" fontId="70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6" fillId="0" borderId="2" xfId="0" applyFont="1" applyBorder="1" applyAlignment="1">
      <alignment horizontal="center"/>
    </xf>
    <xf numFmtId="0" fontId="13" fillId="4" borderId="4" xfId="0" applyFont="1" applyFill="1" applyBorder="1" applyAlignment="1">
      <alignment horizontal="center" vertical="top"/>
    </xf>
    <xf numFmtId="0" fontId="13" fillId="7" borderId="1" xfId="0" applyFont="1" applyFill="1" applyBorder="1"/>
    <xf numFmtId="166" fontId="107" fillId="0" borderId="75" xfId="2" applyNumberFormat="1" applyFont="1" applyBorder="1"/>
    <xf numFmtId="166" fontId="107" fillId="0" borderId="70" xfId="2" applyNumberFormat="1" applyFont="1" applyBorder="1"/>
    <xf numFmtId="166" fontId="107" fillId="0" borderId="104" xfId="2" applyNumberFormat="1" applyFont="1" applyBorder="1"/>
    <xf numFmtId="166" fontId="107" fillId="0" borderId="73" xfId="2" applyNumberFormat="1" applyFont="1" applyBorder="1"/>
    <xf numFmtId="166" fontId="107" fillId="0" borderId="77" xfId="2" applyNumberFormat="1" applyFont="1" applyBorder="1"/>
    <xf numFmtId="0" fontId="80" fillId="0" borderId="0" xfId="0" applyFont="1" applyAlignment="1">
      <alignment horizontal="left" vertical="center"/>
    </xf>
    <xf numFmtId="0" fontId="80" fillId="18" borderId="0" xfId="0" applyFont="1" applyFill="1" applyAlignment="1">
      <alignment horizontal="left" vertical="center"/>
    </xf>
    <xf numFmtId="0" fontId="70" fillId="0" borderId="0" xfId="0" applyFont="1" applyAlignment="1">
      <alignment horizontal="left" vertical="center"/>
    </xf>
    <xf numFmtId="2" fontId="105" fillId="0" borderId="1" xfId="0" applyNumberFormat="1" applyFont="1" applyBorder="1" applyAlignment="1">
      <alignment vertical="center"/>
    </xf>
    <xf numFmtId="165" fontId="105" fillId="0" borderId="1" xfId="0" applyNumberFormat="1" applyFont="1" applyBorder="1" applyAlignment="1">
      <alignment horizontal="right" vertical="center"/>
    </xf>
    <xf numFmtId="2" fontId="0" fillId="0" borderId="0" xfId="0" applyNumberFormat="1"/>
    <xf numFmtId="2" fontId="17" fillId="21" borderId="1" xfId="4" applyNumberFormat="1" applyFont="1" applyFill="1" applyBorder="1" applyAlignment="1">
      <alignment vertical="center"/>
    </xf>
    <xf numFmtId="2" fontId="17" fillId="21" borderId="4" xfId="4" applyNumberFormat="1" applyFont="1" applyFill="1" applyBorder="1" applyAlignment="1">
      <alignment vertical="center"/>
    </xf>
    <xf numFmtId="165" fontId="99" fillId="0" borderId="1" xfId="0" applyNumberFormat="1" applyFont="1" applyBorder="1" applyAlignment="1">
      <alignment horizontal="left" vertical="center" wrapText="1"/>
    </xf>
    <xf numFmtId="165" fontId="16" fillId="0" borderId="0" xfId="0" applyNumberFormat="1" applyFont="1" applyAlignment="1">
      <alignment horizontal="center" vertical="center"/>
    </xf>
    <xf numFmtId="165" fontId="105" fillId="0" borderId="55" xfId="0" applyNumberFormat="1" applyFont="1" applyBorder="1" applyAlignment="1">
      <alignment horizontal="right" vertical="center"/>
    </xf>
    <xf numFmtId="165" fontId="105" fillId="0" borderId="1" xfId="0" applyNumberFormat="1" applyFont="1" applyBorder="1" applyAlignment="1">
      <alignment horizontal="left" vertical="center" wrapText="1"/>
    </xf>
    <xf numFmtId="0" fontId="97" fillId="6" borderId="0" xfId="0" applyFont="1" applyFill="1" applyAlignment="1">
      <alignment vertical="center"/>
    </xf>
    <xf numFmtId="166" fontId="110" fillId="0" borderId="75" xfId="2" applyNumberFormat="1" applyFont="1" applyBorder="1" applyProtection="1">
      <protection locked="0"/>
    </xf>
    <xf numFmtId="166" fontId="110" fillId="0" borderId="75" xfId="2" applyNumberFormat="1" applyFont="1" applyBorder="1" applyAlignment="1" applyProtection="1">
      <alignment horizontal="right" vertical="center"/>
      <protection locked="0"/>
    </xf>
    <xf numFmtId="0" fontId="111" fillId="7" borderId="17" xfId="0" applyFont="1" applyFill="1" applyBorder="1" applyAlignment="1" applyProtection="1">
      <alignment horizontal="right" vertical="center" wrapText="1"/>
      <protection locked="0"/>
    </xf>
    <xf numFmtId="166" fontId="110" fillId="0" borderId="70" xfId="2" applyNumberFormat="1" applyFont="1" applyBorder="1" applyAlignment="1" applyProtection="1">
      <alignment horizontal="right" vertical="center"/>
      <protection locked="0"/>
    </xf>
    <xf numFmtId="0" fontId="111" fillId="7" borderId="72" xfId="0" applyFont="1" applyFill="1" applyBorder="1" applyAlignment="1" applyProtection="1">
      <alignment horizontal="right" vertical="center" wrapText="1"/>
      <protection locked="0"/>
    </xf>
    <xf numFmtId="166" fontId="110" fillId="0" borderId="77" xfId="2" applyNumberFormat="1" applyFont="1" applyBorder="1" applyAlignment="1" applyProtection="1">
      <alignment horizontal="right" vertical="center"/>
      <protection locked="0"/>
    </xf>
    <xf numFmtId="166" fontId="110" fillId="7" borderId="75" xfId="2" applyNumberFormat="1" applyFont="1" applyFill="1" applyBorder="1" applyAlignment="1" applyProtection="1">
      <alignment horizontal="right" vertical="center"/>
      <protection locked="0"/>
    </xf>
    <xf numFmtId="166" fontId="110" fillId="7" borderId="104" xfId="2" applyNumberFormat="1" applyFont="1" applyFill="1" applyBorder="1" applyAlignment="1" applyProtection="1">
      <alignment horizontal="right" vertical="center"/>
      <protection locked="0"/>
    </xf>
    <xf numFmtId="166" fontId="110" fillId="7" borderId="77" xfId="2" applyNumberFormat="1" applyFont="1" applyFill="1" applyBorder="1" applyAlignment="1" applyProtection="1">
      <alignment horizontal="right" vertical="center"/>
      <protection locked="0"/>
    </xf>
    <xf numFmtId="166" fontId="110" fillId="0" borderId="73" xfId="2" applyNumberFormat="1" applyFont="1" applyBorder="1" applyAlignment="1" applyProtection="1">
      <alignment horizontal="right" vertical="center"/>
      <protection locked="0"/>
    </xf>
    <xf numFmtId="165" fontId="112" fillId="0" borderId="87" xfId="0" applyNumberFormat="1" applyFont="1" applyBorder="1"/>
    <xf numFmtId="0" fontId="34" fillId="6" borderId="25" xfId="0" applyFont="1" applyFill="1" applyBorder="1" applyAlignment="1">
      <alignment horizontal="center" vertical="center" wrapText="1"/>
    </xf>
    <xf numFmtId="0" fontId="34" fillId="6" borderId="1" xfId="0" applyFont="1" applyFill="1" applyBorder="1" applyAlignment="1">
      <alignment horizontal="center" wrapText="1"/>
    </xf>
    <xf numFmtId="166" fontId="50" fillId="21" borderId="1" xfId="2" applyNumberFormat="1" applyFont="1" applyFill="1" applyBorder="1" applyAlignment="1">
      <alignment horizontal="right" vertical="center"/>
    </xf>
    <xf numFmtId="2" fontId="115" fillId="2" borderId="1" xfId="4" applyNumberFormat="1" applyFont="1" applyFill="1" applyBorder="1" applyAlignment="1">
      <alignment vertical="center"/>
    </xf>
    <xf numFmtId="2" fontId="115" fillId="2" borderId="4" xfId="4" applyNumberFormat="1" applyFont="1" applyFill="1" applyBorder="1" applyAlignment="1">
      <alignment vertical="center"/>
    </xf>
    <xf numFmtId="0" fontId="36" fillId="6" borderId="13" xfId="3" applyFont="1" applyFill="1" applyBorder="1" applyAlignment="1">
      <alignment horizontal="center" vertical="center" wrapText="1"/>
    </xf>
    <xf numFmtId="0" fontId="36" fillId="6" borderId="1" xfId="3" applyFont="1" applyFill="1" applyBorder="1" applyAlignment="1">
      <alignment horizontal="center" vertical="center" wrapText="1"/>
    </xf>
    <xf numFmtId="0" fontId="36" fillId="6" borderId="1" xfId="3" applyFont="1" applyFill="1" applyBorder="1" applyAlignment="1">
      <alignment horizontal="left" vertical="center" wrapText="1"/>
    </xf>
    <xf numFmtId="165" fontId="16" fillId="19" borderId="41" xfId="0" applyNumberFormat="1" applyFont="1" applyFill="1" applyBorder="1" applyAlignment="1">
      <alignment horizontal="right" vertical="center"/>
    </xf>
    <xf numFmtId="165" fontId="16" fillId="0" borderId="41" xfId="0" applyNumberFormat="1" applyFont="1" applyBorder="1" applyAlignment="1">
      <alignment horizontal="right" vertical="center"/>
    </xf>
    <xf numFmtId="165" fontId="16" fillId="9" borderId="41" xfId="0" applyNumberFormat="1" applyFont="1" applyFill="1" applyBorder="1" applyAlignment="1">
      <alignment horizontal="right" vertical="center"/>
    </xf>
    <xf numFmtId="165" fontId="16" fillId="3" borderId="41" xfId="0" applyNumberFormat="1" applyFont="1" applyFill="1" applyBorder="1" applyAlignment="1">
      <alignment horizontal="right" vertical="center"/>
    </xf>
    <xf numFmtId="1" fontId="86" fillId="0" borderId="41" xfId="0" applyNumberFormat="1" applyFont="1" applyBorder="1" applyAlignment="1">
      <alignment vertical="center"/>
    </xf>
    <xf numFmtId="165" fontId="16" fillId="20" borderId="41" xfId="0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20" xfId="0" applyFont="1" applyBorder="1" applyAlignment="1">
      <alignment horizontal="center"/>
    </xf>
    <xf numFmtId="0" fontId="34" fillId="0" borderId="0" xfId="0" applyFont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0" fontId="34" fillId="0" borderId="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5" fillId="0" borderId="0" xfId="0" applyFont="1" applyAlignment="1">
      <alignment horizontal="center" wrapText="1"/>
    </xf>
    <xf numFmtId="0" fontId="48" fillId="0" borderId="0" xfId="0" applyFont="1" applyAlignment="1">
      <alignment horizontal="center" wrapText="1"/>
    </xf>
    <xf numFmtId="0" fontId="65" fillId="6" borderId="57" xfId="0" applyFont="1" applyFill="1" applyBorder="1" applyAlignment="1">
      <alignment horizontal="center" vertical="center"/>
    </xf>
    <xf numFmtId="0" fontId="34" fillId="6" borderId="58" xfId="0" applyFont="1" applyFill="1" applyBorder="1" applyAlignment="1">
      <alignment horizontal="center" vertical="center"/>
    </xf>
    <xf numFmtId="0" fontId="34" fillId="6" borderId="100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19" xfId="0" applyFont="1" applyFill="1" applyBorder="1" applyAlignment="1">
      <alignment horizontal="center" vertical="center"/>
    </xf>
    <xf numFmtId="0" fontId="34" fillId="6" borderId="46" xfId="0" applyFont="1" applyFill="1" applyBorder="1" applyAlignment="1">
      <alignment horizontal="center" vertical="center"/>
    </xf>
    <xf numFmtId="0" fontId="34" fillId="6" borderId="47" xfId="0" applyFont="1" applyFill="1" applyBorder="1" applyAlignment="1">
      <alignment horizontal="center" vertical="center"/>
    </xf>
    <xf numFmtId="0" fontId="65" fillId="11" borderId="57" xfId="0" applyFont="1" applyFill="1" applyBorder="1" applyAlignment="1">
      <alignment horizontal="center" vertical="center"/>
    </xf>
    <xf numFmtId="0" fontId="34" fillId="11" borderId="58" xfId="0" applyFont="1" applyFill="1" applyBorder="1" applyAlignment="1">
      <alignment horizontal="center" vertical="center"/>
    </xf>
    <xf numFmtId="0" fontId="34" fillId="11" borderId="71" xfId="0" applyFont="1" applyFill="1" applyBorder="1" applyAlignment="1">
      <alignment horizontal="center" vertical="center"/>
    </xf>
    <xf numFmtId="0" fontId="65" fillId="6" borderId="33" xfId="0" applyFont="1" applyFill="1" applyBorder="1" applyAlignment="1">
      <alignment horizontal="center" vertical="center"/>
    </xf>
    <xf numFmtId="0" fontId="34" fillId="6" borderId="39" xfId="0" applyFont="1" applyFill="1" applyBorder="1" applyAlignment="1">
      <alignment horizontal="center" vertical="center"/>
    </xf>
    <xf numFmtId="0" fontId="34" fillId="6" borderId="40" xfId="0" applyFont="1" applyFill="1" applyBorder="1" applyAlignment="1">
      <alignment horizontal="center" vertical="center"/>
    </xf>
    <xf numFmtId="0" fontId="34" fillId="6" borderId="41" xfId="0" applyFont="1" applyFill="1" applyBorder="1" applyAlignment="1">
      <alignment horizontal="center" vertical="center"/>
    </xf>
    <xf numFmtId="0" fontId="34" fillId="6" borderId="42" xfId="0" applyFont="1" applyFill="1" applyBorder="1" applyAlignment="1">
      <alignment horizontal="center" vertical="center"/>
    </xf>
    <xf numFmtId="0" fontId="34" fillId="6" borderId="43" xfId="0" applyFont="1" applyFill="1" applyBorder="1" applyAlignment="1">
      <alignment horizontal="center" vertical="center"/>
    </xf>
    <xf numFmtId="0" fontId="39" fillId="18" borderId="17" xfId="0" applyFont="1" applyFill="1" applyBorder="1" applyAlignment="1">
      <alignment horizontal="center" vertical="center" wrapText="1"/>
    </xf>
    <xf numFmtId="0" fontId="39" fillId="18" borderId="0" xfId="0" applyFont="1" applyFill="1" applyAlignment="1">
      <alignment horizontal="center" vertical="center"/>
    </xf>
    <xf numFmtId="0" fontId="40" fillId="2" borderId="41" xfId="0" applyFont="1" applyFill="1" applyBorder="1" applyAlignment="1">
      <alignment horizontal="center" vertical="center"/>
    </xf>
    <xf numFmtId="0" fontId="40" fillId="2" borderId="42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59" fillId="2" borderId="17" xfId="0" applyFont="1" applyFill="1" applyBorder="1" applyAlignment="1">
      <alignment horizontal="center" vertical="center"/>
    </xf>
    <xf numFmtId="0" fontId="59" fillId="2" borderId="0" xfId="0" applyFont="1" applyFill="1" applyAlignment="1">
      <alignment horizontal="center" vertical="center"/>
    </xf>
    <xf numFmtId="0" fontId="60" fillId="2" borderId="17" xfId="0" applyFont="1" applyFill="1" applyBorder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98" fillId="18" borderId="55" xfId="0" applyFont="1" applyFill="1" applyBorder="1" applyAlignment="1">
      <alignment horizontal="left" vertical="center"/>
    </xf>
    <xf numFmtId="0" fontId="95" fillId="6" borderId="55" xfId="0" applyFont="1" applyFill="1" applyBorder="1" applyAlignment="1">
      <alignment horizontal="center" vertical="center"/>
    </xf>
    <xf numFmtId="0" fontId="96" fillId="6" borderId="55" xfId="0" applyFont="1" applyFill="1" applyBorder="1" applyAlignment="1">
      <alignment horizontal="center" vertical="center"/>
    </xf>
    <xf numFmtId="0" fontId="97" fillId="6" borderId="5" xfId="0" applyFont="1" applyFill="1" applyBorder="1" applyAlignment="1">
      <alignment horizontal="center" vertical="center"/>
    </xf>
    <xf numFmtId="0" fontId="97" fillId="6" borderId="10" xfId="0" applyFont="1" applyFill="1" applyBorder="1" applyAlignment="1">
      <alignment horizontal="center" vertical="center"/>
    </xf>
    <xf numFmtId="0" fontId="97" fillId="6" borderId="6" xfId="0" applyFont="1" applyFill="1" applyBorder="1" applyAlignment="1">
      <alignment horizontal="center" vertical="center"/>
    </xf>
    <xf numFmtId="0" fontId="97" fillId="6" borderId="5" xfId="0" applyFont="1" applyFill="1" applyBorder="1" applyAlignment="1">
      <alignment horizontal="center" vertical="center" wrapText="1"/>
    </xf>
    <xf numFmtId="0" fontId="97" fillId="6" borderId="55" xfId="0" applyFont="1" applyFill="1" applyBorder="1" applyAlignment="1">
      <alignment horizontal="center" vertical="center"/>
    </xf>
    <xf numFmtId="0" fontId="97" fillId="6" borderId="41" xfId="0" applyFont="1" applyFill="1" applyBorder="1" applyAlignment="1">
      <alignment horizontal="center" vertical="center"/>
    </xf>
    <xf numFmtId="0" fontId="97" fillId="6" borderId="55" xfId="0" applyFont="1" applyFill="1" applyBorder="1" applyAlignment="1">
      <alignment horizontal="center" vertical="center" wrapText="1"/>
    </xf>
    <xf numFmtId="0" fontId="62" fillId="6" borderId="55" xfId="0" applyFont="1" applyFill="1" applyBorder="1" applyAlignment="1">
      <alignment horizontal="center" vertical="center" wrapText="1"/>
    </xf>
    <xf numFmtId="0" fontId="62" fillId="6" borderId="55" xfId="0" applyFont="1" applyFill="1" applyBorder="1" applyAlignment="1">
      <alignment horizontal="center" vertical="center"/>
    </xf>
    <xf numFmtId="0" fontId="97" fillId="6" borderId="1" xfId="0" applyFont="1" applyFill="1" applyBorder="1" applyAlignment="1">
      <alignment horizontal="center" vertical="center"/>
    </xf>
    <xf numFmtId="0" fontId="108" fillId="6" borderId="8" xfId="0" applyFont="1" applyFill="1" applyBorder="1" applyAlignment="1">
      <alignment horizontal="center" vertical="center"/>
    </xf>
    <xf numFmtId="0" fontId="108" fillId="6" borderId="0" xfId="0" applyFont="1" applyFill="1" applyAlignment="1">
      <alignment horizontal="center" vertical="center"/>
    </xf>
    <xf numFmtId="0" fontId="100" fillId="6" borderId="55" xfId="0" applyFont="1" applyFill="1" applyBorder="1" applyAlignment="1">
      <alignment horizontal="center" vertical="center" wrapText="1"/>
    </xf>
    <xf numFmtId="0" fontId="97" fillId="6" borderId="41" xfId="0" applyFont="1" applyFill="1" applyBorder="1" applyAlignment="1">
      <alignment horizontal="center" vertical="center" wrapText="1"/>
    </xf>
    <xf numFmtId="0" fontId="97" fillId="6" borderId="42" xfId="0" applyFont="1" applyFill="1" applyBorder="1" applyAlignment="1">
      <alignment horizontal="center" vertical="center" wrapText="1"/>
    </xf>
    <xf numFmtId="0" fontId="59" fillId="2" borderId="11" xfId="0" applyFont="1" applyFill="1" applyBorder="1" applyAlignment="1">
      <alignment horizontal="center" vertical="center"/>
    </xf>
    <xf numFmtId="0" fontId="103" fillId="17" borderId="102" xfId="0" applyFont="1" applyFill="1" applyBorder="1" applyAlignment="1">
      <alignment horizontal="center" vertical="center" wrapText="1"/>
    </xf>
    <xf numFmtId="0" fontId="103" fillId="17" borderId="103" xfId="0" applyFont="1" applyFill="1" applyBorder="1" applyAlignment="1">
      <alignment horizontal="center" vertical="center" wrapText="1"/>
    </xf>
    <xf numFmtId="0" fontId="103" fillId="17" borderId="41" xfId="0" applyFont="1" applyFill="1" applyBorder="1" applyAlignment="1">
      <alignment horizontal="center" vertical="center" wrapText="1"/>
    </xf>
    <xf numFmtId="0" fontId="103" fillId="17" borderId="42" xfId="0" applyFont="1" applyFill="1" applyBorder="1" applyAlignment="1">
      <alignment horizontal="center" vertical="center" wrapText="1"/>
    </xf>
    <xf numFmtId="0" fontId="104" fillId="2" borderId="41" xfId="0" applyFont="1" applyFill="1" applyBorder="1" applyAlignment="1">
      <alignment horizontal="center" vertical="center"/>
    </xf>
    <xf numFmtId="0" fontId="104" fillId="2" borderId="42" xfId="0" applyFont="1" applyFill="1" applyBorder="1" applyAlignment="1">
      <alignment horizontal="center" vertical="center"/>
    </xf>
    <xf numFmtId="0" fontId="104" fillId="2" borderId="19" xfId="0" applyFont="1" applyFill="1" applyBorder="1" applyAlignment="1">
      <alignment horizontal="center" vertical="center"/>
    </xf>
    <xf numFmtId="0" fontId="104" fillId="2" borderId="20" xfId="0" applyFont="1" applyFill="1" applyBorder="1" applyAlignment="1">
      <alignment horizontal="center" vertical="center"/>
    </xf>
    <xf numFmtId="0" fontId="98" fillId="2" borderId="55" xfId="0" applyFont="1" applyFill="1" applyBorder="1" applyAlignment="1">
      <alignment horizontal="left" vertical="center"/>
    </xf>
    <xf numFmtId="0" fontId="95" fillId="6" borderId="55" xfId="0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 wrapText="1"/>
    </xf>
    <xf numFmtId="165" fontId="105" fillId="0" borderId="1" xfId="0" applyNumberFormat="1" applyFont="1" applyBorder="1" applyAlignment="1">
      <alignment horizontal="center" vertical="center" wrapText="1"/>
    </xf>
    <xf numFmtId="165" fontId="105" fillId="0" borderId="41" xfId="0" applyNumberFormat="1" applyFont="1" applyBorder="1" applyAlignment="1">
      <alignment horizontal="right" vertical="center"/>
    </xf>
    <xf numFmtId="165" fontId="16" fillId="0" borderId="6" xfId="0" applyNumberFormat="1" applyFont="1" applyBorder="1" applyAlignment="1">
      <alignment horizontal="left" vertical="center"/>
    </xf>
  </cellXfs>
  <cellStyles count="5">
    <cellStyle name="Comma" xfId="2" builtinId="3"/>
    <cellStyle name="Comma 2" xfId="4" xr:uid="{A967F743-F0F5-4CE4-8CC7-DAC2F22A08FA}"/>
    <cellStyle name="Hyperlink" xfId="1" builtinId="8"/>
    <cellStyle name="Normal" xfId="0" builtinId="0"/>
    <cellStyle name="Normal 2" xfId="3" xr:uid="{00000000-0005-0000-0000-000003000000}"/>
  </cellStyles>
  <dxfs count="5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3333FF"/>
      <color rgb="FFF5595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uhnj\AppData\Roaming\Microsoft\Indexes%20Q1-07677\IPICS-raw-dist-Q1-07677\Palpa%201st%20IPICS%202076-77.xlsm" TargetMode="External"/><Relationship Id="rId13" Type="http://schemas.openxmlformats.org/officeDocument/2006/relationships/hyperlink" Target="file:///C:\Users\uhnj\AppData\Roaming\Microsoft\Indexes%20Q1-07677\IPICS-raw-dist-Q1-07677\Dang%201st%20IPICS%202076-77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file:///C:\Users\uhnj\AppData\Roaming\Microsoft\Indexes%20Q1-07677\IPICS-raw-dist-Q1-07677\Bhojpur%20IPICS%201st%202076-77.xlsx" TargetMode="External"/><Relationship Id="rId7" Type="http://schemas.openxmlformats.org/officeDocument/2006/relationships/hyperlink" Target="file:///C:\Users\uhnj\AppData\Roaming\Indexes\IPICS\IPICS%20075-76\IPICS-Q2-07576\DistFile-IPICS-Q2-07576\doti%20&#2344;&#2367;&#2352;&#2381;&#2350;&#2366;&#2339;%20&#2360;&#2366;&#2350;&#2327;&#2381;&#2352;&#2368;%20&#2350;&#2370;&#2354;&#2381;&#2351;%20&#2340;&#2341;&#2381;&#2351;&#2366;&#2306;&#2325;%20&#2360;&#2306;&#2325;&#2354;&#2344;%20-%20Copy.xlsm" TargetMode="External"/><Relationship Id="rId12" Type="http://schemas.openxmlformats.org/officeDocument/2006/relationships/hyperlink" Target="file:///C:\Users\uhnj\AppData\Roaming\Microsoft\Indexes%20Q1-07677\IPICS-raw-dist-Q1-07677\Sunsari%20IPICS%201st%2076.77.xlsm" TargetMode="External"/><Relationship Id="rId17" Type="http://schemas.openxmlformats.org/officeDocument/2006/relationships/hyperlink" Target="file:///C:\Users\uhnj\AppData\Roaming\Microsoft\Indexes%20Q1-07677\IPICS-raw-dist-Q1-07677\Pyuthan%201st%20IPICS%202076_77.xlsm" TargetMode="External"/><Relationship Id="rId2" Type="http://schemas.openxmlformats.org/officeDocument/2006/relationships/hyperlink" Target="file:///C:\Users\uhnj\AppData\Roaming\Indexes\IPICS\IPICS%20075-76\IPICS-Q2-07576\DistFile-IPICS-Q2-07576\Bajura%20IPICS_Q2_207576.xlsx" TargetMode="External"/><Relationship Id="rId16" Type="http://schemas.openxmlformats.org/officeDocument/2006/relationships/hyperlink" Target="file:///C:\Users\uhnj\AppData\Roaming\Microsoft\Indexes%20Q1-07677\IPICS-raw-dist-Q1-07677\Surkhet%20IPICS%201st%202076-77.xlsm" TargetMode="External"/><Relationship Id="rId20" Type="http://schemas.openxmlformats.org/officeDocument/2006/relationships/comments" Target="../comments1.xml"/><Relationship Id="rId1" Type="http://schemas.openxmlformats.org/officeDocument/2006/relationships/hyperlink" Target="file:///C:\Users\uhnj\AppData\Roaming\Microsoft\Indexes%20Q1-07677\IPICS-raw-dist-Q1-07677\Banke%20IPICS%201st%202076-77.xlsm" TargetMode="External"/><Relationship Id="rId6" Type="http://schemas.openxmlformats.org/officeDocument/2006/relationships/hyperlink" Target="file:///C:\Users\uhnj\AppData\Roaming\Microsoft\Indexes%20Q1-07677\IPICS-raw-dist-Q1-07677\Darchula%201st%20IPICS%202066_67.xlsx" TargetMode="External"/><Relationship Id="rId11" Type="http://schemas.openxmlformats.org/officeDocument/2006/relationships/hyperlink" Target="file:///C:\Users\uhnj\AppData\Roaming\Microsoft\Indexes%20Q1-07677\IPICS-raw-dist-Q1-07677\Panchthar%201st%20IPICS%202076-77.xlsm" TargetMode="External"/><Relationship Id="rId5" Type="http://schemas.openxmlformats.org/officeDocument/2006/relationships/hyperlink" Target="file:///C:\Users\uhnj\AppData\Roaming\Microsoft\Indexes%20Q1-07677\IPICS-raw-dist-Q1-07677\Dadeldhura%20IPICS%201st%202076-77.xlsx" TargetMode="External"/><Relationship Id="rId15" Type="http://schemas.openxmlformats.org/officeDocument/2006/relationships/hyperlink" Target="file:///C:\Users\uhnj\AppData\Roaming\Microsoft\Indexes%20Q1-07677\IPICS-raw-dist-Q1-07677\Kapilbastu%201st%20IPICS%202076_77.xlsm" TargetMode="External"/><Relationship Id="rId10" Type="http://schemas.openxmlformats.org/officeDocument/2006/relationships/hyperlink" Target="file:///C:\Users\uhnj\AppData\Roaming\Microsoft\Indexes%20Q1-07677\IPICS-raw-dist-Q1-07677\Syangja%201st%20IPICS%202076_77.xlsx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file:///C:\Users\uhnj\AppData\Roaming\Indexes\IPICS\IPICS%20075-76\IPICS-Q2-07576\DistFile-IPICS-Q2-07576\Chitawan%20%20IPICS_Data_2075-76_Q2-chitwan.xlsx" TargetMode="External"/><Relationship Id="rId9" Type="http://schemas.openxmlformats.org/officeDocument/2006/relationships/hyperlink" Target="file:///C:\Users\uhnj\AppData\Roaming\Microsoft\Indexes%20Q1-07677\IPICS-raw-dist-Q1-07677\Kaski%20IPICS%201st%202076-77.xlsm" TargetMode="External"/><Relationship Id="rId14" Type="http://schemas.openxmlformats.org/officeDocument/2006/relationships/hyperlink" Target="file:///C:\Users\uhnj\AppData\Roaming\Microsoft\Indexes%20Q1-07677\IPICS-raw-dist-Q1-07677\Kavre%201st%20IPICS%202076-77.xls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133"/>
  <sheetViews>
    <sheetView topLeftCell="B1" zoomScale="110" zoomScaleNormal="110" workbookViewId="0">
      <pane xSplit="9" ySplit="11" topLeftCell="AM93" activePane="bottomRight" state="frozen"/>
      <selection activeCell="B7" sqref="B7"/>
      <selection pane="topRight" activeCell="K7" sqref="K7"/>
      <selection pane="bottomLeft" activeCell="B12" sqref="B12"/>
      <selection pane="bottomRight" activeCell="M96" sqref="M96"/>
    </sheetView>
  </sheetViews>
  <sheetFormatPr defaultColWidth="9.54296875" defaultRowHeight="18.75" customHeight="1" x14ac:dyDescent="0.25"/>
  <cols>
    <col min="1" max="1" width="8.453125" style="103" hidden="1" customWidth="1"/>
    <col min="2" max="2" width="19.54296875" style="8" customWidth="1"/>
    <col min="3" max="3" width="10.7265625" style="103" customWidth="1"/>
    <col min="4" max="4" width="10.453125" style="8" customWidth="1"/>
    <col min="5" max="5" width="6.26953125" style="8" customWidth="1"/>
    <col min="6" max="6" width="7" style="8" customWidth="1"/>
    <col min="7" max="8" width="7.26953125" style="8" bestFit="1" customWidth="1"/>
    <col min="9" max="9" width="8.453125" style="8" bestFit="1" customWidth="1"/>
    <col min="10" max="10" width="8.54296875" style="8" bestFit="1" customWidth="1"/>
    <col min="11" max="11" width="7.26953125" style="8" bestFit="1" customWidth="1"/>
    <col min="12" max="12" width="7" style="478" bestFit="1" customWidth="1"/>
    <col min="13" max="13" width="7.26953125" style="8" bestFit="1" customWidth="1"/>
    <col min="14" max="14" width="8.54296875" style="8" bestFit="1" customWidth="1"/>
    <col min="15" max="15" width="7" style="8" bestFit="1" customWidth="1"/>
    <col min="16" max="16" width="8.54296875" style="8" bestFit="1" customWidth="1"/>
    <col min="17" max="19" width="7" style="8" bestFit="1" customWidth="1"/>
    <col min="20" max="20" width="8.26953125" style="8" bestFit="1" customWidth="1"/>
    <col min="21" max="21" width="8.54296875" style="8" bestFit="1" customWidth="1"/>
    <col min="22" max="22" width="7.453125" style="8" bestFit="1" customWidth="1"/>
    <col min="23" max="25" width="8.26953125" style="8" bestFit="1" customWidth="1"/>
    <col min="26" max="26" width="7" style="8" bestFit="1" customWidth="1"/>
    <col min="27" max="27" width="8.7265625" style="8" bestFit="1" customWidth="1"/>
    <col min="28" max="31" width="8.453125" style="8" bestFit="1" customWidth="1"/>
    <col min="32" max="33" width="8.54296875" style="8" bestFit="1" customWidth="1"/>
    <col min="34" max="34" width="8.26953125" style="8" bestFit="1" customWidth="1"/>
    <col min="35" max="35" width="7" style="8" bestFit="1" customWidth="1"/>
    <col min="36" max="37" width="8.453125" style="8" bestFit="1" customWidth="1"/>
    <col min="38" max="38" width="5.453125" style="8" customWidth="1"/>
    <col min="39" max="39" width="7.453125" style="8" customWidth="1"/>
    <col min="40" max="40" width="6.81640625" style="8" customWidth="1"/>
    <col min="41" max="41" width="6.26953125" style="8" customWidth="1"/>
    <col min="42" max="42" width="6.54296875" style="8" customWidth="1"/>
    <col min="43" max="43" width="6.1796875" style="8" customWidth="1"/>
    <col min="44" max="44" width="7.453125" style="8" customWidth="1"/>
    <col min="45" max="45" width="9.54296875" style="8" hidden="1" customWidth="1"/>
    <col min="46" max="46" width="8.7265625" style="8" customWidth="1"/>
    <col min="47" max="16384" width="9.54296875" style="8"/>
  </cols>
  <sheetData>
    <row r="1" spans="1:234" ht="32" hidden="1" thickBot="1" x14ac:dyDescent="0.3">
      <c r="B1" s="663" t="s">
        <v>99</v>
      </c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161"/>
      <c r="AN1" s="214" t="s">
        <v>516</v>
      </c>
    </row>
    <row r="2" spans="1:234" ht="11" hidden="1" thickBot="1" x14ac:dyDescent="0.3">
      <c r="B2" s="665" t="s">
        <v>100</v>
      </c>
      <c r="C2" s="665"/>
      <c r="D2" s="665"/>
      <c r="E2" s="665"/>
      <c r="F2" s="665"/>
      <c r="G2" s="665"/>
      <c r="H2" s="665"/>
      <c r="I2" s="665"/>
      <c r="J2" s="665"/>
      <c r="K2" s="665"/>
      <c r="L2" s="665"/>
      <c r="M2" s="665"/>
      <c r="N2" s="665"/>
      <c r="O2" s="665"/>
      <c r="P2" s="665"/>
      <c r="Q2" s="665"/>
      <c r="R2" s="665"/>
      <c r="S2" s="665"/>
      <c r="T2" s="665"/>
      <c r="U2" s="665"/>
      <c r="V2" s="665"/>
      <c r="W2" s="665"/>
      <c r="X2" s="665"/>
      <c r="Y2" s="665"/>
      <c r="Z2" s="665"/>
      <c r="AA2" s="665"/>
      <c r="AB2" s="665"/>
      <c r="AC2" s="665"/>
      <c r="AD2" s="665"/>
      <c r="AE2" s="665"/>
      <c r="AF2" s="665"/>
      <c r="AG2" s="665"/>
      <c r="AH2" s="665"/>
      <c r="AI2" s="665"/>
      <c r="AJ2" s="665"/>
      <c r="AK2" s="665"/>
      <c r="AL2" s="162"/>
    </row>
    <row r="3" spans="1:234" ht="11" hidden="1" thickBot="1" x14ac:dyDescent="0.3">
      <c r="B3" s="666" t="s">
        <v>509</v>
      </c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  <c r="X3" s="666"/>
      <c r="Y3" s="666"/>
      <c r="Z3" s="666"/>
      <c r="AA3" s="666"/>
      <c r="AB3" s="666"/>
      <c r="AC3" s="666"/>
      <c r="AD3" s="666"/>
      <c r="AE3" s="666"/>
      <c r="AF3" s="666"/>
      <c r="AG3" s="666"/>
      <c r="AH3" s="666"/>
      <c r="AI3" s="666"/>
      <c r="AJ3" s="666"/>
      <c r="AK3" s="666"/>
      <c r="AL3" s="24"/>
    </row>
    <row r="4" spans="1:234" ht="11" hidden="1" thickBot="1" x14ac:dyDescent="0.3">
      <c r="B4" s="667" t="s">
        <v>510</v>
      </c>
      <c r="C4" s="667"/>
      <c r="D4" s="667"/>
      <c r="E4" s="667"/>
      <c r="F4" s="667"/>
      <c r="G4" s="667"/>
      <c r="H4" s="667"/>
      <c r="I4" s="667"/>
      <c r="J4" s="667"/>
      <c r="K4" s="667"/>
      <c r="L4" s="667"/>
      <c r="M4" s="667"/>
      <c r="N4" s="667"/>
      <c r="O4" s="667"/>
      <c r="P4" s="667"/>
      <c r="Q4" s="667"/>
      <c r="R4" s="667"/>
      <c r="S4" s="667"/>
      <c r="T4" s="667"/>
      <c r="U4" s="667"/>
      <c r="V4" s="667"/>
      <c r="W4" s="667"/>
      <c r="X4" s="667"/>
      <c r="Y4" s="667"/>
      <c r="Z4" s="667"/>
      <c r="AA4" s="667"/>
      <c r="AB4" s="667"/>
      <c r="AC4" s="667"/>
      <c r="AD4" s="667"/>
      <c r="AE4" s="667"/>
      <c r="AF4" s="667"/>
      <c r="AG4" s="667"/>
      <c r="AH4" s="667"/>
      <c r="AI4" s="667"/>
      <c r="AJ4" s="667"/>
      <c r="AK4" s="667"/>
      <c r="AL4" s="161"/>
    </row>
    <row r="5" spans="1:234" ht="10.5" x14ac:dyDescent="0.25">
      <c r="B5" s="161"/>
      <c r="C5" s="142"/>
      <c r="D5" s="663" t="s">
        <v>587</v>
      </c>
      <c r="E5" s="663"/>
      <c r="F5" s="663"/>
      <c r="G5" s="663"/>
      <c r="H5" s="663"/>
      <c r="I5" s="663"/>
      <c r="J5" s="663"/>
      <c r="K5" s="663"/>
      <c r="L5" s="663"/>
      <c r="M5" s="663"/>
      <c r="N5" s="663"/>
      <c r="O5" s="663"/>
      <c r="P5" s="663"/>
      <c r="Q5" s="663"/>
      <c r="R5" s="663"/>
      <c r="S5" s="663"/>
      <c r="T5" s="663"/>
      <c r="U5" s="663"/>
      <c r="V5" s="663"/>
      <c r="W5" s="663"/>
      <c r="X5" s="663"/>
      <c r="Y5" s="663"/>
      <c r="Z5" s="663"/>
      <c r="AA5" s="663"/>
      <c r="AB5" s="663"/>
      <c r="AC5" s="663"/>
      <c r="AD5" s="663"/>
      <c r="AE5" s="663"/>
      <c r="AF5" s="663"/>
      <c r="AG5" s="663"/>
      <c r="AH5" s="663"/>
      <c r="AI5" s="663"/>
      <c r="AJ5" s="663"/>
      <c r="AK5" s="663"/>
      <c r="AL5" s="663"/>
      <c r="AM5" s="663"/>
      <c r="AN5" s="663"/>
      <c r="AO5" s="663"/>
      <c r="AP5" s="663"/>
      <c r="AQ5" s="663"/>
    </row>
    <row r="6" spans="1:234" ht="11" thickBot="1" x14ac:dyDescent="0.3">
      <c r="B6" s="161"/>
      <c r="C6" s="142"/>
      <c r="D6" s="161"/>
      <c r="E6" s="663" t="s">
        <v>207</v>
      </c>
      <c r="F6" s="663"/>
      <c r="G6" s="663"/>
      <c r="H6" s="663"/>
      <c r="I6" s="663"/>
      <c r="J6" s="663"/>
      <c r="K6" s="663"/>
      <c r="L6" s="663"/>
      <c r="M6" s="663"/>
      <c r="N6" s="663"/>
      <c r="O6" s="663"/>
      <c r="P6" s="663"/>
      <c r="Q6" s="663"/>
      <c r="R6" s="663"/>
      <c r="S6" s="663"/>
      <c r="T6" s="663"/>
      <c r="U6" s="663"/>
      <c r="V6" s="663"/>
      <c r="W6" s="663"/>
      <c r="X6" s="663"/>
      <c r="Y6" s="663"/>
      <c r="Z6" s="663"/>
      <c r="AA6" s="663"/>
      <c r="AB6" s="663"/>
      <c r="AC6" s="663"/>
      <c r="AD6" s="663"/>
      <c r="AE6" s="663"/>
      <c r="AF6" s="663"/>
      <c r="AG6" s="663"/>
      <c r="AH6" s="663"/>
      <c r="AI6" s="663"/>
      <c r="AJ6" s="663"/>
      <c r="AK6" s="663"/>
      <c r="AL6" s="664"/>
      <c r="AM6" s="664"/>
      <c r="AN6" s="664"/>
      <c r="AO6" s="664"/>
      <c r="AP6" s="664"/>
      <c r="AQ6" s="664"/>
    </row>
    <row r="7" spans="1:234" ht="11" thickBot="1" x14ac:dyDescent="0.3">
      <c r="A7" s="662" t="s">
        <v>448</v>
      </c>
      <c r="B7" s="662"/>
      <c r="C7" s="662"/>
      <c r="D7" s="662"/>
      <c r="E7" s="207">
        <v>1</v>
      </c>
      <c r="F7" s="207">
        <v>1</v>
      </c>
      <c r="G7" s="207">
        <v>1</v>
      </c>
      <c r="H7" s="207">
        <v>1</v>
      </c>
      <c r="I7" s="207">
        <v>1</v>
      </c>
      <c r="J7" s="207">
        <v>1</v>
      </c>
      <c r="K7" s="207">
        <v>1</v>
      </c>
      <c r="L7" s="473">
        <v>1</v>
      </c>
      <c r="M7" s="207">
        <v>1</v>
      </c>
      <c r="N7" s="207">
        <v>1</v>
      </c>
      <c r="O7" s="207">
        <v>1</v>
      </c>
      <c r="P7" s="207">
        <v>1</v>
      </c>
      <c r="Q7" s="207">
        <v>1</v>
      </c>
      <c r="R7" s="207">
        <v>1</v>
      </c>
      <c r="S7" s="207">
        <v>1</v>
      </c>
      <c r="T7" s="207">
        <v>1</v>
      </c>
      <c r="U7" s="207">
        <v>1</v>
      </c>
      <c r="V7" s="207">
        <v>1</v>
      </c>
      <c r="W7" s="207">
        <v>1</v>
      </c>
      <c r="X7" s="207">
        <v>1</v>
      </c>
      <c r="Y7" s="207">
        <v>1</v>
      </c>
      <c r="Z7" s="207">
        <v>1</v>
      </c>
      <c r="AA7" s="207">
        <v>1</v>
      </c>
      <c r="AB7" s="207">
        <v>1</v>
      </c>
      <c r="AC7" s="207">
        <v>1</v>
      </c>
      <c r="AD7" s="207">
        <v>1</v>
      </c>
      <c r="AE7" s="207">
        <v>1</v>
      </c>
      <c r="AF7" s="207">
        <v>1</v>
      </c>
      <c r="AG7" s="207">
        <v>1</v>
      </c>
      <c r="AH7" s="616">
        <v>1</v>
      </c>
      <c r="AI7" s="207">
        <v>1</v>
      </c>
      <c r="AJ7" s="616">
        <v>1</v>
      </c>
      <c r="AK7" s="207">
        <v>1</v>
      </c>
      <c r="AL7" s="161"/>
      <c r="AM7" s="161"/>
      <c r="AN7" s="161"/>
      <c r="AO7" s="161"/>
      <c r="AP7" s="161"/>
      <c r="AQ7" s="161"/>
    </row>
    <row r="8" spans="1:234" ht="71.5" customHeight="1" thickBot="1" x14ac:dyDescent="0.3">
      <c r="A8" s="208" t="s">
        <v>215</v>
      </c>
      <c r="B8" s="335" t="s">
        <v>98</v>
      </c>
      <c r="C8" s="209" t="s">
        <v>101</v>
      </c>
      <c r="D8" s="209" t="s">
        <v>227</v>
      </c>
      <c r="E8" s="261" t="s">
        <v>233</v>
      </c>
      <c r="F8" s="211" t="s">
        <v>508</v>
      </c>
      <c r="G8" s="261" t="s">
        <v>234</v>
      </c>
      <c r="H8" s="211" t="s">
        <v>235</v>
      </c>
      <c r="I8" s="261" t="s">
        <v>236</v>
      </c>
      <c r="J8" s="211" t="s">
        <v>237</v>
      </c>
      <c r="K8" s="261" t="s">
        <v>238</v>
      </c>
      <c r="L8" s="474" t="s">
        <v>239</v>
      </c>
      <c r="M8" s="261" t="s">
        <v>240</v>
      </c>
      <c r="N8" s="211" t="s">
        <v>241</v>
      </c>
      <c r="O8" s="261" t="s">
        <v>242</v>
      </c>
      <c r="P8" s="211" t="s">
        <v>243</v>
      </c>
      <c r="Q8" s="261" t="s">
        <v>244</v>
      </c>
      <c r="R8" s="211" t="s">
        <v>245</v>
      </c>
      <c r="S8" s="261" t="s">
        <v>246</v>
      </c>
      <c r="T8" s="212" t="s">
        <v>247</v>
      </c>
      <c r="U8" s="261" t="s">
        <v>248</v>
      </c>
      <c r="V8" s="210" t="s">
        <v>249</v>
      </c>
      <c r="W8" s="261" t="s">
        <v>250</v>
      </c>
      <c r="X8" s="211" t="s">
        <v>251</v>
      </c>
      <c r="Y8" s="261" t="s">
        <v>252</v>
      </c>
      <c r="Z8" s="210" t="s">
        <v>253</v>
      </c>
      <c r="AA8" s="261" t="s">
        <v>254</v>
      </c>
      <c r="AB8" s="211" t="s">
        <v>514</v>
      </c>
      <c r="AC8" s="261" t="s">
        <v>255</v>
      </c>
      <c r="AD8" s="210" t="s">
        <v>256</v>
      </c>
      <c r="AE8" s="261" t="s">
        <v>257</v>
      </c>
      <c r="AF8" s="211" t="s">
        <v>258</v>
      </c>
      <c r="AG8" s="261" t="s">
        <v>259</v>
      </c>
      <c r="AH8" s="212" t="s">
        <v>260</v>
      </c>
      <c r="AI8" s="261" t="s">
        <v>261</v>
      </c>
      <c r="AJ8" s="210" t="s">
        <v>262</v>
      </c>
      <c r="AK8" s="261" t="s">
        <v>263</v>
      </c>
      <c r="AL8" s="213" t="s">
        <v>264</v>
      </c>
      <c r="AM8" s="214" t="s">
        <v>600</v>
      </c>
      <c r="AN8" s="215" t="s">
        <v>224</v>
      </c>
      <c r="AO8" s="216" t="s">
        <v>225</v>
      </c>
      <c r="AP8" s="217" t="s">
        <v>226</v>
      </c>
      <c r="AQ8" s="299" t="s">
        <v>515</v>
      </c>
      <c r="AR8" s="214" t="s">
        <v>607</v>
      </c>
      <c r="AS8" s="166" t="s">
        <v>302</v>
      </c>
      <c r="AT8" s="270" t="s">
        <v>302</v>
      </c>
    </row>
    <row r="9" spans="1:234" ht="18.75" customHeight="1" x14ac:dyDescent="0.25">
      <c r="A9" s="218"/>
      <c r="B9" s="336"/>
      <c r="C9" s="167"/>
      <c r="D9" s="166"/>
      <c r="E9" s="282">
        <v>1</v>
      </c>
      <c r="F9" s="283">
        <v>2</v>
      </c>
      <c r="G9" s="284">
        <v>3</v>
      </c>
      <c r="H9" s="282">
        <v>4</v>
      </c>
      <c r="I9" s="283">
        <v>5</v>
      </c>
      <c r="J9" s="284">
        <v>6</v>
      </c>
      <c r="K9" s="282">
        <v>7</v>
      </c>
      <c r="L9" s="475">
        <v>8</v>
      </c>
      <c r="M9" s="284">
        <v>9</v>
      </c>
      <c r="N9" s="282">
        <v>10</v>
      </c>
      <c r="O9" s="283">
        <v>11</v>
      </c>
      <c r="P9" s="284">
        <v>12</v>
      </c>
      <c r="Q9" s="282">
        <v>13</v>
      </c>
      <c r="R9" s="283">
        <v>14</v>
      </c>
      <c r="S9" s="284">
        <v>15</v>
      </c>
      <c r="T9" s="282">
        <v>16</v>
      </c>
      <c r="U9" s="283">
        <v>17</v>
      </c>
      <c r="V9" s="284">
        <v>18</v>
      </c>
      <c r="W9" s="282">
        <v>19</v>
      </c>
      <c r="X9" s="283">
        <v>20</v>
      </c>
      <c r="Y9" s="284">
        <v>21</v>
      </c>
      <c r="Z9" s="282">
        <v>22</v>
      </c>
      <c r="AA9" s="283">
        <v>23</v>
      </c>
      <c r="AB9" s="284">
        <v>24</v>
      </c>
      <c r="AC9" s="282">
        <v>25</v>
      </c>
      <c r="AD9" s="283">
        <v>26</v>
      </c>
      <c r="AE9" s="284">
        <v>27</v>
      </c>
      <c r="AF9" s="282">
        <v>28</v>
      </c>
      <c r="AG9" s="283">
        <v>29</v>
      </c>
      <c r="AH9" s="284">
        <v>30</v>
      </c>
      <c r="AI9" s="282">
        <v>31</v>
      </c>
      <c r="AJ9" s="617">
        <v>32</v>
      </c>
      <c r="AK9" s="284">
        <v>33</v>
      </c>
      <c r="AL9" s="29"/>
      <c r="AM9" s="32"/>
      <c r="AN9" s="33"/>
      <c r="AO9" s="30"/>
      <c r="AP9" s="31"/>
      <c r="AQ9" s="285"/>
      <c r="AR9" s="286"/>
      <c r="AT9" s="287"/>
    </row>
    <row r="10" spans="1:234" s="12" customFormat="1" ht="18.75" customHeight="1" x14ac:dyDescent="0.25">
      <c r="A10" s="219" t="s">
        <v>104</v>
      </c>
      <c r="B10" s="337" t="s">
        <v>455</v>
      </c>
      <c r="C10" s="168"/>
      <c r="D10" s="168"/>
      <c r="E10" s="262"/>
      <c r="F10" s="10"/>
      <c r="G10" s="262"/>
      <c r="H10" s="10"/>
      <c r="I10" s="262"/>
      <c r="J10" s="10"/>
      <c r="K10" s="262"/>
      <c r="L10" s="476"/>
      <c r="M10" s="262"/>
      <c r="N10" s="10"/>
      <c r="O10" s="262"/>
      <c r="P10" s="10"/>
      <c r="Q10" s="262"/>
      <c r="R10" s="10"/>
      <c r="S10" s="262"/>
      <c r="T10" s="10"/>
      <c r="U10" s="262"/>
      <c r="V10" s="10"/>
      <c r="W10" s="262"/>
      <c r="X10" s="10"/>
      <c r="Y10" s="262"/>
      <c r="Z10" s="10"/>
      <c r="AA10" s="262"/>
      <c r="AB10" s="10"/>
      <c r="AC10" s="262"/>
      <c r="AD10" s="10"/>
      <c r="AE10" s="262" t="s">
        <v>530</v>
      </c>
      <c r="AF10" s="10"/>
      <c r="AG10" s="262"/>
      <c r="AH10" s="618"/>
      <c r="AI10" s="262"/>
      <c r="AJ10" s="618"/>
      <c r="AK10" s="262"/>
      <c r="AL10" s="28"/>
      <c r="AM10" s="27"/>
      <c r="AN10" s="28"/>
      <c r="AO10" s="11"/>
      <c r="AP10" s="26"/>
      <c r="AQ10" s="34"/>
      <c r="AR10" s="220"/>
      <c r="AT10" s="11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</row>
    <row r="11" spans="1:234" ht="18.75" customHeight="1" x14ac:dyDescent="0.4">
      <c r="A11" s="221" t="s">
        <v>105</v>
      </c>
      <c r="B11" s="338" t="s">
        <v>456</v>
      </c>
      <c r="C11" s="252" t="s">
        <v>497</v>
      </c>
      <c r="D11" s="164" t="s">
        <v>426</v>
      </c>
      <c r="E11" s="262">
        <v>900</v>
      </c>
      <c r="F11" s="262">
        <v>654</v>
      </c>
      <c r="G11" s="263">
        <v>711</v>
      </c>
      <c r="H11" s="170"/>
      <c r="I11" s="619">
        <v>905</v>
      </c>
      <c r="J11" s="619">
        <v>842</v>
      </c>
      <c r="K11" s="170">
        <v>686</v>
      </c>
      <c r="L11" s="170">
        <v>711</v>
      </c>
      <c r="M11" s="170">
        <v>659</v>
      </c>
      <c r="N11" s="619">
        <v>668</v>
      </c>
      <c r="O11" s="170">
        <v>858</v>
      </c>
      <c r="P11" s="619">
        <v>784.28571428571433</v>
      </c>
      <c r="Q11" s="170">
        <v>635</v>
      </c>
      <c r="R11" s="170">
        <v>596</v>
      </c>
      <c r="S11" s="170">
        <v>580</v>
      </c>
      <c r="T11" s="619">
        <v>604</v>
      </c>
      <c r="U11" s="619">
        <v>674</v>
      </c>
      <c r="V11" s="637">
        <v>636</v>
      </c>
      <c r="W11" s="619">
        <v>657.14285714285711</v>
      </c>
      <c r="X11" s="619">
        <v>787</v>
      </c>
      <c r="Y11" s="619">
        <v>585</v>
      </c>
      <c r="Z11" s="170">
        <v>540</v>
      </c>
      <c r="AA11" s="619">
        <v>614</v>
      </c>
      <c r="AB11" s="619">
        <v>800</v>
      </c>
      <c r="AC11" s="619">
        <v>558</v>
      </c>
      <c r="AD11" s="619">
        <v>572.85714285714289</v>
      </c>
      <c r="AE11" s="619">
        <v>712</v>
      </c>
      <c r="AF11" s="619">
        <v>1030</v>
      </c>
      <c r="AG11" s="619">
        <v>970</v>
      </c>
      <c r="AH11" s="619">
        <v>833</v>
      </c>
      <c r="AI11" s="170">
        <v>656.42857142857144</v>
      </c>
      <c r="AJ11" s="619">
        <v>762.5</v>
      </c>
      <c r="AK11" s="170">
        <v>1012.5</v>
      </c>
      <c r="AL11" s="41">
        <f>COUNT(E11:AK11)</f>
        <v>32</v>
      </c>
      <c r="AM11" s="295">
        <f>AVERAGE(E11:AK11)</f>
        <v>724.80357142857144</v>
      </c>
      <c r="AN11" s="171">
        <f>(STDEV(F11:AK11))/AM11*100</f>
        <v>18.452456406877879</v>
      </c>
      <c r="AO11" s="172">
        <f>MIN(E11:AK11)</f>
        <v>540</v>
      </c>
      <c r="AP11" s="173">
        <f>MAX(E11:AK11)</f>
        <v>1030</v>
      </c>
      <c r="AQ11" s="174">
        <f>AO11/AP11</f>
        <v>0.52427184466019416</v>
      </c>
      <c r="AR11" s="175">
        <v>717.54761904761892</v>
      </c>
      <c r="AS11" s="141">
        <f>(1-AR11/AM11)*100</f>
        <v>1.0010922499527952</v>
      </c>
      <c r="AT11" s="143">
        <f t="shared" ref="AT11:AT75" si="0">IF(ISERROR(AS11),"",AS11)</f>
        <v>1.0010922499527952</v>
      </c>
    </row>
    <row r="12" spans="1:234" ht="18.75" customHeight="1" x14ac:dyDescent="0.4">
      <c r="A12" s="222" t="s">
        <v>106</v>
      </c>
      <c r="B12" s="338" t="s">
        <v>457</v>
      </c>
      <c r="C12" s="252" t="s">
        <v>228</v>
      </c>
      <c r="D12" s="164" t="s">
        <v>426</v>
      </c>
      <c r="E12" s="262">
        <v>790</v>
      </c>
      <c r="F12" s="262">
        <v>554</v>
      </c>
      <c r="G12" s="263">
        <v>610</v>
      </c>
      <c r="H12" s="170"/>
      <c r="I12" s="619">
        <v>850</v>
      </c>
      <c r="J12" s="619">
        <v>902</v>
      </c>
      <c r="K12" s="170">
        <v>584</v>
      </c>
      <c r="L12" s="170">
        <v>611.79999999999995</v>
      </c>
      <c r="M12" s="170">
        <v>540</v>
      </c>
      <c r="N12" s="619">
        <v>549</v>
      </c>
      <c r="O12" s="170">
        <v>758</v>
      </c>
      <c r="P12" s="619">
        <v>697.14285714285711</v>
      </c>
      <c r="Q12" s="170">
        <v>555</v>
      </c>
      <c r="R12" s="170">
        <v>496</v>
      </c>
      <c r="S12" s="170">
        <v>484</v>
      </c>
      <c r="T12" s="619">
        <v>504</v>
      </c>
      <c r="U12" s="619">
        <v>580</v>
      </c>
      <c r="V12" s="637">
        <v>538</v>
      </c>
      <c r="W12" s="619">
        <v>558.57142857142856</v>
      </c>
      <c r="X12" s="619">
        <v>676</v>
      </c>
      <c r="Y12" s="619">
        <v>493</v>
      </c>
      <c r="Z12" s="170">
        <v>438</v>
      </c>
      <c r="AA12" s="619">
        <v>514</v>
      </c>
      <c r="AB12" s="619">
        <v>700</v>
      </c>
      <c r="AC12" s="619">
        <v>456</v>
      </c>
      <c r="AD12" s="619">
        <v>487.14285714285717</v>
      </c>
      <c r="AE12" s="619">
        <v>622</v>
      </c>
      <c r="AF12" s="619">
        <v>946</v>
      </c>
      <c r="AG12" s="619">
        <v>850</v>
      </c>
      <c r="AH12" s="619">
        <v>733</v>
      </c>
      <c r="AI12" s="170">
        <v>556.42857142857144</v>
      </c>
      <c r="AJ12" s="619">
        <v>662.5</v>
      </c>
      <c r="AK12" s="170">
        <v>920</v>
      </c>
      <c r="AL12" s="41">
        <f t="shared" ref="AL12:AL74" si="1">COUNT(E12:AK12)</f>
        <v>32</v>
      </c>
      <c r="AM12" s="295">
        <f t="shared" ref="AM12:AM74" si="2">AVERAGE(E12:AK12)</f>
        <v>631.73705357142865</v>
      </c>
      <c r="AN12" s="171">
        <f t="shared" ref="AN12:AN74" si="3">(STDEV(F12:AK12))/AM12*100</f>
        <v>22.74394556686692</v>
      </c>
      <c r="AO12" s="172">
        <f t="shared" ref="AO12:AO74" si="4">MIN(E12:AK12)</f>
        <v>438</v>
      </c>
      <c r="AP12" s="173">
        <f t="shared" ref="AP12:AP74" si="5">MAX(E12:AK12)</f>
        <v>946</v>
      </c>
      <c r="AQ12" s="176">
        <f t="shared" ref="AQ12:AQ74" si="6">AO12/AP12</f>
        <v>0.46300211416490489</v>
      </c>
      <c r="AR12" s="175">
        <v>630.71651785714278</v>
      </c>
      <c r="AS12" s="141">
        <f t="shared" ref="AS12:AS75" si="7">(1-AR12/AM12)*100</f>
        <v>0.16154438124476034</v>
      </c>
      <c r="AT12" s="143">
        <f t="shared" si="0"/>
        <v>0.16154438124476034</v>
      </c>
    </row>
    <row r="13" spans="1:234" s="12" customFormat="1" ht="18.75" customHeight="1" x14ac:dyDescent="0.3">
      <c r="A13" s="223" t="s">
        <v>201</v>
      </c>
      <c r="B13" s="339" t="s">
        <v>303</v>
      </c>
      <c r="C13" s="177"/>
      <c r="D13" s="178"/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33"/>
      <c r="AM13" s="296"/>
      <c r="AN13" s="234"/>
      <c r="AO13" s="235"/>
      <c r="AP13" s="236"/>
      <c r="AQ13" s="179"/>
      <c r="AR13" s="237"/>
      <c r="AS13" s="238" t="e">
        <f t="shared" si="7"/>
        <v>#DIV/0!</v>
      </c>
      <c r="AT13" s="239" t="str">
        <f t="shared" si="0"/>
        <v/>
      </c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</row>
    <row r="14" spans="1:234" ht="18.75" customHeight="1" x14ac:dyDescent="0.4">
      <c r="A14" s="222" t="s">
        <v>107</v>
      </c>
      <c r="B14" s="340" t="s">
        <v>304</v>
      </c>
      <c r="C14" s="169" t="s">
        <v>229</v>
      </c>
      <c r="D14" s="164" t="s">
        <v>427</v>
      </c>
      <c r="E14" s="262">
        <v>27400</v>
      </c>
      <c r="F14" s="262">
        <v>19480</v>
      </c>
      <c r="G14" s="263">
        <v>19000</v>
      </c>
      <c r="H14" s="170"/>
      <c r="I14" s="619">
        <v>30000</v>
      </c>
      <c r="J14" s="619">
        <v>22200</v>
      </c>
      <c r="K14" s="170">
        <v>18500</v>
      </c>
      <c r="L14" s="170">
        <v>16300</v>
      </c>
      <c r="M14" s="170">
        <v>15200</v>
      </c>
      <c r="N14" s="619">
        <v>12300</v>
      </c>
      <c r="O14" s="170">
        <v>16800</v>
      </c>
      <c r="P14" s="619">
        <v>15928.571428571429</v>
      </c>
      <c r="Q14" s="170">
        <v>16166.666666666666</v>
      </c>
      <c r="R14" s="170">
        <v>13000</v>
      </c>
      <c r="S14" s="170">
        <v>12200</v>
      </c>
      <c r="T14" s="619">
        <v>12800</v>
      </c>
      <c r="U14" s="619">
        <v>16625</v>
      </c>
      <c r="V14" s="638">
        <v>19200</v>
      </c>
      <c r="W14" s="619">
        <v>17000</v>
      </c>
      <c r="X14" s="619">
        <v>16250</v>
      </c>
      <c r="Y14" s="619">
        <v>15700</v>
      </c>
      <c r="Z14" s="170">
        <v>13000</v>
      </c>
      <c r="AA14" s="619">
        <v>15900</v>
      </c>
      <c r="AB14" s="619">
        <v>23000</v>
      </c>
      <c r="AC14" s="619">
        <v>12200</v>
      </c>
      <c r="AD14" s="619">
        <v>15142.857142857143</v>
      </c>
      <c r="AE14" s="619">
        <v>16500</v>
      </c>
      <c r="AF14" s="619">
        <v>33750</v>
      </c>
      <c r="AG14" s="619">
        <v>29000</v>
      </c>
      <c r="AH14" s="170">
        <v>22000</v>
      </c>
      <c r="AI14" s="170">
        <v>13500</v>
      </c>
      <c r="AJ14" s="619">
        <v>22000</v>
      </c>
      <c r="AK14" s="170">
        <v>30000</v>
      </c>
      <c r="AL14" s="41">
        <f t="shared" si="1"/>
        <v>32</v>
      </c>
      <c r="AM14" s="295">
        <f t="shared" si="2"/>
        <v>18688.846726190477</v>
      </c>
      <c r="AN14" s="171">
        <f>(STDEV(F14:AK14))/AM14*100</f>
        <v>30.494386465226341</v>
      </c>
      <c r="AO14" s="172">
        <f t="shared" si="4"/>
        <v>12200</v>
      </c>
      <c r="AP14" s="173">
        <f t="shared" si="5"/>
        <v>33750</v>
      </c>
      <c r="AQ14" s="176">
        <f t="shared" si="6"/>
        <v>0.36148148148148146</v>
      </c>
      <c r="AR14" s="175">
        <v>18268.709677419356</v>
      </c>
      <c r="AS14" s="141">
        <f t="shared" si="7"/>
        <v>2.2480630021024406</v>
      </c>
      <c r="AT14" s="143">
        <f t="shared" si="0"/>
        <v>2.2480630021024406</v>
      </c>
    </row>
    <row r="15" spans="1:234" ht="18.75" customHeight="1" x14ac:dyDescent="0.4">
      <c r="A15" s="222" t="s">
        <v>108</v>
      </c>
      <c r="B15" s="340" t="s">
        <v>305</v>
      </c>
      <c r="C15" s="164" t="s">
        <v>230</v>
      </c>
      <c r="D15" s="164" t="s">
        <v>427</v>
      </c>
      <c r="E15" s="262">
        <v>23200</v>
      </c>
      <c r="F15" s="262">
        <v>18180</v>
      </c>
      <c r="G15" s="263">
        <v>18000</v>
      </c>
      <c r="H15" s="170"/>
      <c r="I15" s="619"/>
      <c r="J15" s="619">
        <v>20020</v>
      </c>
      <c r="K15" s="170">
        <v>14750</v>
      </c>
      <c r="L15" s="170">
        <v>13200</v>
      </c>
      <c r="M15" s="170">
        <v>12400</v>
      </c>
      <c r="N15" s="619">
        <v>10900</v>
      </c>
      <c r="O15" s="170">
        <v>15100</v>
      </c>
      <c r="P15" s="619">
        <v>13785.714285714286</v>
      </c>
      <c r="Q15" s="170">
        <v>13500</v>
      </c>
      <c r="R15" s="170">
        <v>10800</v>
      </c>
      <c r="S15" s="170">
        <v>10130</v>
      </c>
      <c r="T15" s="619">
        <v>11800</v>
      </c>
      <c r="U15" s="619">
        <v>15333</v>
      </c>
      <c r="V15" s="638">
        <v>17000</v>
      </c>
      <c r="W15" s="619">
        <v>14714.285714285714</v>
      </c>
      <c r="X15" s="619">
        <v>15250</v>
      </c>
      <c r="Y15" s="619">
        <v>13750</v>
      </c>
      <c r="Z15" s="170">
        <v>11000</v>
      </c>
      <c r="AA15" s="619">
        <v>14875</v>
      </c>
      <c r="AB15" s="619">
        <v>21000</v>
      </c>
      <c r="AC15" s="619">
        <v>10800</v>
      </c>
      <c r="AD15" s="619">
        <v>12428.571428571429</v>
      </c>
      <c r="AE15" s="619">
        <v>14000</v>
      </c>
      <c r="AF15" s="619">
        <v>30000</v>
      </c>
      <c r="AG15" s="619">
        <v>28250</v>
      </c>
      <c r="AH15" s="619">
        <v>20250</v>
      </c>
      <c r="AI15" s="170">
        <v>11500</v>
      </c>
      <c r="AJ15" s="619">
        <v>18000</v>
      </c>
      <c r="AK15" s="170"/>
      <c r="AL15" s="41">
        <f t="shared" si="1"/>
        <v>30</v>
      </c>
      <c r="AM15" s="295">
        <f t="shared" si="2"/>
        <v>15797.219047619048</v>
      </c>
      <c r="AN15" s="171">
        <f t="shared" si="3"/>
        <v>30.510580161685702</v>
      </c>
      <c r="AO15" s="172">
        <f t="shared" si="4"/>
        <v>10130</v>
      </c>
      <c r="AP15" s="173">
        <f t="shared" si="5"/>
        <v>30000</v>
      </c>
      <c r="AQ15" s="176">
        <f t="shared" si="6"/>
        <v>0.33766666666666667</v>
      </c>
      <c r="AR15" s="175">
        <v>15782.790476190477</v>
      </c>
      <c r="AS15" s="141">
        <f t="shared" si="7"/>
        <v>9.1336148375720239E-2</v>
      </c>
      <c r="AT15" s="143">
        <f t="shared" si="0"/>
        <v>9.1336148375720239E-2</v>
      </c>
    </row>
    <row r="16" spans="1:234" s="12" customFormat="1" ht="18.75" customHeight="1" x14ac:dyDescent="0.4">
      <c r="A16" s="223" t="s">
        <v>109</v>
      </c>
      <c r="B16" s="298" t="s">
        <v>306</v>
      </c>
      <c r="C16" s="177"/>
      <c r="D16" s="178"/>
      <c r="E16" s="262"/>
      <c r="F16" s="262"/>
      <c r="G16" s="263"/>
      <c r="H16" s="170"/>
      <c r="I16" s="619"/>
      <c r="J16" s="619"/>
      <c r="K16" s="170"/>
      <c r="L16" s="170"/>
      <c r="M16" s="170"/>
      <c r="N16" s="619"/>
      <c r="O16" s="170"/>
      <c r="P16" s="619"/>
      <c r="Q16" s="170"/>
      <c r="R16" s="170"/>
      <c r="S16" s="170"/>
      <c r="T16" s="619"/>
      <c r="U16" s="619"/>
      <c r="V16" s="639"/>
      <c r="W16" s="619"/>
      <c r="X16" s="619"/>
      <c r="Y16" s="619"/>
      <c r="Z16" s="170"/>
      <c r="AA16" s="619"/>
      <c r="AB16" s="619"/>
      <c r="AC16" s="619"/>
      <c r="AD16" s="619"/>
      <c r="AE16" s="619"/>
      <c r="AF16" s="619"/>
      <c r="AG16" s="619"/>
      <c r="AH16" s="619"/>
      <c r="AI16" s="170"/>
      <c r="AJ16" s="619"/>
      <c r="AK16" s="170"/>
      <c r="AL16" s="41"/>
      <c r="AM16" s="295"/>
      <c r="AN16" s="171"/>
      <c r="AO16" s="172"/>
      <c r="AP16" s="173"/>
      <c r="AQ16" s="179"/>
      <c r="AR16" s="175"/>
      <c r="AS16" s="141" t="e">
        <f t="shared" si="7"/>
        <v>#DIV/0!</v>
      </c>
      <c r="AT16" s="143" t="str">
        <f t="shared" si="0"/>
        <v/>
      </c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</row>
    <row r="17" spans="1:234" ht="18.75" customHeight="1" x14ac:dyDescent="0.4">
      <c r="A17" s="222" t="s">
        <v>110</v>
      </c>
      <c r="B17" s="340" t="s">
        <v>307</v>
      </c>
      <c r="C17" s="163" t="s">
        <v>231</v>
      </c>
      <c r="D17" s="164" t="s">
        <v>428</v>
      </c>
      <c r="E17" s="262">
        <v>127.6</v>
      </c>
      <c r="F17" s="262">
        <v>104.4</v>
      </c>
      <c r="G17" s="263">
        <v>108</v>
      </c>
      <c r="H17" s="170"/>
      <c r="I17" s="619">
        <v>116.66666666666667</v>
      </c>
      <c r="J17" s="619">
        <v>90.4</v>
      </c>
      <c r="K17" s="170">
        <v>110.66666666666667</v>
      </c>
      <c r="L17" s="170">
        <v>111.2</v>
      </c>
      <c r="M17" s="170">
        <v>111.2</v>
      </c>
      <c r="N17" s="619">
        <v>113.6</v>
      </c>
      <c r="O17" s="170">
        <v>127.8</v>
      </c>
      <c r="P17" s="619">
        <v>118.28571428571429</v>
      </c>
      <c r="Q17" s="170">
        <v>111</v>
      </c>
      <c r="R17" s="170">
        <v>98.6</v>
      </c>
      <c r="S17" s="170">
        <v>106.68800000000002</v>
      </c>
      <c r="T17" s="619">
        <v>112.2</v>
      </c>
      <c r="U17" s="619">
        <v>112.6</v>
      </c>
      <c r="V17" s="638">
        <v>116.2</v>
      </c>
      <c r="W17" s="619">
        <v>114.71428571428571</v>
      </c>
      <c r="X17" s="619">
        <v>97.25</v>
      </c>
      <c r="Y17" s="619">
        <v>108.2</v>
      </c>
      <c r="Z17" s="170">
        <v>96.8</v>
      </c>
      <c r="AA17" s="619">
        <v>113</v>
      </c>
      <c r="AB17" s="619">
        <v>124</v>
      </c>
      <c r="AC17" s="619">
        <v>101.4</v>
      </c>
      <c r="AD17" s="619">
        <v>105.28571428571429</v>
      </c>
      <c r="AE17" s="619">
        <v>107.4</v>
      </c>
      <c r="AF17" s="619">
        <v>113</v>
      </c>
      <c r="AG17" s="619">
        <v>125</v>
      </c>
      <c r="AH17" s="619">
        <v>122.2</v>
      </c>
      <c r="AI17" s="170">
        <v>112.57142857142857</v>
      </c>
      <c r="AJ17" s="619">
        <v>114.5</v>
      </c>
      <c r="AK17" s="170">
        <v>130</v>
      </c>
      <c r="AL17" s="41">
        <f t="shared" si="1"/>
        <v>32</v>
      </c>
      <c r="AM17" s="295">
        <f t="shared" si="2"/>
        <v>111.95088988095237</v>
      </c>
      <c r="AN17" s="171">
        <f t="shared" si="3"/>
        <v>8.1097276835737286</v>
      </c>
      <c r="AO17" s="172">
        <f t="shared" si="4"/>
        <v>90.4</v>
      </c>
      <c r="AP17" s="173">
        <f t="shared" si="5"/>
        <v>130</v>
      </c>
      <c r="AQ17" s="176">
        <f t="shared" si="6"/>
        <v>0.69538461538461538</v>
      </c>
      <c r="AR17" s="175">
        <v>110.58735119047621</v>
      </c>
      <c r="AS17" s="141">
        <f t="shared" si="7"/>
        <v>1.2179793228317637</v>
      </c>
      <c r="AT17" s="143">
        <f t="shared" si="0"/>
        <v>1.2179793228317637</v>
      </c>
    </row>
    <row r="18" spans="1:234" ht="18.75" customHeight="1" x14ac:dyDescent="0.4">
      <c r="A18" s="222" t="s">
        <v>111</v>
      </c>
      <c r="B18" s="340" t="s">
        <v>308</v>
      </c>
      <c r="C18" s="163" t="s">
        <v>232</v>
      </c>
      <c r="D18" s="164" t="s">
        <v>428</v>
      </c>
      <c r="E18" s="262">
        <v>102.7</v>
      </c>
      <c r="F18" s="262">
        <v>95.7</v>
      </c>
      <c r="G18" s="263">
        <v>103.6</v>
      </c>
      <c r="H18" s="170"/>
      <c r="I18" s="619">
        <v>111.66666666666667</v>
      </c>
      <c r="J18" s="619">
        <v>88.6</v>
      </c>
      <c r="K18" s="170">
        <v>107</v>
      </c>
      <c r="L18" s="170">
        <v>121</v>
      </c>
      <c r="M18" s="170">
        <v>109.8</v>
      </c>
      <c r="N18" s="619">
        <v>110.8</v>
      </c>
      <c r="O18" s="170">
        <v>126</v>
      </c>
      <c r="P18" s="619">
        <v>119.85714285714286</v>
      </c>
      <c r="Q18" s="170">
        <v>98.75</v>
      </c>
      <c r="R18" s="170">
        <v>98.4</v>
      </c>
      <c r="S18" s="170">
        <v>96.81</v>
      </c>
      <c r="T18" s="619">
        <v>112.4</v>
      </c>
      <c r="U18" s="619">
        <v>108.6</v>
      </c>
      <c r="V18" s="638">
        <v>109</v>
      </c>
      <c r="W18" s="619">
        <v>114.57142857142857</v>
      </c>
      <c r="X18" s="619">
        <v>99.8</v>
      </c>
      <c r="Y18" s="619">
        <v>101.4</v>
      </c>
      <c r="Z18" s="170">
        <v>93</v>
      </c>
      <c r="AA18" s="619">
        <v>113</v>
      </c>
      <c r="AB18" s="619">
        <v>118</v>
      </c>
      <c r="AC18" s="619">
        <v>101.4</v>
      </c>
      <c r="AD18" s="619">
        <v>96.571428571428569</v>
      </c>
      <c r="AE18" s="619">
        <v>97.5</v>
      </c>
      <c r="AF18" s="619">
        <v>109.6</v>
      </c>
      <c r="AG18" s="619">
        <v>125</v>
      </c>
      <c r="AH18" s="619">
        <v>112.4</v>
      </c>
      <c r="AI18" s="170">
        <v>105.14285714285714</v>
      </c>
      <c r="AJ18" s="619">
        <v>112.5</v>
      </c>
      <c r="AK18" s="170">
        <v>122</v>
      </c>
      <c r="AL18" s="41">
        <f t="shared" si="1"/>
        <v>32</v>
      </c>
      <c r="AM18" s="295">
        <f t="shared" si="2"/>
        <v>107.58029761904763</v>
      </c>
      <c r="AN18" s="171">
        <f t="shared" si="3"/>
        <v>9.0622297515672816</v>
      </c>
      <c r="AO18" s="172">
        <f t="shared" si="4"/>
        <v>88.6</v>
      </c>
      <c r="AP18" s="173">
        <f t="shared" si="5"/>
        <v>126</v>
      </c>
      <c r="AQ18" s="176">
        <f t="shared" si="6"/>
        <v>0.70317460317460312</v>
      </c>
      <c r="AR18" s="175">
        <v>104.10491071428571</v>
      </c>
      <c r="AS18" s="141">
        <f t="shared" si="7"/>
        <v>3.2305050103770938</v>
      </c>
      <c r="AT18" s="143">
        <f t="shared" si="0"/>
        <v>3.2305050103770938</v>
      </c>
    </row>
    <row r="19" spans="1:234" ht="18.75" customHeight="1" x14ac:dyDescent="0.4">
      <c r="A19" s="222" t="s">
        <v>112</v>
      </c>
      <c r="B19" s="340" t="s">
        <v>309</v>
      </c>
      <c r="C19" s="180"/>
      <c r="D19" s="164" t="s">
        <v>428</v>
      </c>
      <c r="E19" s="262">
        <v>102.3</v>
      </c>
      <c r="F19" s="262">
        <v>92.6</v>
      </c>
      <c r="G19" s="263">
        <v>100</v>
      </c>
      <c r="H19" s="170"/>
      <c r="I19" s="619">
        <v>108.33333333333333</v>
      </c>
      <c r="J19" s="619">
        <v>90.4</v>
      </c>
      <c r="K19" s="170">
        <v>103</v>
      </c>
      <c r="L19" s="170">
        <v>116</v>
      </c>
      <c r="M19" s="170">
        <v>104.4</v>
      </c>
      <c r="N19" s="619">
        <v>107.6</v>
      </c>
      <c r="O19" s="170">
        <v>132.19999999999999</v>
      </c>
      <c r="P19" s="619">
        <v>120.28571428571429</v>
      </c>
      <c r="Q19" s="170">
        <v>97.166666666666671</v>
      </c>
      <c r="R19" s="170">
        <v>90.2</v>
      </c>
      <c r="S19" s="170">
        <v>92.8</v>
      </c>
      <c r="T19" s="619">
        <v>105.8</v>
      </c>
      <c r="U19" s="619">
        <v>105.2</v>
      </c>
      <c r="V19" s="638">
        <v>104.8</v>
      </c>
      <c r="W19" s="619">
        <v>107.42857142857143</v>
      </c>
      <c r="X19" s="619">
        <v>98</v>
      </c>
      <c r="Y19" s="619">
        <v>97.6</v>
      </c>
      <c r="Z19" s="170">
        <v>85.8</v>
      </c>
      <c r="AA19" s="619">
        <v>113</v>
      </c>
      <c r="AB19" s="619">
        <v>115</v>
      </c>
      <c r="AC19" s="619">
        <v>95.8</v>
      </c>
      <c r="AD19" s="619">
        <v>93.285714285714292</v>
      </c>
      <c r="AE19" s="619">
        <v>97.2</v>
      </c>
      <c r="AF19" s="619">
        <v>108.4</v>
      </c>
      <c r="AG19" s="619">
        <v>118</v>
      </c>
      <c r="AH19" s="619">
        <v>108</v>
      </c>
      <c r="AI19" s="170">
        <v>102.85714285714286</v>
      </c>
      <c r="AJ19" s="619">
        <v>110</v>
      </c>
      <c r="AK19" s="170">
        <v>118.75</v>
      </c>
      <c r="AL19" s="41">
        <f t="shared" si="1"/>
        <v>32</v>
      </c>
      <c r="AM19" s="295">
        <f t="shared" si="2"/>
        <v>104.44397321428571</v>
      </c>
      <c r="AN19" s="171">
        <f t="shared" si="3"/>
        <v>9.9876332368757925</v>
      </c>
      <c r="AO19" s="172">
        <f t="shared" si="4"/>
        <v>85.8</v>
      </c>
      <c r="AP19" s="173">
        <f t="shared" si="5"/>
        <v>132.19999999999999</v>
      </c>
      <c r="AQ19" s="176">
        <f t="shared" si="6"/>
        <v>0.64901664145234494</v>
      </c>
      <c r="AR19" s="175">
        <v>101.80461309523812</v>
      </c>
      <c r="AS19" s="141">
        <f t="shared" si="7"/>
        <v>2.5270583240188049</v>
      </c>
      <c r="AT19" s="143">
        <f t="shared" si="0"/>
        <v>2.5270583240188049</v>
      </c>
    </row>
    <row r="20" spans="1:234" ht="18.75" customHeight="1" x14ac:dyDescent="0.4">
      <c r="A20" s="222" t="s">
        <v>113</v>
      </c>
      <c r="B20" s="340" t="s">
        <v>310</v>
      </c>
      <c r="C20" s="180"/>
      <c r="D20" s="164" t="s">
        <v>428</v>
      </c>
      <c r="E20" s="262">
        <v>110.7</v>
      </c>
      <c r="F20" s="262">
        <v>93.4</v>
      </c>
      <c r="G20" s="263">
        <v>103.8</v>
      </c>
      <c r="H20" s="170"/>
      <c r="I20" s="619">
        <v>114</v>
      </c>
      <c r="J20" s="619">
        <v>91.6</v>
      </c>
      <c r="K20" s="170">
        <v>107</v>
      </c>
      <c r="L20" s="170">
        <v>119.8</v>
      </c>
      <c r="M20" s="170">
        <v>113.6</v>
      </c>
      <c r="N20" s="619">
        <v>105.2</v>
      </c>
      <c r="O20" s="170">
        <v>135.80000000000001</v>
      </c>
      <c r="P20" s="619">
        <v>124.85714285714286</v>
      </c>
      <c r="Q20" s="170">
        <v>96.2</v>
      </c>
      <c r="R20" s="170"/>
      <c r="S20" s="170">
        <v>108</v>
      </c>
      <c r="T20" s="619">
        <v>108</v>
      </c>
      <c r="U20" s="619">
        <v>103.66666666666667</v>
      </c>
      <c r="V20" s="638">
        <v>108.6</v>
      </c>
      <c r="W20" s="619">
        <v>110.14285714285714</v>
      </c>
      <c r="X20" s="619">
        <v>101.6</v>
      </c>
      <c r="Y20" s="619"/>
      <c r="Z20" s="170">
        <v>95</v>
      </c>
      <c r="AA20" s="619">
        <v>107.4</v>
      </c>
      <c r="AB20" s="619">
        <v>118</v>
      </c>
      <c r="AC20" s="619">
        <v>95.8</v>
      </c>
      <c r="AD20" s="619">
        <v>96.666666666666671</v>
      </c>
      <c r="AE20" s="619">
        <v>96.6</v>
      </c>
      <c r="AF20" s="619">
        <v>112.5</v>
      </c>
      <c r="AG20" s="619">
        <v>122.5</v>
      </c>
      <c r="AH20" s="619">
        <v>106</v>
      </c>
      <c r="AI20" s="170">
        <v>106.71428571428571</v>
      </c>
      <c r="AJ20" s="619">
        <v>112.5</v>
      </c>
      <c r="AK20" s="170"/>
      <c r="AL20" s="41">
        <f t="shared" si="1"/>
        <v>29</v>
      </c>
      <c r="AM20" s="295">
        <f t="shared" si="2"/>
        <v>107.78095238095239</v>
      </c>
      <c r="AN20" s="171">
        <f t="shared" si="3"/>
        <v>9.6258674754452791</v>
      </c>
      <c r="AO20" s="172">
        <f t="shared" si="4"/>
        <v>91.6</v>
      </c>
      <c r="AP20" s="173">
        <f t="shared" si="5"/>
        <v>135.80000000000001</v>
      </c>
      <c r="AQ20" s="176">
        <f t="shared" si="6"/>
        <v>0.674521354933726</v>
      </c>
      <c r="AR20" s="175">
        <v>103.1383256528418</v>
      </c>
      <c r="AS20" s="141">
        <f t="shared" si="7"/>
        <v>4.307464932858629</v>
      </c>
      <c r="AT20" s="143">
        <f t="shared" si="0"/>
        <v>4.307464932858629</v>
      </c>
    </row>
    <row r="21" spans="1:234" s="12" customFormat="1" ht="18.75" customHeight="1" x14ac:dyDescent="0.4">
      <c r="A21" s="223" t="s">
        <v>114</v>
      </c>
      <c r="B21" s="298" t="s">
        <v>311</v>
      </c>
      <c r="C21" s="177"/>
      <c r="D21" s="243" t="s">
        <v>428</v>
      </c>
      <c r="E21" s="262">
        <v>108.7</v>
      </c>
      <c r="F21" s="262">
        <v>101.5</v>
      </c>
      <c r="G21" s="271">
        <v>108.4</v>
      </c>
      <c r="H21" s="271"/>
      <c r="I21" s="619">
        <v>127.5</v>
      </c>
      <c r="J21" s="619">
        <v>87</v>
      </c>
      <c r="K21" s="271">
        <v>109.4</v>
      </c>
      <c r="L21" s="271">
        <v>124.2</v>
      </c>
      <c r="M21" s="271">
        <v>108.2</v>
      </c>
      <c r="N21" s="619">
        <v>105.6</v>
      </c>
      <c r="O21" s="271">
        <v>129.19999999999999</v>
      </c>
      <c r="P21" s="619">
        <v>128.57142857142858</v>
      </c>
      <c r="Q21" s="271">
        <v>106.83333333333333</v>
      </c>
      <c r="R21" s="271">
        <v>98.6</v>
      </c>
      <c r="S21" s="271">
        <v>109.2</v>
      </c>
      <c r="T21" s="619">
        <v>107.6</v>
      </c>
      <c r="U21" s="619">
        <v>110</v>
      </c>
      <c r="V21" s="638">
        <v>120.75</v>
      </c>
      <c r="W21" s="619">
        <v>111.14285714285714</v>
      </c>
      <c r="X21" s="619">
        <v>113.5</v>
      </c>
      <c r="Y21" s="619">
        <v>163</v>
      </c>
      <c r="Z21" s="271">
        <v>100.8</v>
      </c>
      <c r="AA21" s="619"/>
      <c r="AB21" s="619">
        <v>123.33333333333333</v>
      </c>
      <c r="AC21" s="619">
        <v>103.4</v>
      </c>
      <c r="AD21" s="619">
        <v>99</v>
      </c>
      <c r="AE21" s="619">
        <v>105.6</v>
      </c>
      <c r="AF21" s="619">
        <v>138.33333333333334</v>
      </c>
      <c r="AG21" s="619">
        <v>135</v>
      </c>
      <c r="AH21" s="619">
        <v>125.4</v>
      </c>
      <c r="AI21" s="271">
        <v>112.85714285714286</v>
      </c>
      <c r="AJ21" s="619">
        <v>115</v>
      </c>
      <c r="AK21" s="271">
        <v>137.5</v>
      </c>
      <c r="AL21" s="41">
        <f t="shared" si="1"/>
        <v>31</v>
      </c>
      <c r="AM21" s="295">
        <f t="shared" si="2"/>
        <v>115.32649769585254</v>
      </c>
      <c r="AN21" s="171">
        <f t="shared" si="3"/>
        <v>13.384954394654578</v>
      </c>
      <c r="AO21" s="172">
        <f t="shared" si="4"/>
        <v>87</v>
      </c>
      <c r="AP21" s="173">
        <f t="shared" si="5"/>
        <v>163</v>
      </c>
      <c r="AQ21" s="179">
        <f t="shared" si="6"/>
        <v>0.53374233128834359</v>
      </c>
      <c r="AR21" s="175">
        <v>114.38849206349207</v>
      </c>
      <c r="AS21" s="141">
        <f t="shared" si="7"/>
        <v>0.81334788717355444</v>
      </c>
      <c r="AT21" s="143">
        <f t="shared" si="0"/>
        <v>0.81334788717355444</v>
      </c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</row>
    <row r="22" spans="1:234" s="22" customFormat="1" ht="18.75" customHeight="1" x14ac:dyDescent="0.4">
      <c r="A22" s="223" t="s">
        <v>115</v>
      </c>
      <c r="B22" s="339" t="s">
        <v>312</v>
      </c>
      <c r="C22" s="181"/>
      <c r="D22" s="243" t="s">
        <v>429</v>
      </c>
      <c r="E22" s="262">
        <v>15600</v>
      </c>
      <c r="F22" s="262">
        <v>12825</v>
      </c>
      <c r="G22" s="271">
        <v>15500</v>
      </c>
      <c r="H22" s="271"/>
      <c r="I22" s="619">
        <v>16833.333333333332</v>
      </c>
      <c r="J22" s="619">
        <v>8780</v>
      </c>
      <c r="K22" s="271">
        <v>16750</v>
      </c>
      <c r="L22" s="271">
        <v>13680</v>
      </c>
      <c r="M22" s="271">
        <v>14400</v>
      </c>
      <c r="N22" s="619">
        <v>15300</v>
      </c>
      <c r="O22" s="271">
        <v>11700</v>
      </c>
      <c r="P22" s="619">
        <v>14500</v>
      </c>
      <c r="Q22" s="271">
        <v>14500</v>
      </c>
      <c r="R22" s="271">
        <v>16800</v>
      </c>
      <c r="S22" s="271">
        <v>26020</v>
      </c>
      <c r="T22" s="619">
        <v>15280</v>
      </c>
      <c r="U22" s="619">
        <v>15500</v>
      </c>
      <c r="V22" s="638">
        <v>17400</v>
      </c>
      <c r="W22" s="619">
        <v>16214.285714285714</v>
      </c>
      <c r="X22" s="619">
        <v>17875</v>
      </c>
      <c r="Y22" s="619">
        <v>17500</v>
      </c>
      <c r="Z22" s="271">
        <v>12182</v>
      </c>
      <c r="AA22" s="619">
        <v>13666.666666666666</v>
      </c>
      <c r="AB22" s="619">
        <v>17666.666666666668</v>
      </c>
      <c r="AC22" s="619">
        <v>16700</v>
      </c>
      <c r="AD22" s="619">
        <v>14200</v>
      </c>
      <c r="AE22" s="619">
        <v>16400</v>
      </c>
      <c r="AF22" s="619">
        <v>16800</v>
      </c>
      <c r="AG22" s="619">
        <v>16500</v>
      </c>
      <c r="AH22" s="619">
        <v>15600</v>
      </c>
      <c r="AI22" s="271">
        <v>16540.714285714286</v>
      </c>
      <c r="AJ22" s="619">
        <v>16000</v>
      </c>
      <c r="AK22" s="271">
        <v>16250</v>
      </c>
      <c r="AL22" s="41">
        <f t="shared" si="1"/>
        <v>32</v>
      </c>
      <c r="AM22" s="295">
        <f t="shared" si="2"/>
        <v>15670.739583333334</v>
      </c>
      <c r="AN22" s="171">
        <f t="shared" si="3"/>
        <v>17.649803273191573</v>
      </c>
      <c r="AO22" s="172">
        <f>MIN(E22:AK22)</f>
        <v>8780</v>
      </c>
      <c r="AP22" s="173">
        <f t="shared" si="5"/>
        <v>26020</v>
      </c>
      <c r="AQ22" s="182">
        <f t="shared" si="6"/>
        <v>0.3374327440430438</v>
      </c>
      <c r="AR22" s="175">
        <v>15660.076804915514</v>
      </c>
      <c r="AS22" s="141">
        <f t="shared" si="7"/>
        <v>6.8042598507345176E-2</v>
      </c>
      <c r="AT22" s="143">
        <f t="shared" si="0"/>
        <v>6.8042598507345176E-2</v>
      </c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42"/>
      <c r="BY22" s="142"/>
      <c r="BZ22" s="142"/>
      <c r="CA22" s="142"/>
      <c r="CB22" s="142"/>
      <c r="CC22" s="142"/>
      <c r="CD22" s="142"/>
      <c r="CE22" s="142"/>
      <c r="CF22" s="142"/>
      <c r="CG22" s="142"/>
      <c r="CH22" s="142"/>
      <c r="CI22" s="142"/>
      <c r="CJ22" s="142"/>
      <c r="CK22" s="142"/>
      <c r="CL22" s="142"/>
      <c r="CM22" s="142"/>
      <c r="CN22" s="142"/>
      <c r="CO22" s="142"/>
      <c r="CP22" s="142"/>
      <c r="CQ22" s="142"/>
      <c r="CR22" s="142"/>
      <c r="CS22" s="142"/>
      <c r="CT22" s="142"/>
      <c r="CU22" s="142"/>
      <c r="CV22" s="142"/>
      <c r="CW22" s="142"/>
      <c r="CX22" s="142"/>
      <c r="CY22" s="142"/>
      <c r="CZ22" s="142"/>
      <c r="DA22" s="142"/>
      <c r="DB22" s="142"/>
      <c r="DC22" s="142"/>
      <c r="DD22" s="142"/>
      <c r="DE22" s="142"/>
      <c r="DF22" s="142"/>
      <c r="DG22" s="142"/>
      <c r="DH22" s="142"/>
      <c r="DI22" s="142"/>
      <c r="DJ22" s="142"/>
      <c r="DK22" s="142"/>
      <c r="DL22" s="142"/>
      <c r="DM22" s="142"/>
      <c r="DN22" s="142"/>
      <c r="DO22" s="142"/>
      <c r="DP22" s="142"/>
      <c r="DQ22" s="142"/>
      <c r="DR22" s="142"/>
      <c r="DS22" s="142"/>
      <c r="DT22" s="142"/>
      <c r="DU22" s="142"/>
      <c r="DV22" s="142"/>
      <c r="DW22" s="142"/>
      <c r="DX22" s="142"/>
      <c r="DY22" s="142"/>
      <c r="DZ22" s="142"/>
      <c r="EA22" s="142"/>
      <c r="EB22" s="142"/>
      <c r="EC22" s="142"/>
      <c r="ED22" s="142"/>
      <c r="EE22" s="142"/>
      <c r="EF22" s="142"/>
      <c r="EG22" s="142"/>
      <c r="EH22" s="142"/>
      <c r="EI22" s="142"/>
      <c r="EJ22" s="142"/>
      <c r="EK22" s="142"/>
      <c r="EL22" s="142"/>
      <c r="EM22" s="142"/>
      <c r="EN22" s="142"/>
      <c r="EO22" s="142"/>
      <c r="EP22" s="142"/>
      <c r="EQ22" s="142"/>
      <c r="ER22" s="142"/>
      <c r="ES22" s="142"/>
      <c r="ET22" s="142"/>
      <c r="EU22" s="142"/>
      <c r="EV22" s="142"/>
      <c r="EW22" s="142"/>
      <c r="EX22" s="142"/>
      <c r="EY22" s="142"/>
      <c r="EZ22" s="142"/>
      <c r="FA22" s="142"/>
      <c r="FB22" s="142"/>
      <c r="FC22" s="142"/>
      <c r="FD22" s="142"/>
      <c r="FE22" s="142"/>
      <c r="FF22" s="142"/>
      <c r="FG22" s="142"/>
      <c r="FH22" s="142"/>
      <c r="FI22" s="142"/>
      <c r="FJ22" s="142"/>
      <c r="FK22" s="142"/>
      <c r="FL22" s="142"/>
      <c r="FM22" s="142"/>
      <c r="FN22" s="142"/>
      <c r="FO22" s="142"/>
      <c r="FP22" s="142"/>
      <c r="FQ22" s="142"/>
      <c r="FR22" s="142"/>
      <c r="FS22" s="142"/>
      <c r="FT22" s="142"/>
      <c r="FU22" s="142"/>
      <c r="FV22" s="142"/>
      <c r="FW22" s="142"/>
      <c r="FX22" s="142"/>
      <c r="FY22" s="142"/>
      <c r="FZ22" s="142"/>
      <c r="GA22" s="142"/>
      <c r="GB22" s="142"/>
      <c r="GC22" s="142"/>
      <c r="GD22" s="142"/>
      <c r="GE22" s="142"/>
      <c r="GF22" s="142"/>
      <c r="GG22" s="142"/>
      <c r="GH22" s="142"/>
      <c r="GI22" s="142"/>
      <c r="GJ22" s="142"/>
      <c r="GK22" s="142"/>
      <c r="GL22" s="142"/>
      <c r="GM22" s="142"/>
      <c r="GN22" s="142"/>
      <c r="GO22" s="142"/>
      <c r="GP22" s="142"/>
      <c r="GQ22" s="142"/>
      <c r="GR22" s="142"/>
      <c r="GS22" s="142"/>
      <c r="GT22" s="142"/>
      <c r="GU22" s="142"/>
      <c r="GV22" s="142"/>
      <c r="GW22" s="142"/>
      <c r="GX22" s="142"/>
      <c r="GY22" s="142"/>
      <c r="GZ22" s="142"/>
      <c r="HA22" s="142"/>
      <c r="HB22" s="142"/>
      <c r="HC22" s="142"/>
      <c r="HD22" s="142"/>
      <c r="HE22" s="142"/>
      <c r="HF22" s="142"/>
      <c r="HG22" s="142"/>
      <c r="HH22" s="142"/>
      <c r="HI22" s="142"/>
      <c r="HJ22" s="142"/>
      <c r="HK22" s="142"/>
      <c r="HL22" s="142"/>
      <c r="HM22" s="142"/>
      <c r="HN22" s="142"/>
      <c r="HO22" s="142"/>
      <c r="HP22" s="142"/>
      <c r="HQ22" s="142"/>
      <c r="HR22" s="142"/>
      <c r="HS22" s="142"/>
      <c r="HT22" s="142"/>
      <c r="HU22" s="142"/>
      <c r="HV22" s="142"/>
      <c r="HW22" s="142"/>
      <c r="HX22" s="142"/>
      <c r="HY22" s="142"/>
      <c r="HZ22" s="142"/>
    </row>
    <row r="23" spans="1:234" s="12" customFormat="1" ht="18.75" customHeight="1" x14ac:dyDescent="0.3">
      <c r="A23" s="223" t="s">
        <v>116</v>
      </c>
      <c r="B23" s="298" t="s">
        <v>313</v>
      </c>
      <c r="C23" s="177"/>
      <c r="D23" s="178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41"/>
      <c r="AM23" s="295"/>
      <c r="AN23" s="171"/>
      <c r="AO23" s="172"/>
      <c r="AP23" s="173"/>
      <c r="AQ23" s="179"/>
      <c r="AR23" s="175"/>
      <c r="AS23" s="141" t="e">
        <f t="shared" si="7"/>
        <v>#DIV/0!</v>
      </c>
      <c r="AT23" s="143" t="str">
        <f t="shared" si="0"/>
        <v/>
      </c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</row>
    <row r="24" spans="1:234" ht="18.75" customHeight="1" x14ac:dyDescent="0.4">
      <c r="A24" s="222" t="s">
        <v>117</v>
      </c>
      <c r="B24" s="293" t="s">
        <v>314</v>
      </c>
      <c r="C24" s="183" t="s">
        <v>470</v>
      </c>
      <c r="D24" s="164" t="s">
        <v>430</v>
      </c>
      <c r="E24" s="262">
        <v>13618</v>
      </c>
      <c r="F24" s="262">
        <v>9416</v>
      </c>
      <c r="G24" s="263">
        <v>7500</v>
      </c>
      <c r="H24" s="170"/>
      <c r="I24" s="619">
        <v>8466.6666666666661</v>
      </c>
      <c r="J24" s="619">
        <v>8120</v>
      </c>
      <c r="K24" s="170">
        <v>9500</v>
      </c>
      <c r="L24" s="170">
        <v>11700</v>
      </c>
      <c r="M24" s="170">
        <v>9160</v>
      </c>
      <c r="N24" s="619">
        <v>8660</v>
      </c>
      <c r="O24" s="170">
        <v>7926</v>
      </c>
      <c r="P24" s="619">
        <v>8542.8571428571431</v>
      </c>
      <c r="Q24" s="170">
        <v>10733.333333333334</v>
      </c>
      <c r="R24" s="170">
        <v>7940</v>
      </c>
      <c r="S24" s="170">
        <v>8514</v>
      </c>
      <c r="T24" s="619">
        <v>8760</v>
      </c>
      <c r="U24" s="619">
        <v>10600</v>
      </c>
      <c r="V24" s="638">
        <v>12400</v>
      </c>
      <c r="W24" s="619">
        <v>11371.428571428571</v>
      </c>
      <c r="X24" s="619">
        <v>12175</v>
      </c>
      <c r="Y24" s="619">
        <v>9660</v>
      </c>
      <c r="Z24" s="170">
        <v>9078</v>
      </c>
      <c r="AA24" s="619">
        <v>12620</v>
      </c>
      <c r="AB24" s="619">
        <v>7166.666666666667</v>
      </c>
      <c r="AC24" s="619">
        <v>10400</v>
      </c>
      <c r="AD24" s="619">
        <v>8633.3333333333339</v>
      </c>
      <c r="AE24" s="619">
        <v>10300</v>
      </c>
      <c r="AF24" s="619">
        <v>9960</v>
      </c>
      <c r="AG24" s="619">
        <v>7600</v>
      </c>
      <c r="AH24" s="619">
        <v>8500</v>
      </c>
      <c r="AI24" s="170">
        <v>9377.1428571428569</v>
      </c>
      <c r="AJ24" s="619">
        <v>8000</v>
      </c>
      <c r="AK24" s="170">
        <v>8850</v>
      </c>
      <c r="AL24" s="41">
        <f t="shared" si="1"/>
        <v>32</v>
      </c>
      <c r="AM24" s="295">
        <f t="shared" si="2"/>
        <v>9539.0133928571413</v>
      </c>
      <c r="AN24" s="171">
        <f t="shared" si="3"/>
        <v>15.62130879003027</v>
      </c>
      <c r="AO24" s="172">
        <f t="shared" si="4"/>
        <v>7166.666666666667</v>
      </c>
      <c r="AP24" s="173">
        <f t="shared" si="5"/>
        <v>13618</v>
      </c>
      <c r="AQ24" s="176">
        <f t="shared" si="6"/>
        <v>0.52626425808978317</v>
      </c>
      <c r="AR24" s="175">
        <v>9483.5245535714294</v>
      </c>
      <c r="AS24" s="141">
        <f t="shared" si="7"/>
        <v>0.5817041763172548</v>
      </c>
      <c r="AT24" s="143">
        <f t="shared" si="0"/>
        <v>0.5817041763172548</v>
      </c>
    </row>
    <row r="25" spans="1:234" ht="18.75" customHeight="1" thickBot="1" x14ac:dyDescent="0.45">
      <c r="A25" s="222" t="s">
        <v>118</v>
      </c>
      <c r="B25" s="293" t="s">
        <v>315</v>
      </c>
      <c r="C25" s="183" t="s">
        <v>471</v>
      </c>
      <c r="D25" s="164" t="s">
        <v>430</v>
      </c>
      <c r="E25" s="262">
        <v>14080</v>
      </c>
      <c r="F25" s="262">
        <v>11400</v>
      </c>
      <c r="G25" s="263">
        <v>10730</v>
      </c>
      <c r="H25" s="170"/>
      <c r="I25" s="619">
        <v>11000</v>
      </c>
      <c r="J25" s="619">
        <v>9080</v>
      </c>
      <c r="K25" s="170">
        <v>11833.333333333334</v>
      </c>
      <c r="L25" s="170">
        <v>12180</v>
      </c>
      <c r="M25" s="170">
        <v>11600</v>
      </c>
      <c r="N25" s="619">
        <v>10640</v>
      </c>
      <c r="O25" s="170">
        <v>10602</v>
      </c>
      <c r="P25" s="619">
        <v>9428.5714285714294</v>
      </c>
      <c r="Q25" s="170">
        <v>13587.666666666666</v>
      </c>
      <c r="R25" s="170">
        <v>11500</v>
      </c>
      <c r="S25" s="170">
        <v>9900</v>
      </c>
      <c r="T25" s="619">
        <v>11840</v>
      </c>
      <c r="U25" s="619">
        <v>12950</v>
      </c>
      <c r="V25" s="640">
        <v>13700</v>
      </c>
      <c r="W25" s="619">
        <v>12634.285714285714</v>
      </c>
      <c r="X25" s="619">
        <v>14125</v>
      </c>
      <c r="Y25" s="619">
        <v>11000</v>
      </c>
      <c r="Z25" s="170">
        <v>10980</v>
      </c>
      <c r="AA25" s="619">
        <v>14880</v>
      </c>
      <c r="AB25" s="619">
        <v>10500</v>
      </c>
      <c r="AC25" s="619">
        <v>11800</v>
      </c>
      <c r="AD25" s="619">
        <v>11578.571428571429</v>
      </c>
      <c r="AE25" s="619">
        <v>11920</v>
      </c>
      <c r="AF25" s="619">
        <v>13200</v>
      </c>
      <c r="AG25" s="619">
        <v>9300</v>
      </c>
      <c r="AH25" s="619">
        <v>11000</v>
      </c>
      <c r="AI25" s="170">
        <v>11055</v>
      </c>
      <c r="AJ25" s="619">
        <v>8825</v>
      </c>
      <c r="AK25" s="170">
        <v>11275</v>
      </c>
      <c r="AL25" s="41">
        <f t="shared" si="1"/>
        <v>32</v>
      </c>
      <c r="AM25" s="295">
        <f t="shared" si="2"/>
        <v>11566.388392857143</v>
      </c>
      <c r="AN25" s="171">
        <f t="shared" si="3"/>
        <v>12.615897755556244</v>
      </c>
      <c r="AO25" s="172">
        <f>MIN(E25:AK25)</f>
        <v>8825</v>
      </c>
      <c r="AP25" s="173">
        <f t="shared" si="5"/>
        <v>14880</v>
      </c>
      <c r="AQ25" s="176">
        <f t="shared" si="6"/>
        <v>0.59307795698924726</v>
      </c>
      <c r="AR25" s="175">
        <v>11506.010416666666</v>
      </c>
      <c r="AS25" s="141">
        <f t="shared" si="7"/>
        <v>0.5220123528599796</v>
      </c>
      <c r="AT25" s="143">
        <f t="shared" si="0"/>
        <v>0.5220123528599796</v>
      </c>
    </row>
    <row r="26" spans="1:234" s="12" customFormat="1" ht="18.75" customHeight="1" thickBot="1" x14ac:dyDescent="0.45">
      <c r="A26" s="223" t="s">
        <v>119</v>
      </c>
      <c r="B26" s="298" t="s">
        <v>316</v>
      </c>
      <c r="C26" s="177"/>
      <c r="D26" s="178"/>
      <c r="E26" s="262"/>
      <c r="F26" s="262"/>
      <c r="G26" s="271"/>
      <c r="H26" s="271"/>
      <c r="I26" s="619"/>
      <c r="J26" s="619"/>
      <c r="K26" s="271"/>
      <c r="L26" s="271"/>
      <c r="M26" s="271"/>
      <c r="N26" s="619"/>
      <c r="O26" s="271"/>
      <c r="P26" s="619"/>
      <c r="Q26" s="271"/>
      <c r="R26" s="271"/>
      <c r="S26" s="271"/>
      <c r="T26" s="619"/>
      <c r="U26" s="619"/>
      <c r="V26" s="641"/>
      <c r="W26" s="619"/>
      <c r="X26" s="619"/>
      <c r="Y26" s="619"/>
      <c r="Z26" s="271"/>
      <c r="AA26" s="619"/>
      <c r="AB26" s="619"/>
      <c r="AC26" s="619"/>
      <c r="AD26" s="619"/>
      <c r="AE26" s="619"/>
      <c r="AF26" s="619"/>
      <c r="AG26" s="619"/>
      <c r="AH26" s="619"/>
      <c r="AI26" s="271"/>
      <c r="AJ26" s="619"/>
      <c r="AK26" s="271"/>
      <c r="AL26" s="41"/>
      <c r="AM26" s="295"/>
      <c r="AN26" s="171"/>
      <c r="AO26" s="172"/>
      <c r="AP26" s="173"/>
      <c r="AQ26" s="179"/>
      <c r="AR26" s="175"/>
      <c r="AS26" s="141" t="e">
        <f t="shared" si="7"/>
        <v>#DIV/0!</v>
      </c>
      <c r="AT26" s="143" t="str">
        <f t="shared" si="0"/>
        <v/>
      </c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</row>
    <row r="27" spans="1:234" ht="18.75" customHeight="1" x14ac:dyDescent="0.4">
      <c r="A27" s="222" t="s">
        <v>120</v>
      </c>
      <c r="B27" s="293" t="s">
        <v>317</v>
      </c>
      <c r="C27" s="250" t="s">
        <v>485</v>
      </c>
      <c r="D27" s="164" t="s">
        <v>431</v>
      </c>
      <c r="E27" s="262">
        <v>7680</v>
      </c>
      <c r="F27" s="262">
        <v>5500</v>
      </c>
      <c r="G27" s="263">
        <v>5890</v>
      </c>
      <c r="H27" s="170"/>
      <c r="I27" s="619"/>
      <c r="J27" s="619"/>
      <c r="K27" s="170">
        <v>5000</v>
      </c>
      <c r="L27" s="170">
        <v>6340</v>
      </c>
      <c r="M27" s="170">
        <v>5800</v>
      </c>
      <c r="N27" s="619">
        <v>5140</v>
      </c>
      <c r="O27" s="170">
        <v>6600</v>
      </c>
      <c r="P27" s="619">
        <v>6614.2857142857147</v>
      </c>
      <c r="Q27" s="170">
        <v>5486</v>
      </c>
      <c r="R27" s="170">
        <v>5660</v>
      </c>
      <c r="S27" s="170">
        <v>4260</v>
      </c>
      <c r="T27" s="619">
        <v>5060</v>
      </c>
      <c r="U27" s="619">
        <v>5266.666666666667</v>
      </c>
      <c r="V27" s="642">
        <v>5680</v>
      </c>
      <c r="W27" s="619">
        <v>5428.5714285714284</v>
      </c>
      <c r="X27" s="619"/>
      <c r="Y27" s="619">
        <v>5360</v>
      </c>
      <c r="Z27" s="170">
        <v>4980</v>
      </c>
      <c r="AA27" s="619">
        <v>5500</v>
      </c>
      <c r="AB27" s="619">
        <v>5400</v>
      </c>
      <c r="AC27" s="619">
        <v>5800</v>
      </c>
      <c r="AD27" s="619">
        <v>5300</v>
      </c>
      <c r="AE27" s="619">
        <v>5280</v>
      </c>
      <c r="AF27" s="619"/>
      <c r="AG27" s="619"/>
      <c r="AH27" s="619">
        <v>5500</v>
      </c>
      <c r="AI27" s="170">
        <v>5000</v>
      </c>
      <c r="AJ27" s="619"/>
      <c r="AK27" s="170"/>
      <c r="AL27" s="41">
        <f t="shared" si="1"/>
        <v>25</v>
      </c>
      <c r="AM27" s="295">
        <f t="shared" si="2"/>
        <v>5581.0209523809526</v>
      </c>
      <c r="AN27" s="171">
        <f t="shared" si="3"/>
        <v>9.4186748131530695</v>
      </c>
      <c r="AO27" s="172">
        <f t="shared" si="4"/>
        <v>4260</v>
      </c>
      <c r="AP27" s="173">
        <f t="shared" si="5"/>
        <v>7680</v>
      </c>
      <c r="AQ27" s="176">
        <f t="shared" si="6"/>
        <v>0.5546875</v>
      </c>
      <c r="AR27" s="175">
        <v>5339.8710317460327</v>
      </c>
      <c r="AS27" s="141">
        <f t="shared" si="7"/>
        <v>4.3208925874403281</v>
      </c>
      <c r="AT27" s="143">
        <f t="shared" si="0"/>
        <v>4.3208925874403281</v>
      </c>
    </row>
    <row r="28" spans="1:234" ht="18.75" customHeight="1" x14ac:dyDescent="0.4">
      <c r="A28" s="222" t="s">
        <v>121</v>
      </c>
      <c r="B28" s="293" t="s">
        <v>318</v>
      </c>
      <c r="C28" s="244" t="s">
        <v>486</v>
      </c>
      <c r="D28" s="164" t="s">
        <v>431</v>
      </c>
      <c r="E28" s="262">
        <v>3880</v>
      </c>
      <c r="F28" s="262">
        <v>2180</v>
      </c>
      <c r="G28" s="263">
        <v>2620</v>
      </c>
      <c r="H28" s="170"/>
      <c r="I28" s="619"/>
      <c r="J28" s="619"/>
      <c r="K28" s="170">
        <v>2000</v>
      </c>
      <c r="L28" s="170">
        <v>4420</v>
      </c>
      <c r="M28" s="170">
        <v>3100</v>
      </c>
      <c r="N28" s="619">
        <v>2415</v>
      </c>
      <c r="O28" s="170">
        <v>2600</v>
      </c>
      <c r="P28" s="619">
        <v>2314.2857142857142</v>
      </c>
      <c r="Q28" s="170">
        <v>2457</v>
      </c>
      <c r="R28" s="170">
        <v>2280</v>
      </c>
      <c r="S28" s="170"/>
      <c r="T28" s="619">
        <v>2360</v>
      </c>
      <c r="U28" s="619">
        <v>2500</v>
      </c>
      <c r="V28" s="638">
        <v>2740</v>
      </c>
      <c r="W28" s="619">
        <v>2457</v>
      </c>
      <c r="X28" s="619">
        <v>2230</v>
      </c>
      <c r="Y28" s="619">
        <v>2260</v>
      </c>
      <c r="Z28" s="170">
        <v>3298</v>
      </c>
      <c r="AA28" s="619">
        <v>2230</v>
      </c>
      <c r="AB28" s="619">
        <v>2230</v>
      </c>
      <c r="AC28" s="619">
        <v>2600</v>
      </c>
      <c r="AD28" s="619">
        <v>2150</v>
      </c>
      <c r="AE28" s="619">
        <v>2140</v>
      </c>
      <c r="AF28" s="619"/>
      <c r="AG28" s="619"/>
      <c r="AH28" s="619">
        <v>2625</v>
      </c>
      <c r="AI28" s="170">
        <v>1800</v>
      </c>
      <c r="AJ28" s="619"/>
      <c r="AK28" s="170"/>
      <c r="AL28" s="41">
        <f t="shared" si="1"/>
        <v>25</v>
      </c>
      <c r="AM28" s="295">
        <f t="shared" si="2"/>
        <v>2555.4514285714286</v>
      </c>
      <c r="AN28" s="171">
        <f>(STDEV(F28:AK28))/AM28*100</f>
        <v>20.439802999035418</v>
      </c>
      <c r="AO28" s="172">
        <f t="shared" si="4"/>
        <v>1800</v>
      </c>
      <c r="AP28" s="173">
        <f t="shared" si="5"/>
        <v>4420</v>
      </c>
      <c r="AQ28" s="176">
        <f t="shared" si="6"/>
        <v>0.40723981900452488</v>
      </c>
      <c r="AR28" s="175">
        <v>2523.7238095238095</v>
      </c>
      <c r="AS28" s="141">
        <f t="shared" si="7"/>
        <v>1.2415661159858482</v>
      </c>
      <c r="AT28" s="143">
        <f t="shared" si="0"/>
        <v>1.2415661159858482</v>
      </c>
    </row>
    <row r="29" spans="1:234" s="12" customFormat="1" ht="18.75" customHeight="1" x14ac:dyDescent="0.4">
      <c r="A29" s="223" t="s">
        <v>122</v>
      </c>
      <c r="B29" s="298" t="s">
        <v>319</v>
      </c>
      <c r="C29" s="177"/>
      <c r="D29" s="178"/>
      <c r="E29" s="262"/>
      <c r="F29" s="262"/>
      <c r="G29" s="271"/>
      <c r="H29" s="271"/>
      <c r="I29" s="619"/>
      <c r="J29" s="619"/>
      <c r="K29" s="271"/>
      <c r="L29" s="271"/>
      <c r="M29" s="271"/>
      <c r="N29" s="619"/>
      <c r="O29" s="271"/>
      <c r="P29" s="619"/>
      <c r="Q29" s="271"/>
      <c r="R29" s="271"/>
      <c r="S29" s="271"/>
      <c r="T29" s="619"/>
      <c r="U29" s="619"/>
      <c r="V29" s="643"/>
      <c r="W29" s="619"/>
      <c r="X29" s="619"/>
      <c r="Y29" s="619"/>
      <c r="Z29" s="271"/>
      <c r="AA29" s="619"/>
      <c r="AB29" s="619"/>
      <c r="AC29" s="619"/>
      <c r="AD29" s="619"/>
      <c r="AE29" s="619"/>
      <c r="AF29" s="619"/>
      <c r="AG29" s="619"/>
      <c r="AH29" s="619"/>
      <c r="AI29" s="271"/>
      <c r="AJ29" s="619"/>
      <c r="AK29" s="271"/>
      <c r="AL29" s="41"/>
      <c r="AM29" s="295"/>
      <c r="AN29" s="171"/>
      <c r="AO29" s="172"/>
      <c r="AP29" s="173"/>
      <c r="AQ29" s="179"/>
      <c r="AR29" s="175"/>
      <c r="AS29" s="141" t="e">
        <f t="shared" si="7"/>
        <v>#DIV/0!</v>
      </c>
      <c r="AT29" s="143" t="str">
        <f t="shared" si="0"/>
        <v/>
      </c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</row>
    <row r="30" spans="1:234" ht="18.75" customHeight="1" x14ac:dyDescent="0.4">
      <c r="A30" s="222" t="s">
        <v>124</v>
      </c>
      <c r="B30" s="293" t="s">
        <v>320</v>
      </c>
      <c r="C30" s="185" t="s">
        <v>487</v>
      </c>
      <c r="D30" s="164" t="s">
        <v>432</v>
      </c>
      <c r="E30" s="262">
        <v>875</v>
      </c>
      <c r="F30" s="262">
        <v>579</v>
      </c>
      <c r="G30" s="263">
        <v>422.5</v>
      </c>
      <c r="H30" s="170"/>
      <c r="I30" s="619">
        <v>650</v>
      </c>
      <c r="J30" s="619">
        <v>400</v>
      </c>
      <c r="K30" s="170">
        <v>550</v>
      </c>
      <c r="L30" s="170">
        <v>649</v>
      </c>
      <c r="M30" s="170">
        <v>606</v>
      </c>
      <c r="N30" s="619">
        <v>610</v>
      </c>
      <c r="O30" s="170">
        <v>670</v>
      </c>
      <c r="P30" s="619">
        <v>750</v>
      </c>
      <c r="Q30" s="170">
        <v>677.5</v>
      </c>
      <c r="R30" s="170">
        <v>650</v>
      </c>
      <c r="S30" s="170">
        <v>612</v>
      </c>
      <c r="T30" s="619">
        <v>833</v>
      </c>
      <c r="U30" s="619"/>
      <c r="V30" s="638">
        <v>727.5</v>
      </c>
      <c r="W30" s="619">
        <v>647.14285714285711</v>
      </c>
      <c r="X30" s="619">
        <v>670</v>
      </c>
      <c r="Y30" s="619">
        <v>690</v>
      </c>
      <c r="Z30" s="170">
        <v>667</v>
      </c>
      <c r="AA30" s="619">
        <v>652.5</v>
      </c>
      <c r="AB30" s="619"/>
      <c r="AC30" s="619">
        <v>574</v>
      </c>
      <c r="AD30" s="619">
        <v>642.85714285714289</v>
      </c>
      <c r="AE30" s="619">
        <v>648</v>
      </c>
      <c r="AF30" s="619"/>
      <c r="AG30" s="619"/>
      <c r="AH30" s="619">
        <v>850</v>
      </c>
      <c r="AI30" s="170">
        <v>772</v>
      </c>
      <c r="AJ30" s="619"/>
      <c r="AK30" s="170"/>
      <c r="AL30" s="41">
        <f t="shared" si="1"/>
        <v>26</v>
      </c>
      <c r="AM30" s="295">
        <f t="shared" si="2"/>
        <v>656.73076923076928</v>
      </c>
      <c r="AN30" s="171">
        <f t="shared" si="3"/>
        <v>15.473903532528164</v>
      </c>
      <c r="AO30" s="172">
        <f>MIN(E30:AK30)</f>
        <v>400</v>
      </c>
      <c r="AP30" s="173">
        <f t="shared" si="5"/>
        <v>875</v>
      </c>
      <c r="AQ30" s="176">
        <f t="shared" si="6"/>
        <v>0.45714285714285713</v>
      </c>
      <c r="AR30" s="175">
        <v>650.84</v>
      </c>
      <c r="AS30" s="141">
        <f t="shared" si="7"/>
        <v>0.89698389458272576</v>
      </c>
      <c r="AT30" s="143">
        <f t="shared" si="0"/>
        <v>0.89698389458272576</v>
      </c>
    </row>
    <row r="31" spans="1:234" ht="18.75" customHeight="1" x14ac:dyDescent="0.4">
      <c r="A31" s="222" t="s">
        <v>123</v>
      </c>
      <c r="B31" s="293" t="s">
        <v>449</v>
      </c>
      <c r="C31" s="185" t="s">
        <v>487</v>
      </c>
      <c r="D31" s="164" t="s">
        <v>432</v>
      </c>
      <c r="E31" s="262">
        <v>875</v>
      </c>
      <c r="F31" s="262">
        <v>540</v>
      </c>
      <c r="G31" s="263">
        <v>385</v>
      </c>
      <c r="H31" s="170"/>
      <c r="I31" s="619">
        <v>650</v>
      </c>
      <c r="J31" s="619">
        <v>354</v>
      </c>
      <c r="K31" s="170">
        <v>600</v>
      </c>
      <c r="L31" s="170">
        <v>573</v>
      </c>
      <c r="M31" s="170">
        <v>534</v>
      </c>
      <c r="N31" s="619">
        <v>564</v>
      </c>
      <c r="O31" s="170">
        <v>648</v>
      </c>
      <c r="P31" s="619">
        <v>625.71428571428567</v>
      </c>
      <c r="Q31" s="170">
        <v>612.5</v>
      </c>
      <c r="R31" s="170">
        <v>565</v>
      </c>
      <c r="S31" s="170">
        <v>552</v>
      </c>
      <c r="T31" s="619">
        <v>750</v>
      </c>
      <c r="U31" s="619"/>
      <c r="V31" s="638">
        <v>661.25</v>
      </c>
      <c r="W31" s="619">
        <v>612.14285714285711</v>
      </c>
      <c r="X31" s="619">
        <v>660</v>
      </c>
      <c r="Y31" s="619">
        <v>650</v>
      </c>
      <c r="Z31" s="170">
        <v>561</v>
      </c>
      <c r="AA31" s="619">
        <v>597.5</v>
      </c>
      <c r="AB31" s="619"/>
      <c r="AC31" s="619">
        <v>572</v>
      </c>
      <c r="AD31" s="619">
        <v>597.14285714285711</v>
      </c>
      <c r="AE31" s="619">
        <v>573</v>
      </c>
      <c r="AF31" s="619"/>
      <c r="AG31" s="619"/>
      <c r="AH31" s="619">
        <v>800</v>
      </c>
      <c r="AI31" s="170">
        <v>721</v>
      </c>
      <c r="AJ31" s="619"/>
      <c r="AK31" s="170"/>
      <c r="AL31" s="41">
        <f t="shared" si="1"/>
        <v>26</v>
      </c>
      <c r="AM31" s="295">
        <f t="shared" si="2"/>
        <v>608.97115384615381</v>
      </c>
      <c r="AN31" s="171">
        <f t="shared" si="3"/>
        <v>15.578142178651291</v>
      </c>
      <c r="AO31" s="172">
        <f t="shared" si="4"/>
        <v>354</v>
      </c>
      <c r="AP31" s="173">
        <f t="shared" si="5"/>
        <v>875</v>
      </c>
      <c r="AQ31" s="176">
        <f t="shared" si="6"/>
        <v>0.40457142857142858</v>
      </c>
      <c r="AR31" s="175">
        <v>601.19999999999993</v>
      </c>
      <c r="AS31" s="141">
        <f t="shared" si="7"/>
        <v>1.2761119795367426</v>
      </c>
      <c r="AT31" s="143">
        <f t="shared" si="0"/>
        <v>1.2761119795367426</v>
      </c>
    </row>
    <row r="32" spans="1:234" s="12" customFormat="1" ht="18.75" customHeight="1" x14ac:dyDescent="0.3">
      <c r="A32" s="223" t="s">
        <v>125</v>
      </c>
      <c r="B32" s="298" t="s">
        <v>321</v>
      </c>
      <c r="C32" s="177"/>
      <c r="D32" s="178"/>
      <c r="E32" s="262"/>
      <c r="F32" s="262"/>
      <c r="G32" s="262"/>
      <c r="H32" s="262"/>
      <c r="I32" s="262"/>
      <c r="J32" s="262"/>
      <c r="K32" s="262"/>
      <c r="L32" s="26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41"/>
      <c r="AM32" s="295"/>
      <c r="AN32" s="171"/>
      <c r="AO32" s="172"/>
      <c r="AP32" s="173"/>
      <c r="AQ32" s="179"/>
      <c r="AR32" s="175"/>
      <c r="AS32" s="141" t="e">
        <f t="shared" si="7"/>
        <v>#DIV/0!</v>
      </c>
      <c r="AT32" s="143" t="str">
        <f t="shared" si="0"/>
        <v/>
      </c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</row>
    <row r="33" spans="1:234" ht="18.75" customHeight="1" x14ac:dyDescent="0.4">
      <c r="A33" s="222" t="s">
        <v>126</v>
      </c>
      <c r="B33" s="293" t="s">
        <v>322</v>
      </c>
      <c r="C33" s="185" t="s">
        <v>488</v>
      </c>
      <c r="D33" s="164" t="s">
        <v>433</v>
      </c>
      <c r="E33" s="262">
        <v>4800</v>
      </c>
      <c r="F33" s="262">
        <v>5640</v>
      </c>
      <c r="G33" s="263">
        <v>5196</v>
      </c>
      <c r="H33" s="366"/>
      <c r="I33" s="619"/>
      <c r="J33" s="619">
        <v>5000</v>
      </c>
      <c r="K33" s="262">
        <v>4500</v>
      </c>
      <c r="L33" s="477">
        <v>5640</v>
      </c>
      <c r="M33" s="262">
        <v>7760</v>
      </c>
      <c r="N33" s="619">
        <v>4900</v>
      </c>
      <c r="O33" s="262">
        <v>7400</v>
      </c>
      <c r="P33" s="619">
        <v>10000</v>
      </c>
      <c r="Q33" s="262">
        <v>5000</v>
      </c>
      <c r="R33" s="262">
        <v>4680</v>
      </c>
      <c r="S33" s="262">
        <v>7000</v>
      </c>
      <c r="T33" s="619">
        <v>6480</v>
      </c>
      <c r="U33" s="619">
        <v>7079</v>
      </c>
      <c r="V33" s="638">
        <v>8000</v>
      </c>
      <c r="W33" s="619">
        <v>9500</v>
      </c>
      <c r="X33" s="619">
        <v>5000</v>
      </c>
      <c r="Y33" s="619">
        <v>9250</v>
      </c>
      <c r="Z33" s="262">
        <v>6000</v>
      </c>
      <c r="AA33" s="619"/>
      <c r="AB33" s="619"/>
      <c r="AC33" s="619">
        <v>4120</v>
      </c>
      <c r="AD33" s="619">
        <v>9285.7142857142862</v>
      </c>
      <c r="AE33" s="619">
        <v>10248</v>
      </c>
      <c r="AF33" s="619">
        <v>10500</v>
      </c>
      <c r="AG33" s="619"/>
      <c r="AH33" s="619">
        <v>6960</v>
      </c>
      <c r="AI33" s="262">
        <v>7821.4285714285716</v>
      </c>
      <c r="AJ33" s="619">
        <v>9140</v>
      </c>
      <c r="AK33" s="262"/>
      <c r="AL33" s="41">
        <f t="shared" si="1"/>
        <v>27</v>
      </c>
      <c r="AM33" s="295">
        <f>AVERAGE(E33:AK33)</f>
        <v>6922.2275132275136</v>
      </c>
      <c r="AN33" s="171">
        <f t="shared" si="3"/>
        <v>28.877508419215374</v>
      </c>
      <c r="AO33" s="172">
        <f t="shared" si="4"/>
        <v>4120</v>
      </c>
      <c r="AP33" s="173">
        <f t="shared" si="5"/>
        <v>10500</v>
      </c>
      <c r="AQ33" s="176">
        <f t="shared" si="6"/>
        <v>0.39238095238095239</v>
      </c>
      <c r="AR33" s="175">
        <v>7020.0428571428565</v>
      </c>
      <c r="AS33" s="141">
        <f t="shared" si="7"/>
        <v>-1.4130616731165002</v>
      </c>
      <c r="AT33" s="143">
        <f t="shared" si="0"/>
        <v>-1.4130616731165002</v>
      </c>
    </row>
    <row r="34" spans="1:234" ht="18.75" customHeight="1" x14ac:dyDescent="0.4">
      <c r="A34" s="222" t="s">
        <v>127</v>
      </c>
      <c r="B34" s="293" t="s">
        <v>323</v>
      </c>
      <c r="C34" s="185" t="s">
        <v>489</v>
      </c>
      <c r="D34" s="164" t="s">
        <v>433</v>
      </c>
      <c r="E34" s="170"/>
      <c r="F34" s="170">
        <v>5101</v>
      </c>
      <c r="G34" s="263">
        <v>4890</v>
      </c>
      <c r="H34" s="170">
        <v>6670</v>
      </c>
      <c r="I34" s="170">
        <v>8500</v>
      </c>
      <c r="J34" s="170">
        <v>3320</v>
      </c>
      <c r="K34" s="170"/>
      <c r="L34" s="170">
        <v>3860</v>
      </c>
      <c r="M34" s="170">
        <v>5320</v>
      </c>
      <c r="N34" s="170">
        <v>3900</v>
      </c>
      <c r="O34" s="170">
        <v>6100</v>
      </c>
      <c r="P34" s="170">
        <v>9071.4285714285706</v>
      </c>
      <c r="Q34" s="170">
        <v>4000</v>
      </c>
      <c r="R34" s="170">
        <v>3620</v>
      </c>
      <c r="S34" s="170">
        <v>6530</v>
      </c>
      <c r="T34" s="170">
        <v>5800</v>
      </c>
      <c r="U34" s="170">
        <v>6230</v>
      </c>
      <c r="V34" s="170">
        <v>6200</v>
      </c>
      <c r="W34" s="170">
        <v>7000</v>
      </c>
      <c r="X34" s="170">
        <v>5000</v>
      </c>
      <c r="Y34" s="170">
        <v>8840</v>
      </c>
      <c r="Z34" s="170">
        <v>5880</v>
      </c>
      <c r="AA34" s="170"/>
      <c r="AB34" s="170"/>
      <c r="AC34" s="170">
        <v>3960</v>
      </c>
      <c r="AD34" s="170">
        <v>9285.7142857142862</v>
      </c>
      <c r="AE34" s="170">
        <v>9307.6</v>
      </c>
      <c r="AF34" s="170">
        <v>9000</v>
      </c>
      <c r="AG34" s="170"/>
      <c r="AH34" s="170">
        <v>5500</v>
      </c>
      <c r="AI34" s="170">
        <v>7245.7142857142853</v>
      </c>
      <c r="AJ34" s="619">
        <v>8250</v>
      </c>
      <c r="AK34" s="262"/>
      <c r="AL34" s="41">
        <f t="shared" si="1"/>
        <v>27</v>
      </c>
      <c r="AM34" s="295">
        <f t="shared" si="2"/>
        <v>6236.3502645502658</v>
      </c>
      <c r="AN34" s="171">
        <f t="shared" si="3"/>
        <v>30.687960140602559</v>
      </c>
      <c r="AO34" s="172">
        <f t="shared" si="4"/>
        <v>3320</v>
      </c>
      <c r="AP34" s="173">
        <f t="shared" si="5"/>
        <v>9307.6</v>
      </c>
      <c r="AQ34" s="176">
        <f t="shared" si="6"/>
        <v>0.35669775237440371</v>
      </c>
      <c r="AR34" s="175">
        <v>6132.8423280423285</v>
      </c>
      <c r="AS34" s="141">
        <f t="shared" si="7"/>
        <v>1.6597518118299903</v>
      </c>
      <c r="AT34" s="143">
        <f t="shared" si="0"/>
        <v>1.6597518118299903</v>
      </c>
    </row>
    <row r="35" spans="1:234" s="12" customFormat="1" ht="18.75" customHeight="1" x14ac:dyDescent="0.4">
      <c r="A35" s="223" t="s">
        <v>128</v>
      </c>
      <c r="B35" s="298" t="s">
        <v>324</v>
      </c>
      <c r="C35" s="177"/>
      <c r="D35" s="178"/>
      <c r="E35" s="262"/>
      <c r="F35" s="262"/>
      <c r="G35" s="263"/>
      <c r="H35" s="170"/>
      <c r="I35" s="619"/>
      <c r="J35" s="619"/>
      <c r="K35" s="170"/>
      <c r="L35" s="170"/>
      <c r="M35" s="170"/>
      <c r="N35" s="619"/>
      <c r="O35" s="170"/>
      <c r="P35" s="619"/>
      <c r="Q35" s="170"/>
      <c r="R35" s="170"/>
      <c r="S35" s="170"/>
      <c r="T35" s="619"/>
      <c r="U35" s="619"/>
      <c r="V35" s="643"/>
      <c r="W35" s="619"/>
      <c r="X35" s="619"/>
      <c r="Y35" s="619"/>
      <c r="Z35" s="170"/>
      <c r="AA35" s="619"/>
      <c r="AB35" s="619"/>
      <c r="AC35" s="619"/>
      <c r="AD35" s="619"/>
      <c r="AE35" s="619"/>
      <c r="AF35" s="619"/>
      <c r="AG35" s="619"/>
      <c r="AH35" s="619"/>
      <c r="AI35" s="170"/>
      <c r="AJ35" s="619"/>
      <c r="AK35" s="170"/>
      <c r="AL35" s="41"/>
      <c r="AM35" s="295"/>
      <c r="AN35" s="171"/>
      <c r="AO35" s="172"/>
      <c r="AP35" s="173"/>
      <c r="AQ35" s="179"/>
      <c r="AR35" s="175"/>
      <c r="AS35" s="141" t="e">
        <f t="shared" si="7"/>
        <v>#DIV/0!</v>
      </c>
      <c r="AT35" s="143" t="str">
        <f t="shared" si="0"/>
        <v/>
      </c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</row>
    <row r="36" spans="1:234" ht="18.75" customHeight="1" x14ac:dyDescent="0.4">
      <c r="A36" s="222" t="s">
        <v>129</v>
      </c>
      <c r="B36" s="293" t="s">
        <v>325</v>
      </c>
      <c r="C36" s="185" t="s">
        <v>472</v>
      </c>
      <c r="D36" s="164" t="s">
        <v>433</v>
      </c>
      <c r="E36" s="262">
        <v>4640</v>
      </c>
      <c r="F36" s="262">
        <v>5020</v>
      </c>
      <c r="G36" s="263">
        <v>5500</v>
      </c>
      <c r="H36" s="170"/>
      <c r="I36" s="619">
        <v>4500</v>
      </c>
      <c r="J36" s="619">
        <v>6000</v>
      </c>
      <c r="K36" s="170">
        <v>5200</v>
      </c>
      <c r="L36" s="170">
        <v>3420</v>
      </c>
      <c r="M36" s="170">
        <v>5600</v>
      </c>
      <c r="N36" s="619">
        <v>3800</v>
      </c>
      <c r="O36" s="170">
        <v>6700</v>
      </c>
      <c r="P36" s="619">
        <v>8285.7142857142862</v>
      </c>
      <c r="Q36" s="170">
        <v>5250</v>
      </c>
      <c r="R36" s="170">
        <v>4420</v>
      </c>
      <c r="S36" s="170">
        <v>7022</v>
      </c>
      <c r="T36" s="619">
        <v>5100</v>
      </c>
      <c r="U36" s="619">
        <v>5995</v>
      </c>
      <c r="V36" s="638">
        <v>3180</v>
      </c>
      <c r="W36" s="619">
        <v>7000</v>
      </c>
      <c r="X36" s="170">
        <v>5200</v>
      </c>
      <c r="Y36" s="619">
        <v>4833.333333333333</v>
      </c>
      <c r="Z36" s="170">
        <v>5040</v>
      </c>
      <c r="AA36" s="619"/>
      <c r="AB36" s="619">
        <v>5000</v>
      </c>
      <c r="AC36" s="619">
        <v>3560</v>
      </c>
      <c r="AD36" s="619">
        <v>6743</v>
      </c>
      <c r="AE36" s="619">
        <v>6970</v>
      </c>
      <c r="AF36" s="619">
        <v>6000</v>
      </c>
      <c r="AG36" s="619">
        <v>5000</v>
      </c>
      <c r="AH36" s="619">
        <v>3300</v>
      </c>
      <c r="AI36" s="170">
        <v>4947.1428571428569</v>
      </c>
      <c r="AJ36" s="619">
        <v>9500</v>
      </c>
      <c r="AL36" s="41">
        <f>COUNT(E36:AJ36)</f>
        <v>30</v>
      </c>
      <c r="AM36" s="295">
        <f>AVERAGE(E36:AJ36)</f>
        <v>5424.2063492063498</v>
      </c>
      <c r="AN36" s="171">
        <f>(STDEV(F36:AJ36))/AM36*100</f>
        <v>26.90224542539163</v>
      </c>
      <c r="AO36" s="172">
        <f>MIN(E36:AJ36)</f>
        <v>3180</v>
      </c>
      <c r="AP36" s="173">
        <f>MAX(E36:AJ36)</f>
        <v>9500</v>
      </c>
      <c r="AQ36" s="176">
        <f t="shared" si="6"/>
        <v>0.33473684210526317</v>
      </c>
      <c r="AR36" s="175">
        <v>5452.0119047619055</v>
      </c>
      <c r="AS36" s="141">
        <f t="shared" si="7"/>
        <v>-0.51261979662009516</v>
      </c>
      <c r="AT36" s="143">
        <f t="shared" si="0"/>
        <v>-0.51261979662009516</v>
      </c>
    </row>
    <row r="37" spans="1:234" ht="18.75" customHeight="1" x14ac:dyDescent="0.4">
      <c r="A37" s="222" t="s">
        <v>130</v>
      </c>
      <c r="B37" s="293" t="s">
        <v>326</v>
      </c>
      <c r="C37" s="185" t="s">
        <v>473</v>
      </c>
      <c r="D37" s="164" t="s">
        <v>433</v>
      </c>
      <c r="E37" s="262">
        <v>4460</v>
      </c>
      <c r="F37" s="262"/>
      <c r="G37" s="263">
        <v>5449</v>
      </c>
      <c r="H37" s="170"/>
      <c r="I37" s="619">
        <v>4500</v>
      </c>
      <c r="J37" s="619">
        <v>4380</v>
      </c>
      <c r="K37" s="170"/>
      <c r="L37" s="170">
        <v>3240</v>
      </c>
      <c r="M37" s="170"/>
      <c r="N37" s="619"/>
      <c r="O37" s="170">
        <v>6300</v>
      </c>
      <c r="P37" s="619">
        <v>8571.4285714285706</v>
      </c>
      <c r="Q37" s="170">
        <v>7000</v>
      </c>
      <c r="R37" s="170"/>
      <c r="S37" s="170">
        <v>7022</v>
      </c>
      <c r="T37" s="619">
        <v>5500</v>
      </c>
      <c r="U37" s="619">
        <v>5996</v>
      </c>
      <c r="V37" s="638">
        <v>4250</v>
      </c>
      <c r="W37" s="619"/>
      <c r="X37" s="170">
        <v>5600</v>
      </c>
      <c r="Y37" s="619">
        <v>5000</v>
      </c>
      <c r="Z37" s="170">
        <v>5320</v>
      </c>
      <c r="AA37" s="619"/>
      <c r="AB37" s="619">
        <v>3010</v>
      </c>
      <c r="AC37" s="619"/>
      <c r="AD37" s="619"/>
      <c r="AE37" s="619">
        <v>7582</v>
      </c>
      <c r="AF37" s="619">
        <v>8000</v>
      </c>
      <c r="AG37" s="619"/>
      <c r="AH37" s="619">
        <v>4300</v>
      </c>
      <c r="AI37" s="170">
        <v>5182.8571428571431</v>
      </c>
      <c r="AJ37" s="619">
        <v>9700</v>
      </c>
      <c r="AK37" s="170"/>
      <c r="AL37" s="41">
        <f t="shared" si="1"/>
        <v>21</v>
      </c>
      <c r="AM37" s="295">
        <f t="shared" si="2"/>
        <v>5731.5850340136058</v>
      </c>
      <c r="AN37" s="171">
        <f t="shared" si="3"/>
        <v>30.569573588715183</v>
      </c>
      <c r="AO37" s="172">
        <f t="shared" si="4"/>
        <v>3010</v>
      </c>
      <c r="AP37" s="173">
        <f t="shared" si="5"/>
        <v>9700</v>
      </c>
      <c r="AQ37" s="176">
        <f t="shared" si="6"/>
        <v>0.31030927835051547</v>
      </c>
      <c r="AR37" s="175">
        <v>5647.1419501133787</v>
      </c>
      <c r="AS37" s="141">
        <f t="shared" si="7"/>
        <v>1.4732937468275642</v>
      </c>
      <c r="AT37" s="143">
        <f t="shared" si="0"/>
        <v>1.4732937468275642</v>
      </c>
    </row>
    <row r="38" spans="1:234" s="12" customFormat="1" ht="18.75" customHeight="1" x14ac:dyDescent="0.3">
      <c r="A38" s="223" t="s">
        <v>131</v>
      </c>
      <c r="B38" s="298" t="s">
        <v>327</v>
      </c>
      <c r="C38" s="177"/>
      <c r="D38" s="178"/>
      <c r="E38" s="262"/>
      <c r="F38" s="262"/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41"/>
      <c r="AM38" s="295"/>
      <c r="AN38" s="171"/>
      <c r="AO38" s="172"/>
      <c r="AP38" s="173"/>
      <c r="AQ38" s="179"/>
      <c r="AR38" s="175"/>
      <c r="AS38" s="141" t="e">
        <f t="shared" si="7"/>
        <v>#DIV/0!</v>
      </c>
      <c r="AT38" s="143" t="str">
        <f t="shared" si="0"/>
        <v/>
      </c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</row>
    <row r="39" spans="1:234" ht="18.75" customHeight="1" x14ac:dyDescent="0.4">
      <c r="A39" s="222" t="s">
        <v>132</v>
      </c>
      <c r="B39" s="293" t="s">
        <v>328</v>
      </c>
      <c r="C39" s="244" t="s">
        <v>474</v>
      </c>
      <c r="D39" s="164" t="s">
        <v>433</v>
      </c>
      <c r="E39" s="262">
        <v>7600</v>
      </c>
      <c r="F39" s="262">
        <v>4325</v>
      </c>
      <c r="G39" s="263">
        <v>4250</v>
      </c>
      <c r="H39" s="170"/>
      <c r="I39" s="619"/>
      <c r="J39" s="619">
        <v>5300</v>
      </c>
      <c r="K39" s="170"/>
      <c r="L39" s="170">
        <v>3580</v>
      </c>
      <c r="M39" s="170">
        <v>4580</v>
      </c>
      <c r="N39" s="619">
        <v>3000</v>
      </c>
      <c r="O39" s="170">
        <v>6520</v>
      </c>
      <c r="P39" s="619">
        <v>8714.2857142857138</v>
      </c>
      <c r="Q39" s="170">
        <v>5000</v>
      </c>
      <c r="R39" s="170">
        <v>5600</v>
      </c>
      <c r="S39" s="170">
        <v>5996</v>
      </c>
      <c r="T39" s="619">
        <v>6000</v>
      </c>
      <c r="U39" s="619">
        <v>6500</v>
      </c>
      <c r="V39" s="638">
        <v>7600</v>
      </c>
      <c r="W39" s="619">
        <v>8100</v>
      </c>
      <c r="X39" s="170">
        <v>4500</v>
      </c>
      <c r="Y39" s="619">
        <v>6800</v>
      </c>
      <c r="Z39" s="170">
        <v>5480</v>
      </c>
      <c r="AA39" s="619"/>
      <c r="AB39" s="619">
        <v>4100</v>
      </c>
      <c r="AC39" s="619"/>
      <c r="AD39" s="619">
        <v>5214.2857142857147</v>
      </c>
      <c r="AE39" s="619">
        <v>7700</v>
      </c>
      <c r="AF39" s="619">
        <v>8500</v>
      </c>
      <c r="AG39" s="619"/>
      <c r="AH39" s="619">
        <v>3840</v>
      </c>
      <c r="AI39" s="170">
        <v>4357</v>
      </c>
      <c r="AJ39" s="619">
        <v>6500</v>
      </c>
      <c r="AL39" s="41">
        <f>COUNT(E39:AJ39)</f>
        <v>26</v>
      </c>
      <c r="AM39" s="295">
        <f>AVERAGE(E39:AJ39)</f>
        <v>5756.0219780219777</v>
      </c>
      <c r="AN39" s="171">
        <f>(STDEV(F39:AJ39))/AM39*100</f>
        <v>27.667179486741038</v>
      </c>
      <c r="AO39" s="172">
        <f>MIN(E39:AJ39)</f>
        <v>3000</v>
      </c>
      <c r="AP39" s="173">
        <f>MAX(E39:AJ39)</f>
        <v>8714.2857142857138</v>
      </c>
      <c r="AQ39" s="176">
        <f t="shared" si="6"/>
        <v>0.34426229508196721</v>
      </c>
      <c r="AR39" s="175">
        <v>5726.4967032967043</v>
      </c>
      <c r="AS39" s="141">
        <f t="shared" si="7"/>
        <v>0.51294583026278984</v>
      </c>
      <c r="AT39" s="143">
        <f t="shared" si="0"/>
        <v>0.51294583026278984</v>
      </c>
    </row>
    <row r="40" spans="1:234" ht="18.75" customHeight="1" x14ac:dyDescent="0.4">
      <c r="A40" s="222" t="s">
        <v>133</v>
      </c>
      <c r="B40" s="293" t="s">
        <v>329</v>
      </c>
      <c r="C40" s="244" t="s">
        <v>475</v>
      </c>
      <c r="D40" s="164" t="s">
        <v>433</v>
      </c>
      <c r="E40" s="262">
        <v>8400</v>
      </c>
      <c r="F40" s="170">
        <v>5020</v>
      </c>
      <c r="G40" s="263">
        <v>5020</v>
      </c>
      <c r="H40" s="170"/>
      <c r="I40" s="619">
        <v>6500</v>
      </c>
      <c r="J40" s="619">
        <v>6500</v>
      </c>
      <c r="K40" s="170">
        <v>3700</v>
      </c>
      <c r="L40" s="170">
        <v>4580</v>
      </c>
      <c r="M40" s="170">
        <v>5060</v>
      </c>
      <c r="N40" s="619">
        <v>4500</v>
      </c>
      <c r="O40" s="170">
        <v>7300</v>
      </c>
      <c r="P40" s="619">
        <v>9471.4285714285706</v>
      </c>
      <c r="Q40" s="170">
        <v>6500</v>
      </c>
      <c r="R40" s="170">
        <v>6860</v>
      </c>
      <c r="S40" s="170">
        <v>7000</v>
      </c>
      <c r="T40" s="619">
        <v>7000</v>
      </c>
      <c r="U40" s="619">
        <v>7503.5</v>
      </c>
      <c r="V40" s="638">
        <v>9500</v>
      </c>
      <c r="W40" s="619">
        <v>8928.5714285714294</v>
      </c>
      <c r="X40" s="619">
        <v>4950</v>
      </c>
      <c r="Y40" s="619">
        <v>8400</v>
      </c>
      <c r="Z40" s="170">
        <v>6280</v>
      </c>
      <c r="AA40" s="619"/>
      <c r="AB40" s="619"/>
      <c r="AC40" s="619">
        <v>4500</v>
      </c>
      <c r="AD40" s="619">
        <v>7100</v>
      </c>
      <c r="AE40" s="619">
        <v>9340</v>
      </c>
      <c r="AF40" s="619"/>
      <c r="AG40" s="619"/>
      <c r="AH40" s="619">
        <v>5540</v>
      </c>
      <c r="AI40" s="170">
        <v>5450</v>
      </c>
      <c r="AJ40" s="619">
        <v>7000</v>
      </c>
      <c r="AL40" s="41">
        <f t="shared" si="1"/>
        <v>27</v>
      </c>
      <c r="AM40" s="295">
        <f t="shared" si="2"/>
        <v>6589.0185185185182</v>
      </c>
      <c r="AN40" s="171">
        <f t="shared" si="3"/>
        <v>25.165186833782823</v>
      </c>
      <c r="AO40" s="172">
        <f>MIN(E40:AK40)</f>
        <v>3700</v>
      </c>
      <c r="AP40" s="173">
        <f t="shared" si="5"/>
        <v>9500</v>
      </c>
      <c r="AQ40" s="176">
        <f t="shared" si="6"/>
        <v>0.38947368421052631</v>
      </c>
      <c r="AR40" s="175">
        <v>6581.7615238095241</v>
      </c>
      <c r="AS40" s="141">
        <f t="shared" si="7"/>
        <v>0.11013771912460335</v>
      </c>
      <c r="AT40" s="143">
        <f t="shared" si="0"/>
        <v>0.11013771912460335</v>
      </c>
    </row>
    <row r="41" spans="1:234" s="12" customFormat="1" ht="18.75" customHeight="1" x14ac:dyDescent="0.4">
      <c r="A41" s="223" t="s">
        <v>134</v>
      </c>
      <c r="B41" s="298" t="s">
        <v>330</v>
      </c>
      <c r="C41" s="245" t="s">
        <v>476</v>
      </c>
      <c r="D41" s="205" t="s">
        <v>433</v>
      </c>
      <c r="E41" s="262"/>
      <c r="F41" s="262">
        <v>1500</v>
      </c>
      <c r="G41" s="263">
        <v>1500</v>
      </c>
      <c r="H41" s="170"/>
      <c r="I41" s="619"/>
      <c r="J41" s="619">
        <v>1900</v>
      </c>
      <c r="K41" s="170">
        <v>1500</v>
      </c>
      <c r="L41" s="170">
        <v>1360</v>
      </c>
      <c r="M41" s="170">
        <v>1310</v>
      </c>
      <c r="N41" s="619">
        <v>1640</v>
      </c>
      <c r="O41" s="170"/>
      <c r="P41" s="619">
        <v>2500</v>
      </c>
      <c r="Q41" s="170">
        <v>2500</v>
      </c>
      <c r="R41" s="170">
        <v>2440</v>
      </c>
      <c r="S41" s="170">
        <v>1480</v>
      </c>
      <c r="T41" s="619">
        <v>2620</v>
      </c>
      <c r="U41" s="619"/>
      <c r="V41" s="638" t="s">
        <v>599</v>
      </c>
      <c r="W41" s="619">
        <v>2000</v>
      </c>
      <c r="X41" s="619">
        <v>1625</v>
      </c>
      <c r="Y41" s="619"/>
      <c r="Z41" s="170">
        <v>1500</v>
      </c>
      <c r="AA41" s="619"/>
      <c r="AB41" s="619">
        <v>2200</v>
      </c>
      <c r="AC41" s="619">
        <v>2360</v>
      </c>
      <c r="AD41" s="619">
        <v>1500</v>
      </c>
      <c r="AE41" s="619">
        <v>3195</v>
      </c>
      <c r="AF41" s="619">
        <v>3000</v>
      </c>
      <c r="AG41" s="619"/>
      <c r="AH41" s="619">
        <v>2100</v>
      </c>
      <c r="AI41" s="170">
        <v>2725.7142857142858</v>
      </c>
      <c r="AJ41" s="619">
        <v>2300</v>
      </c>
      <c r="AK41" s="170"/>
      <c r="AL41" s="41">
        <f t="shared" si="1"/>
        <v>23</v>
      </c>
      <c r="AM41" s="295">
        <f t="shared" si="2"/>
        <v>2032.8571428571427</v>
      </c>
      <c r="AN41" s="171">
        <f>(STDEV(F41:AK41))/AM41*100</f>
        <v>27.676064866221523</v>
      </c>
      <c r="AO41" s="172">
        <f t="shared" si="4"/>
        <v>1310</v>
      </c>
      <c r="AP41" s="173">
        <f t="shared" si="5"/>
        <v>3195</v>
      </c>
      <c r="AQ41" s="179">
        <f t="shared" si="6"/>
        <v>0.41001564945226915</v>
      </c>
      <c r="AR41" s="175">
        <v>2028.1020408163265</v>
      </c>
      <c r="AS41" s="141">
        <f t="shared" si="7"/>
        <v>0.23391225780543534</v>
      </c>
      <c r="AT41" s="143">
        <f t="shared" si="0"/>
        <v>0.23391225780543534</v>
      </c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</row>
    <row r="42" spans="1:234" s="12" customFormat="1" ht="18.75" customHeight="1" x14ac:dyDescent="0.4">
      <c r="A42" s="223" t="s">
        <v>135</v>
      </c>
      <c r="B42" s="298" t="s">
        <v>331</v>
      </c>
      <c r="C42" s="245"/>
      <c r="D42" s="186"/>
      <c r="E42" s="262"/>
      <c r="F42" s="262"/>
      <c r="G42" s="271"/>
      <c r="H42" s="271"/>
      <c r="I42" s="619"/>
      <c r="J42" s="619"/>
      <c r="K42" s="271"/>
      <c r="L42" s="271"/>
      <c r="M42" s="271"/>
      <c r="N42" s="619"/>
      <c r="O42" s="271"/>
      <c r="P42" s="619"/>
      <c r="Q42" s="271"/>
      <c r="R42" s="271"/>
      <c r="S42" s="271"/>
      <c r="T42" s="619"/>
      <c r="U42" s="619"/>
      <c r="V42" s="638"/>
      <c r="W42" s="619"/>
      <c r="X42" s="619"/>
      <c r="Y42" s="619"/>
      <c r="Z42" s="271"/>
      <c r="AA42" s="619"/>
      <c r="AB42" s="619"/>
      <c r="AC42" s="619"/>
      <c r="AD42" s="619"/>
      <c r="AE42" s="619"/>
      <c r="AF42" s="619"/>
      <c r="AG42" s="619"/>
      <c r="AH42" s="619"/>
      <c r="AI42" s="271"/>
      <c r="AJ42" s="619"/>
      <c r="AK42" s="271"/>
      <c r="AL42" s="41"/>
      <c r="AM42" s="295"/>
      <c r="AN42" s="171"/>
      <c r="AO42" s="172"/>
      <c r="AP42" s="173"/>
      <c r="AQ42" s="179"/>
      <c r="AR42" s="175"/>
      <c r="AS42" s="141" t="e">
        <f t="shared" si="7"/>
        <v>#DIV/0!</v>
      </c>
      <c r="AT42" s="143" t="str">
        <f t="shared" si="0"/>
        <v/>
      </c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</row>
    <row r="43" spans="1:234" ht="18.75" customHeight="1" x14ac:dyDescent="0.4">
      <c r="A43" s="222" t="s">
        <v>136</v>
      </c>
      <c r="B43" s="341" t="s">
        <v>332</v>
      </c>
      <c r="C43" s="244" t="s">
        <v>477</v>
      </c>
      <c r="D43" s="240" t="s">
        <v>432</v>
      </c>
      <c r="E43" s="262"/>
      <c r="F43" s="262">
        <v>105</v>
      </c>
      <c r="G43" s="271">
        <v>117.8</v>
      </c>
      <c r="H43" s="271"/>
      <c r="I43" s="619"/>
      <c r="J43" s="619">
        <v>80</v>
      </c>
      <c r="K43" s="271">
        <v>70</v>
      </c>
      <c r="L43" s="271">
        <v>62.8</v>
      </c>
      <c r="M43" s="271">
        <v>63</v>
      </c>
      <c r="N43" s="170">
        <v>58</v>
      </c>
      <c r="O43" s="271">
        <v>55.2</v>
      </c>
      <c r="P43" s="619">
        <v>83.571428571428569</v>
      </c>
      <c r="Q43" s="271">
        <v>92.5</v>
      </c>
      <c r="R43" s="271">
        <v>58</v>
      </c>
      <c r="S43" s="271"/>
      <c r="T43" s="619">
        <v>70</v>
      </c>
      <c r="U43" s="619"/>
      <c r="V43" s="170">
        <v>70</v>
      </c>
      <c r="W43" s="619">
        <v>76</v>
      </c>
      <c r="X43" s="619">
        <v>72</v>
      </c>
      <c r="Y43" s="619">
        <v>60</v>
      </c>
      <c r="Z43" s="170">
        <v>70</v>
      </c>
      <c r="AA43" s="619"/>
      <c r="AB43" s="619"/>
      <c r="AC43" s="170">
        <v>72</v>
      </c>
      <c r="AD43" s="619">
        <v>112.14285714285714</v>
      </c>
      <c r="AE43" s="619">
        <v>120</v>
      </c>
      <c r="AF43" s="619"/>
      <c r="AG43" s="619">
        <v>120</v>
      </c>
      <c r="AH43" s="619">
        <v>55</v>
      </c>
      <c r="AI43" s="170">
        <v>75</v>
      </c>
      <c r="AJ43" s="619"/>
      <c r="AK43" s="271"/>
      <c r="AL43" s="41">
        <f t="shared" si="1"/>
        <v>23</v>
      </c>
      <c r="AM43" s="295">
        <f t="shared" si="2"/>
        <v>79.044099378881995</v>
      </c>
      <c r="AN43" s="171">
        <f t="shared" si="3"/>
        <v>27.236587433396419</v>
      </c>
      <c r="AO43" s="172">
        <f>MIN(E43:AK43)</f>
        <v>55</v>
      </c>
      <c r="AP43" s="173">
        <f t="shared" si="5"/>
        <v>120</v>
      </c>
      <c r="AQ43" s="176">
        <f t="shared" si="6"/>
        <v>0.45833333333333331</v>
      </c>
      <c r="AR43" s="175">
        <v>76.437857142857141</v>
      </c>
      <c r="AS43" s="141">
        <f t="shared" si="7"/>
        <v>3.2972002420223134</v>
      </c>
      <c r="AT43" s="143">
        <f t="shared" si="0"/>
        <v>3.2972002420223134</v>
      </c>
    </row>
    <row r="44" spans="1:234" ht="18.75" customHeight="1" x14ac:dyDescent="0.4">
      <c r="A44" s="222" t="s">
        <v>137</v>
      </c>
      <c r="B44" s="341" t="s">
        <v>603</v>
      </c>
      <c r="C44" s="244" t="s">
        <v>478</v>
      </c>
      <c r="D44" s="240" t="s">
        <v>432</v>
      </c>
      <c r="E44" s="262"/>
      <c r="F44" s="262">
        <v>102</v>
      </c>
      <c r="G44" s="263">
        <v>90.2</v>
      </c>
      <c r="H44" s="170"/>
      <c r="I44" s="619">
        <v>70</v>
      </c>
      <c r="J44" s="619">
        <v>80</v>
      </c>
      <c r="K44" s="170">
        <v>65</v>
      </c>
      <c r="L44" s="170">
        <v>85</v>
      </c>
      <c r="M44" s="170">
        <v>76</v>
      </c>
      <c r="N44" s="170">
        <v>52</v>
      </c>
      <c r="O44" s="170">
        <v>62</v>
      </c>
      <c r="P44" s="619">
        <v>87.857142857142861</v>
      </c>
      <c r="Q44" s="170">
        <v>55</v>
      </c>
      <c r="R44" s="170">
        <v>58</v>
      </c>
      <c r="S44" s="170"/>
      <c r="T44" s="619">
        <v>78</v>
      </c>
      <c r="U44" s="619"/>
      <c r="V44" s="638">
        <v>65</v>
      </c>
      <c r="W44" s="619">
        <v>84</v>
      </c>
      <c r="X44" s="619">
        <v>60</v>
      </c>
      <c r="Y44" s="619">
        <v>60</v>
      </c>
      <c r="Z44" s="170">
        <v>78</v>
      </c>
      <c r="AA44" s="619"/>
      <c r="AB44" s="619"/>
      <c r="AC44" s="170">
        <v>65</v>
      </c>
      <c r="AD44" s="170">
        <v>80</v>
      </c>
      <c r="AE44" s="619">
        <v>114</v>
      </c>
      <c r="AF44" s="619"/>
      <c r="AG44" s="619"/>
      <c r="AH44" s="619"/>
      <c r="AI44" s="170">
        <v>80</v>
      </c>
      <c r="AJ44" s="619"/>
      <c r="AK44" s="170"/>
      <c r="AL44" s="41">
        <f t="shared" si="1"/>
        <v>22</v>
      </c>
      <c r="AM44" s="295">
        <f t="shared" si="2"/>
        <v>74.866233766233776</v>
      </c>
      <c r="AN44" s="171">
        <f t="shared" si="3"/>
        <v>20.780806138155366</v>
      </c>
      <c r="AO44" s="172">
        <f t="shared" si="4"/>
        <v>52</v>
      </c>
      <c r="AP44" s="173">
        <f t="shared" si="5"/>
        <v>114</v>
      </c>
      <c r="AQ44" s="176">
        <f t="shared" si="6"/>
        <v>0.45614035087719296</v>
      </c>
      <c r="AR44" s="175">
        <v>72.915646258503401</v>
      </c>
      <c r="AS44" s="141">
        <f t="shared" si="7"/>
        <v>2.6054302582135924</v>
      </c>
      <c r="AT44" s="143">
        <f t="shared" si="0"/>
        <v>2.6054302582135924</v>
      </c>
    </row>
    <row r="45" spans="1:234" s="12" customFormat="1" ht="18.75" customHeight="1" x14ac:dyDescent="0.4">
      <c r="A45" s="223" t="s">
        <v>138</v>
      </c>
      <c r="B45" s="298" t="s">
        <v>333</v>
      </c>
      <c r="C45" s="177"/>
      <c r="D45" s="178"/>
      <c r="E45" s="262"/>
      <c r="F45" s="262"/>
      <c r="G45" s="263"/>
      <c r="H45" s="170"/>
      <c r="I45" s="619"/>
      <c r="J45" s="619"/>
      <c r="K45" s="170"/>
      <c r="L45" s="170"/>
      <c r="M45" s="170"/>
      <c r="N45" s="619"/>
      <c r="O45" s="170"/>
      <c r="P45" s="619"/>
      <c r="Q45" s="170"/>
      <c r="R45" s="170"/>
      <c r="S45" s="170"/>
      <c r="T45" s="619"/>
      <c r="U45" s="619"/>
      <c r="V45" s="643"/>
      <c r="W45" s="619"/>
      <c r="X45" s="619"/>
      <c r="Y45" s="619"/>
      <c r="Z45" s="170"/>
      <c r="AA45" s="619"/>
      <c r="AB45" s="619"/>
      <c r="AC45" s="619"/>
      <c r="AD45" s="619"/>
      <c r="AE45" s="619"/>
      <c r="AF45" s="619"/>
      <c r="AG45" s="619"/>
      <c r="AH45" s="619"/>
      <c r="AI45" s="170"/>
      <c r="AJ45" s="619"/>
      <c r="AK45" s="170"/>
      <c r="AL45" s="41"/>
      <c r="AM45" s="295"/>
      <c r="AN45" s="171"/>
      <c r="AO45" s="172"/>
      <c r="AP45" s="173"/>
      <c r="AQ45" s="179"/>
      <c r="AR45" s="175"/>
      <c r="AS45" s="141" t="e">
        <f t="shared" si="7"/>
        <v>#DIV/0!</v>
      </c>
      <c r="AT45" s="143" t="str">
        <f t="shared" si="0"/>
        <v/>
      </c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</row>
    <row r="46" spans="1:234" ht="18.75" customHeight="1" x14ac:dyDescent="0.4">
      <c r="A46" s="222" t="s">
        <v>140</v>
      </c>
      <c r="B46" s="293" t="s">
        <v>334</v>
      </c>
      <c r="C46" s="184" t="s">
        <v>421</v>
      </c>
      <c r="D46" s="164" t="s">
        <v>432</v>
      </c>
      <c r="E46" s="262">
        <v>130</v>
      </c>
      <c r="F46" s="262">
        <v>117</v>
      </c>
      <c r="G46" s="271">
        <v>113.4</v>
      </c>
      <c r="H46" s="271"/>
      <c r="I46" s="619">
        <v>133.33333333333334</v>
      </c>
      <c r="J46" s="619"/>
      <c r="K46" s="271">
        <v>93.25</v>
      </c>
      <c r="L46" s="271">
        <v>108</v>
      </c>
      <c r="M46" s="271">
        <v>132</v>
      </c>
      <c r="N46" s="619">
        <v>100</v>
      </c>
      <c r="O46" s="271">
        <v>120</v>
      </c>
      <c r="P46" s="619">
        <v>123.57142857142857</v>
      </c>
      <c r="Q46" s="271">
        <v>112</v>
      </c>
      <c r="R46" s="271">
        <v>103.2</v>
      </c>
      <c r="S46" s="271">
        <v>121.6</v>
      </c>
      <c r="T46" s="619">
        <v>109</v>
      </c>
      <c r="U46" s="619">
        <v>123</v>
      </c>
      <c r="V46" s="638">
        <v>102.5</v>
      </c>
      <c r="W46" s="619">
        <v>87.571428571428569</v>
      </c>
      <c r="X46" s="619">
        <v>106.66666666666667</v>
      </c>
      <c r="Y46" s="619">
        <v>117</v>
      </c>
      <c r="Z46" s="271">
        <v>89</v>
      </c>
      <c r="AA46" s="619">
        <v>48.5</v>
      </c>
      <c r="AB46" s="619">
        <v>46</v>
      </c>
      <c r="AC46" s="619">
        <v>101</v>
      </c>
      <c r="AD46" s="619">
        <v>104.71428571428571</v>
      </c>
      <c r="AE46" s="619">
        <v>112</v>
      </c>
      <c r="AF46" s="619">
        <v>74.599999999999994</v>
      </c>
      <c r="AG46" s="619">
        <v>67.75</v>
      </c>
      <c r="AH46" s="619">
        <v>106.2</v>
      </c>
      <c r="AI46" s="271">
        <v>100</v>
      </c>
      <c r="AJ46" s="619">
        <v>87</v>
      </c>
      <c r="AK46" s="271">
        <v>105</v>
      </c>
      <c r="AL46" s="41">
        <f t="shared" si="1"/>
        <v>31</v>
      </c>
      <c r="AM46" s="295">
        <f>AVERAGE(E46:AK46)</f>
        <v>103.05990783410139</v>
      </c>
      <c r="AN46" s="171">
        <f>(STDEV(F46:AK46))/AM46*100</f>
        <v>20.565802198861107</v>
      </c>
      <c r="AO46" s="172">
        <f t="shared" si="4"/>
        <v>46</v>
      </c>
      <c r="AP46" s="173">
        <f t="shared" si="5"/>
        <v>133.33333333333334</v>
      </c>
      <c r="AQ46" s="176">
        <f t="shared" si="6"/>
        <v>0.34499999999999997</v>
      </c>
      <c r="AR46" s="175">
        <v>101.03387096774193</v>
      </c>
      <c r="AS46" s="141">
        <f t="shared" si="7"/>
        <v>1.9658826685745034</v>
      </c>
      <c r="AT46" s="143">
        <f t="shared" si="0"/>
        <v>1.9658826685745034</v>
      </c>
    </row>
    <row r="47" spans="1:234" ht="18.75" customHeight="1" x14ac:dyDescent="0.4">
      <c r="A47" s="222" t="s">
        <v>139</v>
      </c>
      <c r="B47" s="293" t="s">
        <v>335</v>
      </c>
      <c r="C47" s="184" t="s">
        <v>422</v>
      </c>
      <c r="D47" s="164" t="s">
        <v>432</v>
      </c>
      <c r="E47" s="262">
        <v>48</v>
      </c>
      <c r="F47" s="262">
        <v>56</v>
      </c>
      <c r="G47" s="263">
        <v>45.2</v>
      </c>
      <c r="H47" s="170"/>
      <c r="I47" s="619">
        <v>45</v>
      </c>
      <c r="J47" s="619"/>
      <c r="K47" s="445">
        <v>54</v>
      </c>
      <c r="L47" s="170">
        <v>53</v>
      </c>
      <c r="M47" s="445">
        <v>59</v>
      </c>
      <c r="N47" s="619">
        <v>64</v>
      </c>
      <c r="O47" s="170">
        <v>60</v>
      </c>
      <c r="P47" s="619">
        <v>105.71428571428571</v>
      </c>
      <c r="Q47" s="170">
        <v>52</v>
      </c>
      <c r="R47" s="170">
        <v>43.4</v>
      </c>
      <c r="S47" s="170">
        <v>99.2</v>
      </c>
      <c r="T47" s="170">
        <v>67</v>
      </c>
      <c r="U47" s="619">
        <v>45.6</v>
      </c>
      <c r="V47" s="638">
        <v>66</v>
      </c>
      <c r="W47" s="619">
        <v>42</v>
      </c>
      <c r="X47" s="619">
        <v>43</v>
      </c>
      <c r="Y47" s="619">
        <v>45.6</v>
      </c>
      <c r="Z47" s="170">
        <v>49</v>
      </c>
      <c r="AA47" s="619">
        <v>51</v>
      </c>
      <c r="AB47" s="619">
        <v>42</v>
      </c>
      <c r="AC47" s="619">
        <v>92</v>
      </c>
      <c r="AD47" s="619">
        <v>57.857142857142854</v>
      </c>
      <c r="AE47" s="619">
        <v>75</v>
      </c>
      <c r="AF47" s="619">
        <v>52.4</v>
      </c>
      <c r="AG47" s="619">
        <v>75.25</v>
      </c>
      <c r="AH47" s="619">
        <v>49.2</v>
      </c>
      <c r="AI47" s="170">
        <v>91.571428571428569</v>
      </c>
      <c r="AJ47" s="619">
        <v>48</v>
      </c>
      <c r="AK47" s="170">
        <v>65</v>
      </c>
      <c r="AL47" s="41">
        <f t="shared" si="1"/>
        <v>31</v>
      </c>
      <c r="AM47" s="295">
        <f t="shared" si="2"/>
        <v>59.419124423963147</v>
      </c>
      <c r="AN47" s="171">
        <f t="shared" si="3"/>
        <v>29.634634941537037</v>
      </c>
      <c r="AO47" s="172">
        <f t="shared" si="4"/>
        <v>42</v>
      </c>
      <c r="AP47" s="173">
        <f t="shared" si="5"/>
        <v>105.71428571428571</v>
      </c>
      <c r="AQ47" s="176">
        <f t="shared" si="6"/>
        <v>0.39729729729729735</v>
      </c>
      <c r="AR47" s="175">
        <v>57.871136712749617</v>
      </c>
      <c r="AS47" s="141">
        <f t="shared" si="7"/>
        <v>2.6052011473081227</v>
      </c>
      <c r="AT47" s="143">
        <f t="shared" si="0"/>
        <v>2.6052011473081227</v>
      </c>
    </row>
    <row r="48" spans="1:234" ht="18.75" customHeight="1" thickBot="1" x14ac:dyDescent="0.45">
      <c r="A48" s="222" t="s">
        <v>141</v>
      </c>
      <c r="B48" s="293" t="s">
        <v>336</v>
      </c>
      <c r="C48" s="184" t="s">
        <v>423</v>
      </c>
      <c r="D48" s="164" t="s">
        <v>432</v>
      </c>
      <c r="E48" s="262"/>
      <c r="F48" s="262">
        <v>144</v>
      </c>
      <c r="G48" s="263">
        <v>71.400000000000006</v>
      </c>
      <c r="H48" s="170"/>
      <c r="I48" s="620">
        <v>75</v>
      </c>
      <c r="J48" s="620"/>
      <c r="K48" s="170">
        <v>108.5</v>
      </c>
      <c r="L48" s="170">
        <v>80.8</v>
      </c>
      <c r="M48" s="170">
        <v>75.8</v>
      </c>
      <c r="N48" s="620">
        <v>71.400000000000006</v>
      </c>
      <c r="O48" s="170">
        <v>112</v>
      </c>
      <c r="P48" s="620">
        <v>117.85714285714286</v>
      </c>
      <c r="Q48" s="170">
        <v>71</v>
      </c>
      <c r="R48" s="170">
        <v>74.400000000000006</v>
      </c>
      <c r="S48" s="170">
        <v>71.599999999999994</v>
      </c>
      <c r="T48" s="620">
        <v>144</v>
      </c>
      <c r="U48" s="620">
        <v>96</v>
      </c>
      <c r="V48" s="638">
        <v>134.25</v>
      </c>
      <c r="W48" s="620">
        <v>88.428571428571431</v>
      </c>
      <c r="X48" s="620">
        <v>120</v>
      </c>
      <c r="Y48" s="620">
        <v>86.2</v>
      </c>
      <c r="Z48" s="170">
        <v>102.6</v>
      </c>
      <c r="AA48" s="620">
        <v>73</v>
      </c>
      <c r="AB48" s="620">
        <v>80</v>
      </c>
      <c r="AC48" s="620">
        <v>126</v>
      </c>
      <c r="AD48" s="620">
        <v>102.14285714285714</v>
      </c>
      <c r="AE48" s="620">
        <v>111.4</v>
      </c>
      <c r="AF48" s="620">
        <v>85.25</v>
      </c>
      <c r="AG48" s="620"/>
      <c r="AH48" s="620">
        <v>56.8</v>
      </c>
      <c r="AI48" s="170">
        <v>145.28571428571428</v>
      </c>
      <c r="AJ48" s="619">
        <v>80</v>
      </c>
      <c r="AK48" s="170">
        <v>95</v>
      </c>
      <c r="AL48" s="41">
        <f t="shared" si="1"/>
        <v>29</v>
      </c>
      <c r="AM48" s="295">
        <f t="shared" si="2"/>
        <v>96.555665024630542</v>
      </c>
      <c r="AN48" s="171">
        <f t="shared" si="3"/>
        <v>26.259456390942276</v>
      </c>
      <c r="AO48" s="172">
        <f t="shared" si="4"/>
        <v>56.8</v>
      </c>
      <c r="AP48" s="173">
        <f t="shared" si="5"/>
        <v>145.28571428571428</v>
      </c>
      <c r="AQ48" s="176">
        <f t="shared" si="6"/>
        <v>0.39095378564405114</v>
      </c>
      <c r="AR48" s="175">
        <v>95.367984126984126</v>
      </c>
      <c r="AS48" s="141">
        <f t="shared" si="7"/>
        <v>1.2300478665269954</v>
      </c>
      <c r="AT48" s="143">
        <f t="shared" si="0"/>
        <v>1.2300478665269954</v>
      </c>
    </row>
    <row r="49" spans="1:234" s="12" customFormat="1" ht="18.75" customHeight="1" thickBot="1" x14ac:dyDescent="0.45">
      <c r="A49" s="223" t="s">
        <v>142</v>
      </c>
      <c r="B49" s="342" t="s">
        <v>337</v>
      </c>
      <c r="C49" s="177"/>
      <c r="D49" s="177"/>
      <c r="E49" s="262"/>
      <c r="F49" s="262"/>
      <c r="G49" s="263"/>
      <c r="H49" s="170"/>
      <c r="I49" s="621"/>
      <c r="J49" s="621"/>
      <c r="K49" s="170"/>
      <c r="L49" s="170"/>
      <c r="M49" s="170"/>
      <c r="N49" s="621"/>
      <c r="O49" s="170"/>
      <c r="P49" s="621"/>
      <c r="Q49" s="170"/>
      <c r="R49" s="170"/>
      <c r="S49" s="170"/>
      <c r="T49" s="621"/>
      <c r="U49" s="621"/>
      <c r="V49" s="644"/>
      <c r="W49" s="621"/>
      <c r="X49" s="621"/>
      <c r="Y49" s="621"/>
      <c r="Z49" s="170"/>
      <c r="AA49" s="621"/>
      <c r="AB49" s="621"/>
      <c r="AC49" s="621"/>
      <c r="AD49" s="621"/>
      <c r="AE49" s="621"/>
      <c r="AF49" s="621"/>
      <c r="AG49" s="621"/>
      <c r="AH49" s="621"/>
      <c r="AI49" s="170"/>
      <c r="AJ49" s="620"/>
      <c r="AK49" s="170"/>
      <c r="AL49" s="41"/>
      <c r="AM49" s="295"/>
      <c r="AN49" s="171"/>
      <c r="AO49" s="172"/>
      <c r="AP49" s="173"/>
      <c r="AQ49" s="179"/>
      <c r="AR49" s="175"/>
      <c r="AS49" s="141" t="e">
        <f t="shared" si="7"/>
        <v>#DIV/0!</v>
      </c>
      <c r="AT49" s="143" t="str">
        <f t="shared" si="0"/>
        <v/>
      </c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</row>
    <row r="50" spans="1:234" ht="18.75" customHeight="1" x14ac:dyDescent="0.4">
      <c r="A50" s="222" t="s">
        <v>143</v>
      </c>
      <c r="B50" s="293" t="s">
        <v>338</v>
      </c>
      <c r="C50" s="184" t="s">
        <v>479</v>
      </c>
      <c r="D50" s="164" t="s">
        <v>434</v>
      </c>
      <c r="E50" s="262">
        <v>470</v>
      </c>
      <c r="F50" s="262">
        <v>377.4</v>
      </c>
      <c r="G50" s="271">
        <v>401</v>
      </c>
      <c r="H50" s="271"/>
      <c r="I50" s="619">
        <v>450</v>
      </c>
      <c r="J50" s="619">
        <v>510</v>
      </c>
      <c r="K50" s="271">
        <v>444.4</v>
      </c>
      <c r="L50" s="271">
        <v>408</v>
      </c>
      <c r="M50" s="271">
        <v>524</v>
      </c>
      <c r="N50" s="619">
        <v>550</v>
      </c>
      <c r="O50" s="271">
        <v>368</v>
      </c>
      <c r="P50" s="619">
        <v>421.42857142857144</v>
      </c>
      <c r="Q50" s="271">
        <v>388</v>
      </c>
      <c r="R50" s="271">
        <v>465</v>
      </c>
      <c r="S50" s="271">
        <v>430</v>
      </c>
      <c r="T50" s="619">
        <v>415.6</v>
      </c>
      <c r="U50" s="619">
        <v>430</v>
      </c>
      <c r="V50" s="638">
        <v>484</v>
      </c>
      <c r="W50" s="619">
        <v>357.85714285714283</v>
      </c>
      <c r="X50" s="619">
        <v>510</v>
      </c>
      <c r="Y50" s="619">
        <v>415</v>
      </c>
      <c r="Z50" s="271">
        <v>414</v>
      </c>
      <c r="AA50" s="619">
        <v>390</v>
      </c>
      <c r="AB50" s="619">
        <v>467</v>
      </c>
      <c r="AC50" s="619">
        <v>510</v>
      </c>
      <c r="AD50" s="619">
        <v>349.28571428571428</v>
      </c>
      <c r="AE50" s="619">
        <v>558</v>
      </c>
      <c r="AF50" s="619">
        <v>450</v>
      </c>
      <c r="AG50" s="619">
        <v>408.33333333333331</v>
      </c>
      <c r="AH50" s="619">
        <v>320</v>
      </c>
      <c r="AI50" s="271">
        <v>573.57142857142856</v>
      </c>
      <c r="AJ50" s="621">
        <v>387.5</v>
      </c>
      <c r="AK50" s="271">
        <v>570</v>
      </c>
      <c r="AL50" s="41">
        <f t="shared" si="1"/>
        <v>32</v>
      </c>
      <c r="AM50" s="295">
        <f t="shared" si="2"/>
        <v>444.29300595238101</v>
      </c>
      <c r="AN50" s="171">
        <f t="shared" si="3"/>
        <v>15.270273866184869</v>
      </c>
      <c r="AO50" s="172">
        <f t="shared" si="4"/>
        <v>320</v>
      </c>
      <c r="AP50" s="173">
        <f t="shared" si="5"/>
        <v>573.57142857142856</v>
      </c>
      <c r="AQ50" s="176">
        <f t="shared" si="6"/>
        <v>0.55790784557907847</v>
      </c>
      <c r="AR50" s="175">
        <v>443.12276785714289</v>
      </c>
      <c r="AS50" s="141">
        <f t="shared" si="7"/>
        <v>0.2633933191744986</v>
      </c>
      <c r="AT50" s="143">
        <f t="shared" si="0"/>
        <v>0.2633933191744986</v>
      </c>
    </row>
    <row r="51" spans="1:234" ht="18.75" customHeight="1" x14ac:dyDescent="0.4">
      <c r="A51" s="222" t="s">
        <v>144</v>
      </c>
      <c r="B51" s="293" t="s">
        <v>339</v>
      </c>
      <c r="C51" s="184" t="s">
        <v>480</v>
      </c>
      <c r="D51" s="164" t="s">
        <v>435</v>
      </c>
      <c r="E51" s="619">
        <v>630</v>
      </c>
      <c r="F51" s="262"/>
      <c r="G51" s="263">
        <v>650</v>
      </c>
      <c r="H51" s="170"/>
      <c r="I51" s="619">
        <v>575</v>
      </c>
      <c r="J51" s="619">
        <v>630</v>
      </c>
      <c r="K51" s="170">
        <v>625</v>
      </c>
      <c r="L51" s="170">
        <v>424</v>
      </c>
      <c r="M51" s="170">
        <v>586</v>
      </c>
      <c r="N51" s="619">
        <v>404</v>
      </c>
      <c r="O51" s="170">
        <v>458</v>
      </c>
      <c r="P51" s="619">
        <v>467.14285714285717</v>
      </c>
      <c r="Q51" s="170">
        <v>418</v>
      </c>
      <c r="R51" s="170">
        <v>655</v>
      </c>
      <c r="S51" s="170">
        <v>352</v>
      </c>
      <c r="T51" s="619">
        <v>525</v>
      </c>
      <c r="U51" s="619">
        <v>580</v>
      </c>
      <c r="V51" s="638">
        <v>570</v>
      </c>
      <c r="W51" s="619">
        <v>538.57142857142856</v>
      </c>
      <c r="X51" s="619">
        <v>550</v>
      </c>
      <c r="Y51" s="619">
        <v>550</v>
      </c>
      <c r="Z51" s="170">
        <v>400</v>
      </c>
      <c r="AA51" s="619"/>
      <c r="AB51" s="619">
        <v>583.33333333333337</v>
      </c>
      <c r="AC51" s="619"/>
      <c r="AD51" s="619"/>
      <c r="AE51" s="619"/>
      <c r="AF51" s="619"/>
      <c r="AG51" s="619">
        <v>650</v>
      </c>
      <c r="AH51" s="619"/>
      <c r="AI51" s="170"/>
      <c r="AJ51" s="619"/>
      <c r="AK51" s="170">
        <v>608</v>
      </c>
      <c r="AL51" s="41">
        <f t="shared" si="1"/>
        <v>23</v>
      </c>
      <c r="AM51" s="295">
        <f t="shared" si="2"/>
        <v>540.39337474120089</v>
      </c>
      <c r="AN51" s="171">
        <f t="shared" si="3"/>
        <v>17.086307642589553</v>
      </c>
      <c r="AO51" s="172">
        <f t="shared" si="4"/>
        <v>352</v>
      </c>
      <c r="AP51" s="173">
        <f t="shared" si="5"/>
        <v>655</v>
      </c>
      <c r="AQ51" s="176">
        <f t="shared" si="6"/>
        <v>0.53740458015267178</v>
      </c>
      <c r="AR51" s="175">
        <v>512.49242424242425</v>
      </c>
      <c r="AS51" s="141">
        <f t="shared" si="7"/>
        <v>5.1630815259603562</v>
      </c>
      <c r="AT51" s="143">
        <f t="shared" si="0"/>
        <v>5.1630815259603562</v>
      </c>
    </row>
    <row r="52" spans="1:234" ht="18.75" customHeight="1" x14ac:dyDescent="0.4">
      <c r="A52" s="222" t="s">
        <v>145</v>
      </c>
      <c r="B52" s="293" t="s">
        <v>340</v>
      </c>
      <c r="C52" s="184" t="s">
        <v>481</v>
      </c>
      <c r="D52" s="164" t="s">
        <v>434</v>
      </c>
      <c r="E52" s="262">
        <v>90</v>
      </c>
      <c r="F52" s="262"/>
      <c r="G52" s="263">
        <v>60</v>
      </c>
      <c r="H52" s="170"/>
      <c r="I52" s="619">
        <v>70</v>
      </c>
      <c r="J52" s="619">
        <v>108</v>
      </c>
      <c r="K52" s="170">
        <v>111.25</v>
      </c>
      <c r="L52" s="170">
        <v>74.599999999999994</v>
      </c>
      <c r="M52" s="170">
        <v>72</v>
      </c>
      <c r="N52" s="619">
        <v>50</v>
      </c>
      <c r="O52" s="170">
        <v>66</v>
      </c>
      <c r="P52" s="619">
        <v>82.857142857142861</v>
      </c>
      <c r="Q52" s="170">
        <v>97</v>
      </c>
      <c r="R52" s="170">
        <v>104</v>
      </c>
      <c r="S52" s="170">
        <v>50</v>
      </c>
      <c r="T52" s="619">
        <v>90</v>
      </c>
      <c r="U52" s="619">
        <v>83</v>
      </c>
      <c r="V52" s="638">
        <v>63</v>
      </c>
      <c r="W52" s="619">
        <v>60.571428571428569</v>
      </c>
      <c r="X52" s="619">
        <v>79</v>
      </c>
      <c r="Y52" s="619">
        <v>79</v>
      </c>
      <c r="Z52" s="170">
        <v>104</v>
      </c>
      <c r="AA52" s="619">
        <v>70</v>
      </c>
      <c r="AB52" s="619">
        <v>90</v>
      </c>
      <c r="AC52" s="619">
        <v>92</v>
      </c>
      <c r="AD52" s="619">
        <v>92</v>
      </c>
      <c r="AE52" s="619">
        <v>80</v>
      </c>
      <c r="AF52" s="619">
        <v>90</v>
      </c>
      <c r="AG52" s="619">
        <v>94</v>
      </c>
      <c r="AH52" s="619">
        <v>90</v>
      </c>
      <c r="AI52" s="170">
        <v>98.142857142857139</v>
      </c>
      <c r="AJ52" s="619">
        <v>70</v>
      </c>
      <c r="AK52" s="170"/>
      <c r="AL52" s="41">
        <f t="shared" si="1"/>
        <v>30</v>
      </c>
      <c r="AM52" s="295">
        <f t="shared" si="2"/>
        <v>82.014047619047645</v>
      </c>
      <c r="AN52" s="171">
        <f t="shared" si="3"/>
        <v>20.353148321889414</v>
      </c>
      <c r="AO52" s="172">
        <f>MIN(E52:AK52)</f>
        <v>50</v>
      </c>
      <c r="AP52" s="173">
        <f t="shared" si="5"/>
        <v>111.25</v>
      </c>
      <c r="AQ52" s="176">
        <f t="shared" si="6"/>
        <v>0.449438202247191</v>
      </c>
      <c r="AR52" s="175">
        <v>81.621674876847294</v>
      </c>
      <c r="AS52" s="141">
        <f t="shared" si="7"/>
        <v>0.47842138461804407</v>
      </c>
      <c r="AT52" s="143">
        <f t="shared" si="0"/>
        <v>0.47842138461804407</v>
      </c>
    </row>
    <row r="53" spans="1:234" ht="18.75" customHeight="1" x14ac:dyDescent="0.4">
      <c r="A53" s="222" t="s">
        <v>146</v>
      </c>
      <c r="B53" s="293" t="s">
        <v>341</v>
      </c>
      <c r="C53" s="184" t="s">
        <v>482</v>
      </c>
      <c r="D53" s="164" t="s">
        <v>434</v>
      </c>
      <c r="E53" s="262">
        <v>162</v>
      </c>
      <c r="F53" s="262"/>
      <c r="G53" s="263">
        <v>195</v>
      </c>
      <c r="H53" s="170"/>
      <c r="I53" s="619">
        <v>150</v>
      </c>
      <c r="J53" s="619">
        <v>160</v>
      </c>
      <c r="K53" s="170">
        <v>118</v>
      </c>
      <c r="L53" s="170">
        <v>194</v>
      </c>
      <c r="M53" s="170">
        <v>80</v>
      </c>
      <c r="N53" s="619">
        <v>131.66666666666666</v>
      </c>
      <c r="O53" s="170">
        <v>166</v>
      </c>
      <c r="P53" s="619">
        <v>167.85714285714286</v>
      </c>
      <c r="Q53" s="170">
        <v>162</v>
      </c>
      <c r="R53" s="170">
        <v>151</v>
      </c>
      <c r="S53" s="170">
        <v>89</v>
      </c>
      <c r="T53" s="619">
        <v>146</v>
      </c>
      <c r="U53" s="619">
        <v>131</v>
      </c>
      <c r="V53" s="638">
        <v>152</v>
      </c>
      <c r="W53" s="619">
        <v>189.28571428571428</v>
      </c>
      <c r="X53" s="619">
        <v>224</v>
      </c>
      <c r="Y53" s="619">
        <v>100</v>
      </c>
      <c r="Z53" s="170">
        <v>201</v>
      </c>
      <c r="AA53" s="619">
        <v>173</v>
      </c>
      <c r="AB53" s="619">
        <v>233.33333333333334</v>
      </c>
      <c r="AC53" s="619">
        <v>204</v>
      </c>
      <c r="AD53" s="619">
        <v>160</v>
      </c>
      <c r="AE53" s="619">
        <v>165</v>
      </c>
      <c r="AF53" s="619">
        <v>233.33333333333334</v>
      </c>
      <c r="AG53" s="619">
        <v>180</v>
      </c>
      <c r="AH53" s="619">
        <v>190</v>
      </c>
      <c r="AI53" s="170"/>
      <c r="AJ53" s="619">
        <v>100</v>
      </c>
      <c r="AK53" s="170"/>
      <c r="AL53" s="41">
        <f t="shared" si="1"/>
        <v>29</v>
      </c>
      <c r="AM53" s="295">
        <f t="shared" si="2"/>
        <v>162.36124794745484</v>
      </c>
      <c r="AN53" s="171">
        <f t="shared" si="3"/>
        <v>25.321199379503472</v>
      </c>
      <c r="AO53" s="172">
        <f t="shared" si="4"/>
        <v>80</v>
      </c>
      <c r="AP53" s="173">
        <f t="shared" si="5"/>
        <v>233.33333333333334</v>
      </c>
      <c r="AQ53" s="176">
        <f t="shared" si="6"/>
        <v>0.34285714285714286</v>
      </c>
      <c r="AR53" s="175">
        <v>161.16649659863944</v>
      </c>
      <c r="AS53" s="141">
        <f t="shared" si="7"/>
        <v>0.73585991972792142</v>
      </c>
      <c r="AT53" s="143">
        <f t="shared" si="0"/>
        <v>0.73585991972792142</v>
      </c>
    </row>
    <row r="54" spans="1:234" ht="18.75" customHeight="1" x14ac:dyDescent="0.4">
      <c r="A54" s="222" t="s">
        <v>147</v>
      </c>
      <c r="B54" s="293" t="s">
        <v>536</v>
      </c>
      <c r="C54" s="184" t="s">
        <v>483</v>
      </c>
      <c r="D54" s="164" t="s">
        <v>434</v>
      </c>
      <c r="E54" s="262">
        <v>590</v>
      </c>
      <c r="F54" s="262">
        <v>463</v>
      </c>
      <c r="G54" s="263">
        <v>798</v>
      </c>
      <c r="H54" s="170"/>
      <c r="I54" s="619">
        <v>565</v>
      </c>
      <c r="J54" s="619">
        <v>600</v>
      </c>
      <c r="K54" s="170">
        <v>763.2</v>
      </c>
      <c r="L54" s="170">
        <v>573</v>
      </c>
      <c r="M54" s="170">
        <v>520</v>
      </c>
      <c r="N54" s="619">
        <v>620</v>
      </c>
      <c r="O54" s="170">
        <v>430</v>
      </c>
      <c r="P54" s="619">
        <v>435.71428571428572</v>
      </c>
      <c r="Q54" s="170">
        <v>450</v>
      </c>
      <c r="R54" s="170">
        <v>615</v>
      </c>
      <c r="S54" s="170">
        <v>380.2</v>
      </c>
      <c r="T54" s="619">
        <v>454</v>
      </c>
      <c r="U54" s="619">
        <v>500</v>
      </c>
      <c r="V54" s="638">
        <v>565</v>
      </c>
      <c r="W54" s="619">
        <v>499.57142857142856</v>
      </c>
      <c r="X54" s="619">
        <v>598</v>
      </c>
      <c r="Y54" s="619">
        <v>480</v>
      </c>
      <c r="Z54" s="170">
        <v>491</v>
      </c>
      <c r="AA54" s="619">
        <v>498</v>
      </c>
      <c r="AB54" s="619">
        <v>376.66666666666669</v>
      </c>
      <c r="AC54" s="619">
        <v>590</v>
      </c>
      <c r="AD54" s="619">
        <v>494.28571428571428</v>
      </c>
      <c r="AE54" s="619">
        <v>548</v>
      </c>
      <c r="AF54" s="619">
        <v>583.33333333333337</v>
      </c>
      <c r="AG54" s="619">
        <v>450</v>
      </c>
      <c r="AH54" s="619">
        <v>292</v>
      </c>
      <c r="AI54" s="170">
        <v>720.42857142857144</v>
      </c>
      <c r="AJ54" s="619">
        <v>530</v>
      </c>
      <c r="AK54" s="170">
        <v>642</v>
      </c>
      <c r="AL54" s="41">
        <f t="shared" si="1"/>
        <v>32</v>
      </c>
      <c r="AM54" s="295">
        <f t="shared" si="2"/>
        <v>534.85624999999993</v>
      </c>
      <c r="AN54" s="171">
        <f t="shared" si="3"/>
        <v>20.578521796257871</v>
      </c>
      <c r="AO54" s="172">
        <f t="shared" si="4"/>
        <v>292</v>
      </c>
      <c r="AP54" s="173">
        <f t="shared" si="5"/>
        <v>798</v>
      </c>
      <c r="AQ54" s="176">
        <f t="shared" si="6"/>
        <v>0.36591478696741853</v>
      </c>
      <c r="AR54" s="175">
        <v>525.362826420891</v>
      </c>
      <c r="AS54" s="141">
        <f t="shared" si="7"/>
        <v>1.7749486107919488</v>
      </c>
      <c r="AT54" s="143">
        <f t="shared" si="0"/>
        <v>1.7749486107919488</v>
      </c>
    </row>
    <row r="55" spans="1:234" ht="18.75" customHeight="1" x14ac:dyDescent="0.4">
      <c r="A55" s="222" t="s">
        <v>148</v>
      </c>
      <c r="B55" s="293" t="s">
        <v>342</v>
      </c>
      <c r="C55" s="184" t="s">
        <v>484</v>
      </c>
      <c r="D55" s="164" t="s">
        <v>434</v>
      </c>
      <c r="E55" s="262">
        <v>286</v>
      </c>
      <c r="F55" s="262">
        <v>186</v>
      </c>
      <c r="G55" s="263">
        <v>244</v>
      </c>
      <c r="H55" s="170"/>
      <c r="I55" s="619">
        <v>250</v>
      </c>
      <c r="J55" s="619">
        <v>350</v>
      </c>
      <c r="K55" s="170">
        <v>298</v>
      </c>
      <c r="L55" s="170">
        <v>237</v>
      </c>
      <c r="M55" s="170">
        <v>228</v>
      </c>
      <c r="N55" s="619">
        <v>238</v>
      </c>
      <c r="O55" s="170">
        <v>290</v>
      </c>
      <c r="P55" s="619">
        <v>203.57142857142858</v>
      </c>
      <c r="Q55" s="170">
        <v>241</v>
      </c>
      <c r="R55" s="170">
        <v>375</v>
      </c>
      <c r="S55" s="170">
        <v>201</v>
      </c>
      <c r="T55" s="619">
        <v>290</v>
      </c>
      <c r="U55" s="619">
        <v>239</v>
      </c>
      <c r="V55" s="638">
        <v>270</v>
      </c>
      <c r="W55" s="619">
        <v>227.14285714285714</v>
      </c>
      <c r="X55" s="619">
        <v>299</v>
      </c>
      <c r="Y55" s="619">
        <v>245</v>
      </c>
      <c r="Z55" s="170">
        <v>252</v>
      </c>
      <c r="AA55" s="619">
        <v>275</v>
      </c>
      <c r="AB55" s="619">
        <v>186.66666666666666</v>
      </c>
      <c r="AC55" s="619">
        <v>280</v>
      </c>
      <c r="AD55" s="619">
        <v>252</v>
      </c>
      <c r="AE55" s="619">
        <v>360</v>
      </c>
      <c r="AF55" s="619">
        <v>383.33333333333331</v>
      </c>
      <c r="AG55" s="619">
        <v>537.5</v>
      </c>
      <c r="AH55" s="619">
        <v>291</v>
      </c>
      <c r="AI55" s="170">
        <v>260.14285714285717</v>
      </c>
      <c r="AJ55" s="619">
        <v>226</v>
      </c>
      <c r="AK55" s="170">
        <v>287.5</v>
      </c>
      <c r="AL55" s="41">
        <f t="shared" si="1"/>
        <v>32</v>
      </c>
      <c r="AM55" s="295">
        <f t="shared" si="2"/>
        <v>274.65178571428572</v>
      </c>
      <c r="AN55" s="171">
        <f t="shared" si="3"/>
        <v>25.549647138870785</v>
      </c>
      <c r="AO55" s="172">
        <f t="shared" si="4"/>
        <v>186</v>
      </c>
      <c r="AP55" s="173">
        <f t="shared" si="5"/>
        <v>537.5</v>
      </c>
      <c r="AQ55" s="176">
        <f t="shared" si="6"/>
        <v>0.34604651162790695</v>
      </c>
      <c r="AR55" s="175">
        <v>267.26822916666663</v>
      </c>
      <c r="AS55" s="141">
        <f t="shared" si="7"/>
        <v>2.6883337126014761</v>
      </c>
      <c r="AT55" s="143">
        <f t="shared" si="0"/>
        <v>2.6883337126014761</v>
      </c>
    </row>
    <row r="56" spans="1:234" s="12" customFormat="1" ht="18.75" customHeight="1" x14ac:dyDescent="0.4">
      <c r="A56" s="223" t="s">
        <v>149</v>
      </c>
      <c r="B56" s="343" t="s">
        <v>343</v>
      </c>
      <c r="C56" s="187"/>
      <c r="D56" s="188"/>
      <c r="E56" s="262"/>
      <c r="F56" s="262"/>
      <c r="G56" s="263"/>
      <c r="H56" s="170"/>
      <c r="I56" s="619"/>
      <c r="J56" s="619"/>
      <c r="K56" s="170"/>
      <c r="L56" s="170"/>
      <c r="M56" s="170"/>
      <c r="N56" s="619"/>
      <c r="O56" s="170"/>
      <c r="P56" s="619"/>
      <c r="Q56" s="170"/>
      <c r="R56" s="170"/>
      <c r="S56" s="170"/>
      <c r="T56" s="619"/>
      <c r="U56" s="619"/>
      <c r="V56" s="643"/>
      <c r="W56" s="619"/>
      <c r="X56" s="619"/>
      <c r="Y56" s="619"/>
      <c r="Z56" s="170"/>
      <c r="AA56" s="619"/>
      <c r="AB56" s="619"/>
      <c r="AC56" s="619"/>
      <c r="AD56" s="619"/>
      <c r="AE56" s="619"/>
      <c r="AF56" s="619"/>
      <c r="AG56" s="619"/>
      <c r="AH56" s="619"/>
      <c r="AI56" s="170"/>
      <c r="AJ56" s="619"/>
      <c r="AK56" s="170"/>
      <c r="AL56" s="41"/>
      <c r="AM56" s="295"/>
      <c r="AN56" s="171"/>
      <c r="AO56" s="172"/>
      <c r="AP56" s="173"/>
      <c r="AQ56" s="179"/>
      <c r="AR56" s="175"/>
      <c r="AS56" s="141" t="e">
        <f t="shared" si="7"/>
        <v>#DIV/0!</v>
      </c>
      <c r="AT56" s="143" t="str">
        <f t="shared" si="0"/>
        <v/>
      </c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</row>
    <row r="57" spans="1:234" ht="18.75" customHeight="1" x14ac:dyDescent="0.4">
      <c r="A57" s="222" t="s">
        <v>150</v>
      </c>
      <c r="B57" s="293" t="s">
        <v>344</v>
      </c>
      <c r="C57" s="185" t="s">
        <v>490</v>
      </c>
      <c r="D57" s="201" t="s">
        <v>458</v>
      </c>
      <c r="E57" s="262">
        <v>120</v>
      </c>
      <c r="F57" s="262">
        <v>90</v>
      </c>
      <c r="G57" s="271">
        <v>93.6</v>
      </c>
      <c r="H57" s="271"/>
      <c r="I57" s="619">
        <v>125</v>
      </c>
      <c r="J57" s="619">
        <v>125</v>
      </c>
      <c r="K57" s="271">
        <v>122.66666666666667</v>
      </c>
      <c r="L57" s="271">
        <v>93.8</v>
      </c>
      <c r="M57" s="271">
        <v>96</v>
      </c>
      <c r="N57" s="619">
        <v>108</v>
      </c>
      <c r="O57" s="271">
        <v>124</v>
      </c>
      <c r="P57" s="619">
        <v>117.14285714285714</v>
      </c>
      <c r="Q57" s="271">
        <v>122</v>
      </c>
      <c r="R57" s="271">
        <v>95.2</v>
      </c>
      <c r="S57" s="271">
        <v>97</v>
      </c>
      <c r="T57" s="619">
        <v>112</v>
      </c>
      <c r="U57" s="619">
        <v>115</v>
      </c>
      <c r="V57" s="638">
        <v>111</v>
      </c>
      <c r="W57" s="619">
        <v>96.428571428571431</v>
      </c>
      <c r="X57" s="619">
        <v>105</v>
      </c>
      <c r="Y57" s="619">
        <v>127</v>
      </c>
      <c r="Z57" s="271">
        <v>112</v>
      </c>
      <c r="AA57" s="619"/>
      <c r="AB57" s="619">
        <v>110</v>
      </c>
      <c r="AC57" s="619">
        <v>114</v>
      </c>
      <c r="AD57" s="619">
        <v>114.57142857142857</v>
      </c>
      <c r="AE57" s="619">
        <v>129</v>
      </c>
      <c r="AF57" s="619">
        <v>165</v>
      </c>
      <c r="AG57" s="619"/>
      <c r="AH57" s="619">
        <v>175</v>
      </c>
      <c r="AI57" s="271">
        <v>120.28571428571429</v>
      </c>
      <c r="AJ57" s="619"/>
      <c r="AK57" s="271"/>
      <c r="AL57" s="41">
        <f t="shared" si="1"/>
        <v>28</v>
      </c>
      <c r="AM57" s="295">
        <f t="shared" si="2"/>
        <v>115.56054421768705</v>
      </c>
      <c r="AN57" s="171">
        <f t="shared" si="3"/>
        <v>16.988321382850351</v>
      </c>
      <c r="AO57" s="172">
        <f t="shared" si="4"/>
        <v>90</v>
      </c>
      <c r="AP57" s="173">
        <f t="shared" si="5"/>
        <v>175</v>
      </c>
      <c r="AQ57" s="176">
        <f t="shared" si="6"/>
        <v>0.51428571428571423</v>
      </c>
      <c r="AR57" s="175">
        <v>116.56649659863946</v>
      </c>
      <c r="AS57" s="141">
        <f t="shared" si="7"/>
        <v>-0.87049813391104625</v>
      </c>
      <c r="AT57" s="143">
        <f t="shared" si="0"/>
        <v>-0.87049813391104625</v>
      </c>
    </row>
    <row r="58" spans="1:234" ht="18.75" customHeight="1" x14ac:dyDescent="0.4">
      <c r="A58" s="222" t="s">
        <v>151</v>
      </c>
      <c r="B58" s="293" t="s">
        <v>345</v>
      </c>
      <c r="C58" s="185" t="s">
        <v>491</v>
      </c>
      <c r="D58" s="201" t="s">
        <v>458</v>
      </c>
      <c r="E58" s="262">
        <v>180</v>
      </c>
      <c r="F58" s="262">
        <v>145</v>
      </c>
      <c r="G58" s="263">
        <v>134</v>
      </c>
      <c r="H58" s="170"/>
      <c r="I58" s="619">
        <v>180</v>
      </c>
      <c r="J58" s="619">
        <v>140</v>
      </c>
      <c r="K58" s="170">
        <v>158.66666666666666</v>
      </c>
      <c r="L58" s="170">
        <v>154</v>
      </c>
      <c r="M58" s="170">
        <v>146</v>
      </c>
      <c r="N58" s="619">
        <v>144</v>
      </c>
      <c r="O58" s="170"/>
      <c r="P58" s="619">
        <v>131.42857142857142</v>
      </c>
      <c r="Q58" s="170">
        <v>160</v>
      </c>
      <c r="R58" s="170">
        <v>143</v>
      </c>
      <c r="S58" s="170">
        <v>110</v>
      </c>
      <c r="T58" s="619">
        <v>137.5</v>
      </c>
      <c r="U58" s="619">
        <v>155</v>
      </c>
      <c r="V58" s="638">
        <v>142</v>
      </c>
      <c r="W58" s="619">
        <v>147.85714285714286</v>
      </c>
      <c r="X58" s="619">
        <v>140</v>
      </c>
      <c r="Y58" s="619">
        <v>168</v>
      </c>
      <c r="Z58" s="170">
        <v>142</v>
      </c>
      <c r="AA58" s="619">
        <v>115</v>
      </c>
      <c r="AB58" s="619">
        <v>160</v>
      </c>
      <c r="AC58" s="619">
        <v>144</v>
      </c>
      <c r="AD58" s="619">
        <v>150.71428571428572</v>
      </c>
      <c r="AE58" s="619">
        <v>126</v>
      </c>
      <c r="AF58" s="619">
        <v>188.33333333333334</v>
      </c>
      <c r="AG58" s="619"/>
      <c r="AH58" s="619">
        <v>195</v>
      </c>
      <c r="AI58" s="170">
        <v>146.42857142857142</v>
      </c>
      <c r="AJ58" s="619"/>
      <c r="AK58" s="170"/>
      <c r="AL58" s="41">
        <f t="shared" si="1"/>
        <v>28</v>
      </c>
      <c r="AM58" s="295">
        <f t="shared" si="2"/>
        <v>149.42602040816323</v>
      </c>
      <c r="AN58" s="171">
        <f t="shared" si="3"/>
        <v>12.874150135062321</v>
      </c>
      <c r="AO58" s="172">
        <f t="shared" si="4"/>
        <v>110</v>
      </c>
      <c r="AP58" s="173">
        <f t="shared" si="5"/>
        <v>195</v>
      </c>
      <c r="AQ58" s="176">
        <f t="shared" si="6"/>
        <v>0.5641025641025641</v>
      </c>
      <c r="AR58" s="175">
        <v>146.25578231292519</v>
      </c>
      <c r="AS58" s="141">
        <f t="shared" si="7"/>
        <v>2.12161047090621</v>
      </c>
      <c r="AT58" s="143">
        <f t="shared" si="0"/>
        <v>2.12161047090621</v>
      </c>
    </row>
    <row r="59" spans="1:234" s="12" customFormat="1" ht="18.75" customHeight="1" x14ac:dyDescent="0.4">
      <c r="A59" s="223" t="s">
        <v>152</v>
      </c>
      <c r="B59" s="300" t="s">
        <v>346</v>
      </c>
      <c r="C59" s="187"/>
      <c r="D59" s="188"/>
      <c r="E59" s="262"/>
      <c r="F59" s="262"/>
      <c r="G59" s="263"/>
      <c r="H59" s="170"/>
      <c r="I59" s="619"/>
      <c r="J59" s="619"/>
      <c r="K59" s="170"/>
      <c r="L59" s="170"/>
      <c r="M59" s="170"/>
      <c r="N59" s="619"/>
      <c r="O59" s="170"/>
      <c r="P59" s="619"/>
      <c r="Q59" s="170"/>
      <c r="R59" s="170"/>
      <c r="S59" s="170"/>
      <c r="T59" s="619"/>
      <c r="U59" s="619"/>
      <c r="V59" s="643"/>
      <c r="W59" s="619"/>
      <c r="X59" s="619"/>
      <c r="Y59" s="619"/>
      <c r="Z59" s="170"/>
      <c r="AA59" s="619"/>
      <c r="AB59" s="619"/>
      <c r="AC59" s="619"/>
      <c r="AD59" s="619"/>
      <c r="AE59" s="619"/>
      <c r="AF59" s="619"/>
      <c r="AG59" s="619"/>
      <c r="AH59" s="619"/>
      <c r="AI59" s="170"/>
      <c r="AJ59" s="619"/>
      <c r="AK59" s="170"/>
      <c r="AL59" s="41"/>
      <c r="AM59" s="295"/>
      <c r="AN59" s="171"/>
      <c r="AO59" s="172"/>
      <c r="AP59" s="173"/>
      <c r="AQ59" s="179"/>
      <c r="AR59" s="175"/>
      <c r="AS59" s="141" t="e">
        <f t="shared" si="7"/>
        <v>#DIV/0!</v>
      </c>
      <c r="AT59" s="143" t="str">
        <f t="shared" si="0"/>
        <v/>
      </c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</row>
    <row r="60" spans="1:234" ht="18.75" customHeight="1" x14ac:dyDescent="0.4">
      <c r="A60" s="222" t="s">
        <v>153</v>
      </c>
      <c r="B60" s="302" t="s">
        <v>347</v>
      </c>
      <c r="C60" s="185"/>
      <c r="D60" s="202" t="s">
        <v>459</v>
      </c>
      <c r="E60" s="262">
        <v>1800</v>
      </c>
      <c r="F60" s="262"/>
      <c r="G60" s="271">
        <v>2686</v>
      </c>
      <c r="H60" s="271"/>
      <c r="I60" s="619">
        <v>3100</v>
      </c>
      <c r="J60" s="619">
        <v>1600</v>
      </c>
      <c r="K60" s="271">
        <v>2156</v>
      </c>
      <c r="L60" s="271">
        <v>1650</v>
      </c>
      <c r="M60" s="271">
        <v>1770</v>
      </c>
      <c r="N60" s="619">
        <v>1629</v>
      </c>
      <c r="O60" s="271">
        <v>1650</v>
      </c>
      <c r="P60" s="619">
        <v>1521.4285714285713</v>
      </c>
      <c r="Q60" s="271">
        <v>1356</v>
      </c>
      <c r="R60" s="271">
        <v>2006.8</v>
      </c>
      <c r="S60" s="271">
        <v>1552</v>
      </c>
      <c r="T60" s="619">
        <v>1466</v>
      </c>
      <c r="U60" s="619">
        <v>1740</v>
      </c>
      <c r="V60" s="638">
        <v>1816</v>
      </c>
      <c r="W60" s="619">
        <v>1467</v>
      </c>
      <c r="X60" s="619">
        <v>1562</v>
      </c>
      <c r="Y60" s="619">
        <v>1830</v>
      </c>
      <c r="Z60" s="271">
        <v>1632</v>
      </c>
      <c r="AA60" s="619">
        <v>1305</v>
      </c>
      <c r="AB60" s="619">
        <v>1633.3333333333333</v>
      </c>
      <c r="AC60" s="619">
        <v>1820</v>
      </c>
      <c r="AD60" s="619">
        <v>1545.7142857142858</v>
      </c>
      <c r="AE60" s="619">
        <v>2282</v>
      </c>
      <c r="AF60" s="619">
        <v>1733.3333333333333</v>
      </c>
      <c r="AG60" s="619">
        <v>1480</v>
      </c>
      <c r="AH60" s="619">
        <v>1740</v>
      </c>
      <c r="AI60" s="271">
        <v>2010.7142857142858</v>
      </c>
      <c r="AJ60" s="619">
        <v>1620</v>
      </c>
      <c r="AK60" s="271">
        <v>2040</v>
      </c>
      <c r="AL60" s="41">
        <f t="shared" si="1"/>
        <v>31</v>
      </c>
      <c r="AM60" s="295">
        <f t="shared" si="2"/>
        <v>1780.6556067588324</v>
      </c>
      <c r="AN60" s="171">
        <f t="shared" si="3"/>
        <v>21.399986215693936</v>
      </c>
      <c r="AO60" s="172">
        <f t="shared" si="4"/>
        <v>1305</v>
      </c>
      <c r="AP60" s="173">
        <f t="shared" si="5"/>
        <v>3100</v>
      </c>
      <c r="AQ60" s="176">
        <f t="shared" si="6"/>
        <v>0.42096774193548386</v>
      </c>
      <c r="AR60" s="175">
        <v>1686.7956989247311</v>
      </c>
      <c r="AS60" s="141">
        <f t="shared" si="7"/>
        <v>5.2710870916216068</v>
      </c>
      <c r="AT60" s="143">
        <f t="shared" si="0"/>
        <v>5.2710870916216068</v>
      </c>
    </row>
    <row r="61" spans="1:234" ht="18.75" customHeight="1" x14ac:dyDescent="0.4">
      <c r="A61" s="222" t="s">
        <v>154</v>
      </c>
      <c r="B61" s="302" t="s">
        <v>348</v>
      </c>
      <c r="C61" s="185"/>
      <c r="D61" s="164" t="s">
        <v>459</v>
      </c>
      <c r="E61" s="262">
        <v>2680</v>
      </c>
      <c r="F61" s="262"/>
      <c r="G61" s="263">
        <v>3448</v>
      </c>
      <c r="H61" s="170"/>
      <c r="I61" s="619">
        <v>2000</v>
      </c>
      <c r="J61" s="619">
        <v>2250</v>
      </c>
      <c r="K61" s="170">
        <v>2676</v>
      </c>
      <c r="L61" s="170">
        <v>2360</v>
      </c>
      <c r="M61" s="170">
        <v>2400</v>
      </c>
      <c r="N61" s="619">
        <v>2342</v>
      </c>
      <c r="O61" s="170">
        <v>2320</v>
      </c>
      <c r="P61" s="619">
        <v>2185.7142857142858</v>
      </c>
      <c r="Q61" s="170">
        <v>2088</v>
      </c>
      <c r="R61" s="170">
        <v>3020.2</v>
      </c>
      <c r="S61" s="170">
        <v>2366.4</v>
      </c>
      <c r="T61" s="619">
        <v>2230</v>
      </c>
      <c r="U61" s="619">
        <v>2589</v>
      </c>
      <c r="V61" s="638">
        <v>2770</v>
      </c>
      <c r="W61" s="619">
        <v>2206.8571428571427</v>
      </c>
      <c r="X61" s="619">
        <v>2472</v>
      </c>
      <c r="Y61" s="619">
        <v>2705</v>
      </c>
      <c r="Z61" s="170">
        <v>2446</v>
      </c>
      <c r="AA61" s="619">
        <v>1840</v>
      </c>
      <c r="AB61" s="619">
        <v>2566.6666666666665</v>
      </c>
      <c r="AC61" s="619">
        <v>2580</v>
      </c>
      <c r="AD61" s="619">
        <v>2214.5714285714284</v>
      </c>
      <c r="AE61" s="619">
        <v>3170</v>
      </c>
      <c r="AF61" s="619">
        <v>2450</v>
      </c>
      <c r="AG61" s="619">
        <v>2050</v>
      </c>
      <c r="AH61" s="619">
        <v>2440</v>
      </c>
      <c r="AI61" s="170">
        <v>3036.4285714285716</v>
      </c>
      <c r="AJ61" s="619">
        <v>2440</v>
      </c>
      <c r="AK61" s="170">
        <v>2680</v>
      </c>
      <c r="AL61" s="41">
        <f t="shared" si="1"/>
        <v>31</v>
      </c>
      <c r="AM61" s="295">
        <f t="shared" si="2"/>
        <v>2484.6076804915515</v>
      </c>
      <c r="AN61" s="171">
        <f t="shared" si="3"/>
        <v>14.310526108276783</v>
      </c>
      <c r="AO61" s="172">
        <f t="shared" si="4"/>
        <v>1840</v>
      </c>
      <c r="AP61" s="173">
        <f t="shared" si="5"/>
        <v>3448</v>
      </c>
      <c r="AQ61" s="176">
        <f t="shared" si="6"/>
        <v>0.53364269141531318</v>
      </c>
      <c r="AR61" s="175">
        <v>2378.7187403993858</v>
      </c>
      <c r="AS61" s="141">
        <f t="shared" si="7"/>
        <v>4.2617971812441979</v>
      </c>
      <c r="AT61" s="143">
        <f t="shared" si="0"/>
        <v>4.2617971812441979</v>
      </c>
    </row>
    <row r="62" spans="1:234" ht="18.75" customHeight="1" x14ac:dyDescent="0.4">
      <c r="A62" s="222" t="s">
        <v>155</v>
      </c>
      <c r="B62" s="302" t="s">
        <v>349</v>
      </c>
      <c r="C62" s="185"/>
      <c r="D62" s="164" t="s">
        <v>459</v>
      </c>
      <c r="E62" s="262">
        <v>4500</v>
      </c>
      <c r="F62" s="262"/>
      <c r="G62" s="263">
        <v>5454</v>
      </c>
      <c r="H62" s="170"/>
      <c r="I62" s="619">
        <v>4250</v>
      </c>
      <c r="J62" s="619">
        <v>2770</v>
      </c>
      <c r="K62" s="170">
        <v>4900</v>
      </c>
      <c r="L62" s="170">
        <v>3800</v>
      </c>
      <c r="M62" s="170">
        <v>4060</v>
      </c>
      <c r="N62" s="619">
        <v>3769</v>
      </c>
      <c r="O62" s="170">
        <v>3560</v>
      </c>
      <c r="P62" s="619">
        <v>3085.7142857142858</v>
      </c>
      <c r="Q62" s="170">
        <v>3366</v>
      </c>
      <c r="R62" s="170">
        <v>4881.2</v>
      </c>
      <c r="S62" s="170">
        <v>4052</v>
      </c>
      <c r="T62" s="619">
        <v>3514</v>
      </c>
      <c r="U62" s="619">
        <v>4120</v>
      </c>
      <c r="V62" s="638">
        <v>4590</v>
      </c>
      <c r="W62" s="619">
        <v>3596.7142857142858</v>
      </c>
      <c r="X62" s="619">
        <v>3750</v>
      </c>
      <c r="Y62" s="619">
        <v>4242</v>
      </c>
      <c r="Z62" s="170">
        <v>3999</v>
      </c>
      <c r="AA62" s="619">
        <v>2900</v>
      </c>
      <c r="AB62" s="619">
        <v>4100</v>
      </c>
      <c r="AC62" s="619">
        <v>4300</v>
      </c>
      <c r="AD62" s="619">
        <v>3646.1428571428573</v>
      </c>
      <c r="AE62" s="619">
        <v>5280</v>
      </c>
      <c r="AF62" s="619">
        <v>4016.6666666666665</v>
      </c>
      <c r="AG62" s="619">
        <v>2650</v>
      </c>
      <c r="AH62" s="619">
        <v>3990</v>
      </c>
      <c r="AI62" s="170">
        <v>4943.5714285714284</v>
      </c>
      <c r="AJ62" s="619">
        <v>4040</v>
      </c>
      <c r="AK62" s="170">
        <v>3650</v>
      </c>
      <c r="AL62" s="41">
        <f t="shared" si="1"/>
        <v>31</v>
      </c>
      <c r="AM62" s="295">
        <f t="shared" si="2"/>
        <v>3992.7745007680492</v>
      </c>
      <c r="AN62" s="171">
        <f t="shared" si="3"/>
        <v>17.140533554427169</v>
      </c>
      <c r="AO62" s="172">
        <f t="shared" si="4"/>
        <v>2650</v>
      </c>
      <c r="AP62" s="173">
        <f t="shared" si="5"/>
        <v>5454</v>
      </c>
      <c r="AQ62" s="176">
        <f t="shared" si="6"/>
        <v>0.48588192152548587</v>
      </c>
      <c r="AR62" s="175">
        <v>3858.2699692780334</v>
      </c>
      <c r="AS62" s="141">
        <f t="shared" si="7"/>
        <v>3.3686984192105696</v>
      </c>
      <c r="AT62" s="143">
        <f t="shared" si="0"/>
        <v>3.3686984192105696</v>
      </c>
    </row>
    <row r="63" spans="1:234" s="12" customFormat="1" ht="18.75" customHeight="1" x14ac:dyDescent="0.4">
      <c r="A63" s="223" t="s">
        <v>156</v>
      </c>
      <c r="B63" s="300" t="s">
        <v>350</v>
      </c>
      <c r="C63" s="187"/>
      <c r="D63" s="205"/>
      <c r="E63" s="262"/>
      <c r="F63" s="262"/>
      <c r="G63" s="263"/>
      <c r="H63" s="170"/>
      <c r="I63" s="619"/>
      <c r="J63" s="619"/>
      <c r="K63" s="170"/>
      <c r="L63" s="170"/>
      <c r="M63" s="170"/>
      <c r="N63" s="619"/>
      <c r="O63" s="170"/>
      <c r="P63" s="619"/>
      <c r="Q63" s="170"/>
      <c r="R63" s="170"/>
      <c r="S63" s="170"/>
      <c r="T63" s="619"/>
      <c r="U63" s="619"/>
      <c r="V63" s="643"/>
      <c r="W63" s="619"/>
      <c r="X63" s="619"/>
      <c r="Y63" s="619"/>
      <c r="Z63" s="170"/>
      <c r="AA63" s="619"/>
      <c r="AB63" s="619"/>
      <c r="AC63" s="619"/>
      <c r="AD63" s="619"/>
      <c r="AE63" s="619"/>
      <c r="AF63" s="619"/>
      <c r="AG63" s="619"/>
      <c r="AH63" s="619"/>
      <c r="AI63" s="170"/>
      <c r="AJ63" s="619"/>
      <c r="AK63" s="170"/>
      <c r="AL63" s="41"/>
      <c r="AM63" s="295"/>
      <c r="AN63" s="171"/>
      <c r="AO63" s="172"/>
      <c r="AP63" s="173"/>
      <c r="AQ63" s="179"/>
      <c r="AR63" s="175"/>
      <c r="AS63" s="141" t="e">
        <f t="shared" si="7"/>
        <v>#DIV/0!</v>
      </c>
      <c r="AT63" s="143" t="str">
        <f t="shared" si="0"/>
        <v/>
      </c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</row>
    <row r="64" spans="1:234" ht="18.75" customHeight="1" x14ac:dyDescent="0.4">
      <c r="A64" s="222" t="s">
        <v>157</v>
      </c>
      <c r="B64" s="293" t="s">
        <v>351</v>
      </c>
      <c r="C64" s="189"/>
      <c r="D64" s="164" t="s">
        <v>460</v>
      </c>
      <c r="E64" s="262">
        <v>560</v>
      </c>
      <c r="F64" s="262">
        <v>782</v>
      </c>
      <c r="G64" s="271">
        <v>704</v>
      </c>
      <c r="H64" s="271"/>
      <c r="I64" s="619">
        <v>806.66666666666663</v>
      </c>
      <c r="J64" s="619">
        <v>700</v>
      </c>
      <c r="K64" s="271">
        <v>808</v>
      </c>
      <c r="L64" s="271">
        <v>988</v>
      </c>
      <c r="M64" s="271">
        <v>858</v>
      </c>
      <c r="N64" s="619">
        <v>829</v>
      </c>
      <c r="O64" s="271">
        <v>859</v>
      </c>
      <c r="P64" s="619">
        <v>835.71428571428567</v>
      </c>
      <c r="Q64" s="271">
        <v>730</v>
      </c>
      <c r="R64" s="271">
        <v>946</v>
      </c>
      <c r="S64" s="271">
        <v>825</v>
      </c>
      <c r="T64" s="619">
        <v>928</v>
      </c>
      <c r="U64" s="619">
        <v>582.5</v>
      </c>
      <c r="V64" s="638">
        <v>759</v>
      </c>
      <c r="W64" s="619">
        <v>832.14285714285711</v>
      </c>
      <c r="X64" s="619">
        <v>775</v>
      </c>
      <c r="Y64" s="619">
        <v>760</v>
      </c>
      <c r="Z64" s="271">
        <v>808</v>
      </c>
      <c r="AA64" s="619">
        <v>639.4</v>
      </c>
      <c r="AB64" s="619">
        <v>695</v>
      </c>
      <c r="AC64" s="619">
        <v>880</v>
      </c>
      <c r="AD64" s="619">
        <v>863.57142857142856</v>
      </c>
      <c r="AE64" s="619">
        <v>962</v>
      </c>
      <c r="AF64" s="619">
        <v>746</v>
      </c>
      <c r="AG64" s="619">
        <v>833.33333333333337</v>
      </c>
      <c r="AH64" s="619">
        <v>756</v>
      </c>
      <c r="AI64" s="271">
        <v>1000.7142857142857</v>
      </c>
      <c r="AJ64" s="619">
        <v>575</v>
      </c>
      <c r="AK64" s="271">
        <v>700</v>
      </c>
      <c r="AL64" s="41">
        <f t="shared" si="1"/>
        <v>32</v>
      </c>
      <c r="AM64" s="295">
        <f t="shared" si="2"/>
        <v>791.47008928571427</v>
      </c>
      <c r="AN64" s="171">
        <f t="shared" si="3"/>
        <v>13.447326464735207</v>
      </c>
      <c r="AO64" s="172">
        <f t="shared" si="4"/>
        <v>560</v>
      </c>
      <c r="AP64" s="173">
        <f t="shared" si="5"/>
        <v>1000.7142857142857</v>
      </c>
      <c r="AQ64" s="176">
        <f t="shared" si="6"/>
        <v>0.55960028551034979</v>
      </c>
      <c r="AR64" s="175">
        <v>782.52790178571433</v>
      </c>
      <c r="AS64" s="141">
        <f t="shared" si="7"/>
        <v>1.1298200173388784</v>
      </c>
      <c r="AT64" s="143">
        <f t="shared" si="0"/>
        <v>1.1298200173388784</v>
      </c>
    </row>
    <row r="65" spans="1:234" ht="18.75" customHeight="1" x14ac:dyDescent="0.4">
      <c r="A65" s="222" t="s">
        <v>158</v>
      </c>
      <c r="B65" s="293" t="s">
        <v>352</v>
      </c>
      <c r="C65" s="185"/>
      <c r="D65" s="164" t="s">
        <v>460</v>
      </c>
      <c r="E65" s="262">
        <v>416</v>
      </c>
      <c r="F65" s="262">
        <v>480</v>
      </c>
      <c r="G65" s="263">
        <v>512</v>
      </c>
      <c r="H65" s="170"/>
      <c r="I65" s="619">
        <v>500</v>
      </c>
      <c r="J65" s="619">
        <v>400</v>
      </c>
      <c r="K65" s="170">
        <v>521.20000000000005</v>
      </c>
      <c r="L65" s="170">
        <v>473</v>
      </c>
      <c r="M65" s="170">
        <v>448</v>
      </c>
      <c r="N65" s="619">
        <v>480</v>
      </c>
      <c r="O65" s="170">
        <v>457</v>
      </c>
      <c r="P65" s="619">
        <v>580</v>
      </c>
      <c r="Q65" s="170">
        <v>464.2</v>
      </c>
      <c r="R65" s="170">
        <v>469</v>
      </c>
      <c r="S65" s="170">
        <v>384</v>
      </c>
      <c r="T65" s="619">
        <v>499</v>
      </c>
      <c r="U65" s="619">
        <v>465</v>
      </c>
      <c r="V65" s="638">
        <v>484</v>
      </c>
      <c r="W65" s="619">
        <v>501.42857142857144</v>
      </c>
      <c r="X65" s="619">
        <v>477.5</v>
      </c>
      <c r="Y65" s="619">
        <v>549</v>
      </c>
      <c r="Z65" s="170">
        <v>446</v>
      </c>
      <c r="AA65" s="619">
        <v>461</v>
      </c>
      <c r="AB65" s="619">
        <v>487.5</v>
      </c>
      <c r="AC65" s="619">
        <v>490</v>
      </c>
      <c r="AD65" s="619">
        <v>514.28571428571433</v>
      </c>
      <c r="AE65" s="619">
        <v>592</v>
      </c>
      <c r="AF65" s="619">
        <v>554</v>
      </c>
      <c r="AG65" s="619">
        <v>580</v>
      </c>
      <c r="AH65" s="619">
        <v>560</v>
      </c>
      <c r="AI65" s="170">
        <v>591.42857142857144</v>
      </c>
      <c r="AJ65" s="619">
        <v>450</v>
      </c>
      <c r="AK65" s="170">
        <v>585</v>
      </c>
      <c r="AL65" s="41">
        <f t="shared" si="1"/>
        <v>32</v>
      </c>
      <c r="AM65" s="295">
        <f t="shared" si="2"/>
        <v>495.98571428571421</v>
      </c>
      <c r="AN65" s="171">
        <f t="shared" si="3"/>
        <v>10.886360519262388</v>
      </c>
      <c r="AO65" s="172">
        <f t="shared" si="4"/>
        <v>384</v>
      </c>
      <c r="AP65" s="173">
        <f t="shared" si="5"/>
        <v>592</v>
      </c>
      <c r="AQ65" s="176">
        <f t="shared" si="6"/>
        <v>0.64864864864864868</v>
      </c>
      <c r="AR65" s="175">
        <v>487.65284178187397</v>
      </c>
      <c r="AS65" s="141">
        <f t="shared" si="7"/>
        <v>1.6800630066212019</v>
      </c>
      <c r="AT65" s="143">
        <f t="shared" si="0"/>
        <v>1.6800630066212019</v>
      </c>
    </row>
    <row r="66" spans="1:234" ht="18.75" customHeight="1" x14ac:dyDescent="0.4">
      <c r="A66" s="222" t="s">
        <v>159</v>
      </c>
      <c r="B66" s="293" t="s">
        <v>353</v>
      </c>
      <c r="C66" s="185" t="s">
        <v>492</v>
      </c>
      <c r="D66" s="164" t="s">
        <v>460</v>
      </c>
      <c r="E66" s="262">
        <v>220</v>
      </c>
      <c r="F66" s="262">
        <v>220</v>
      </c>
      <c r="G66" s="263">
        <v>289</v>
      </c>
      <c r="H66" s="170"/>
      <c r="I66" s="619">
        <v>300</v>
      </c>
      <c r="J66" s="619">
        <v>350</v>
      </c>
      <c r="K66" s="170">
        <v>351.6</v>
      </c>
      <c r="L66" s="170">
        <v>190</v>
      </c>
      <c r="M66" s="170">
        <v>187</v>
      </c>
      <c r="N66" s="619">
        <v>212</v>
      </c>
      <c r="O66" s="170">
        <v>276</v>
      </c>
      <c r="P66" s="619">
        <v>277.14285714285717</v>
      </c>
      <c r="Q66" s="170">
        <v>238.16666666666666</v>
      </c>
      <c r="R66" s="170">
        <v>185</v>
      </c>
      <c r="S66" s="170">
        <v>184</v>
      </c>
      <c r="T66" s="619">
        <v>182</v>
      </c>
      <c r="U66" s="619">
        <v>275</v>
      </c>
      <c r="V66" s="638">
        <v>248</v>
      </c>
      <c r="W66" s="619">
        <v>175.71428571428572</v>
      </c>
      <c r="X66" s="619">
        <v>230</v>
      </c>
      <c r="Y66" s="619">
        <v>235</v>
      </c>
      <c r="Z66" s="170">
        <v>205</v>
      </c>
      <c r="AA66" s="619">
        <v>180</v>
      </c>
      <c r="AB66" s="619">
        <v>287.5</v>
      </c>
      <c r="AC66" s="619">
        <v>240</v>
      </c>
      <c r="AD66" s="619">
        <v>228.57142857142858</v>
      </c>
      <c r="AE66" s="619">
        <v>290</v>
      </c>
      <c r="AF66" s="619">
        <v>350</v>
      </c>
      <c r="AG66" s="619">
        <v>260</v>
      </c>
      <c r="AH66" s="619">
        <v>339</v>
      </c>
      <c r="AI66" s="170">
        <v>233.57142857142858</v>
      </c>
      <c r="AJ66" s="619"/>
      <c r="AK66" s="170">
        <v>275</v>
      </c>
      <c r="AL66" s="41">
        <f t="shared" si="1"/>
        <v>31</v>
      </c>
      <c r="AM66" s="295">
        <f t="shared" si="2"/>
        <v>248.84731182795696</v>
      </c>
      <c r="AN66" s="171">
        <f t="shared" si="3"/>
        <v>21.78047090340489</v>
      </c>
      <c r="AO66" s="172">
        <f t="shared" si="4"/>
        <v>175.71428571428572</v>
      </c>
      <c r="AP66" s="173">
        <f t="shared" si="5"/>
        <v>351.6</v>
      </c>
      <c r="AQ66" s="176">
        <f t="shared" si="6"/>
        <v>0.49975621647976598</v>
      </c>
      <c r="AR66" s="175">
        <v>248.12457757296468</v>
      </c>
      <c r="AS66" s="141">
        <f t="shared" si="7"/>
        <v>0.29043281588347902</v>
      </c>
      <c r="AT66" s="143">
        <f t="shared" si="0"/>
        <v>0.29043281588347902</v>
      </c>
    </row>
    <row r="67" spans="1:234" s="478" customFormat="1" ht="18.75" customHeight="1" x14ac:dyDescent="0.4">
      <c r="A67" s="538" t="s">
        <v>160</v>
      </c>
      <c r="B67" s="346" t="s">
        <v>354</v>
      </c>
      <c r="C67" s="206"/>
      <c r="D67" s="539" t="s">
        <v>460</v>
      </c>
      <c r="E67" s="262">
        <v>536</v>
      </c>
      <c r="F67" s="262">
        <v>1331</v>
      </c>
      <c r="G67" s="263">
        <v>850</v>
      </c>
      <c r="H67" s="170"/>
      <c r="I67" s="619">
        <v>666.66666666666663</v>
      </c>
      <c r="J67" s="619">
        <v>700</v>
      </c>
      <c r="K67" s="263">
        <v>850</v>
      </c>
      <c r="L67" s="170">
        <v>1261</v>
      </c>
      <c r="M67" s="170">
        <v>989</v>
      </c>
      <c r="N67" s="619">
        <v>930</v>
      </c>
      <c r="O67" s="170">
        <v>866</v>
      </c>
      <c r="P67" s="619">
        <v>782.14285714285711</v>
      </c>
      <c r="Q67" s="170">
        <v>707.66666666666663</v>
      </c>
      <c r="R67" s="170">
        <v>671</v>
      </c>
      <c r="S67" s="170">
        <v>982</v>
      </c>
      <c r="T67" s="619">
        <v>815</v>
      </c>
      <c r="U67" s="619">
        <v>633.33333333333337</v>
      </c>
      <c r="V67" s="638">
        <v>636</v>
      </c>
      <c r="W67" s="619">
        <v>850</v>
      </c>
      <c r="X67" s="619">
        <v>495</v>
      </c>
      <c r="Y67" s="619">
        <v>619.4</v>
      </c>
      <c r="Z67" s="170">
        <v>1130</v>
      </c>
      <c r="AA67" s="619">
        <v>550</v>
      </c>
      <c r="AB67" s="619">
        <v>600</v>
      </c>
      <c r="AC67" s="619">
        <v>920</v>
      </c>
      <c r="AD67" s="619">
        <v>564.28571428571433</v>
      </c>
      <c r="AE67" s="619">
        <v>1292</v>
      </c>
      <c r="AF67" s="619">
        <v>736.66666666666663</v>
      </c>
      <c r="AG67" s="619">
        <v>737.5</v>
      </c>
      <c r="AH67" s="619">
        <v>909</v>
      </c>
      <c r="AI67" s="170">
        <v>1138.5714285714287</v>
      </c>
      <c r="AJ67" s="619"/>
      <c r="AK67" s="170">
        <v>500</v>
      </c>
      <c r="AL67" s="540">
        <f t="shared" si="1"/>
        <v>31</v>
      </c>
      <c r="AM67" s="541">
        <f t="shared" si="2"/>
        <v>814.49139784946226</v>
      </c>
      <c r="AN67" s="542">
        <f t="shared" si="3"/>
        <v>28.446486833060103</v>
      </c>
      <c r="AO67" s="543">
        <f t="shared" si="4"/>
        <v>495</v>
      </c>
      <c r="AP67" s="544">
        <f t="shared" si="5"/>
        <v>1331</v>
      </c>
      <c r="AQ67" s="545">
        <f t="shared" si="6"/>
        <v>0.37190082644628097</v>
      </c>
      <c r="AR67" s="546">
        <v>793.29920634920643</v>
      </c>
      <c r="AS67" s="547">
        <f t="shared" si="7"/>
        <v>2.6018926112922114</v>
      </c>
      <c r="AT67" s="548">
        <f t="shared" si="0"/>
        <v>2.6018926112922114</v>
      </c>
    </row>
    <row r="68" spans="1:234" ht="18.75" customHeight="1" x14ac:dyDescent="0.4">
      <c r="A68" s="222" t="s">
        <v>161</v>
      </c>
      <c r="B68" s="293" t="s">
        <v>355</v>
      </c>
      <c r="C68" s="184" t="s">
        <v>356</v>
      </c>
      <c r="D68" s="164" t="s">
        <v>460</v>
      </c>
      <c r="E68" s="477">
        <v>1230</v>
      </c>
      <c r="F68" s="477">
        <v>905</v>
      </c>
      <c r="G68" s="263">
        <v>1304</v>
      </c>
      <c r="H68" s="170"/>
      <c r="I68" s="619">
        <v>1416.6666666666667</v>
      </c>
      <c r="J68" s="619">
        <v>900</v>
      </c>
      <c r="K68" s="170">
        <v>1075</v>
      </c>
      <c r="L68" s="170">
        <v>966</v>
      </c>
      <c r="M68" s="170">
        <v>1004</v>
      </c>
      <c r="N68" s="619">
        <v>1114</v>
      </c>
      <c r="O68" s="170">
        <v>1160</v>
      </c>
      <c r="P68" s="619">
        <v>898.57142857142856</v>
      </c>
      <c r="Q68" s="170">
        <v>910</v>
      </c>
      <c r="R68" s="170">
        <v>1155</v>
      </c>
      <c r="S68" s="170">
        <v>982</v>
      </c>
      <c r="T68" s="619">
        <v>1404.2</v>
      </c>
      <c r="U68" s="619">
        <v>1078.3333333333333</v>
      </c>
      <c r="V68" s="638">
        <v>1084</v>
      </c>
      <c r="W68" s="619">
        <v>1000</v>
      </c>
      <c r="X68" s="619">
        <v>1087.5</v>
      </c>
      <c r="Y68" s="619">
        <v>962</v>
      </c>
      <c r="Z68" s="170">
        <v>1148</v>
      </c>
      <c r="AA68" s="619">
        <v>1050</v>
      </c>
      <c r="AB68" s="619">
        <v>962.5</v>
      </c>
      <c r="AC68" s="619">
        <v>1040</v>
      </c>
      <c r="AD68" s="619">
        <v>818.57142857142856</v>
      </c>
      <c r="AE68" s="619">
        <v>1374</v>
      </c>
      <c r="AF68" s="619">
        <v>1050</v>
      </c>
      <c r="AG68" s="619">
        <v>800</v>
      </c>
      <c r="AH68" s="619">
        <v>1120</v>
      </c>
      <c r="AI68" s="170">
        <v>1263.5714285714287</v>
      </c>
      <c r="AJ68" s="619"/>
      <c r="AK68" s="170">
        <v>825</v>
      </c>
      <c r="AL68" s="41">
        <f t="shared" si="1"/>
        <v>31</v>
      </c>
      <c r="AM68" s="295">
        <f t="shared" si="2"/>
        <v>1067.352073732719</v>
      </c>
      <c r="AN68" s="171">
        <f>(STDEV(F68:AK68))/AM68*100</f>
        <v>15.570632709033049</v>
      </c>
      <c r="AO68" s="172">
        <f t="shared" si="4"/>
        <v>800</v>
      </c>
      <c r="AP68" s="173">
        <f t="shared" si="5"/>
        <v>1416.6666666666667</v>
      </c>
      <c r="AQ68" s="176">
        <f t="shared" si="6"/>
        <v>0.56470588235294117</v>
      </c>
      <c r="AR68" s="175">
        <v>1043.6253174603175</v>
      </c>
      <c r="AS68" s="141">
        <f t="shared" si="7"/>
        <v>2.2229549982907493</v>
      </c>
      <c r="AT68" s="143">
        <f t="shared" si="0"/>
        <v>2.2229549982907493</v>
      </c>
    </row>
    <row r="69" spans="1:234" ht="18.75" customHeight="1" x14ac:dyDescent="0.4">
      <c r="A69" s="222" t="s">
        <v>162</v>
      </c>
      <c r="B69" s="300" t="s">
        <v>357</v>
      </c>
      <c r="C69" s="187"/>
      <c r="D69" s="188"/>
      <c r="E69" s="262"/>
      <c r="F69" s="262"/>
      <c r="G69" s="263"/>
      <c r="H69" s="170"/>
      <c r="I69" s="619"/>
      <c r="J69" s="619"/>
      <c r="K69" s="170"/>
      <c r="L69" s="170"/>
      <c r="M69" s="170"/>
      <c r="N69" s="619"/>
      <c r="O69" s="170"/>
      <c r="P69" s="619"/>
      <c r="Q69" s="170"/>
      <c r="R69" s="170"/>
      <c r="S69" s="170"/>
      <c r="T69" s="619"/>
      <c r="U69" s="619"/>
      <c r="V69" s="638"/>
      <c r="W69" s="619"/>
      <c r="X69" s="619"/>
      <c r="Y69" s="619"/>
      <c r="Z69" s="170"/>
      <c r="AA69" s="619"/>
      <c r="AB69" s="619"/>
      <c r="AC69" s="619"/>
      <c r="AD69" s="619"/>
      <c r="AE69" s="619"/>
      <c r="AF69" s="619"/>
      <c r="AG69" s="619"/>
      <c r="AH69" s="619"/>
      <c r="AI69" s="170"/>
      <c r="AJ69" s="619"/>
      <c r="AK69" s="170"/>
      <c r="AL69" s="41"/>
      <c r="AM69" s="295"/>
      <c r="AN69" s="171"/>
      <c r="AO69" s="172"/>
      <c r="AP69" s="173"/>
      <c r="AQ69" s="176"/>
      <c r="AR69" s="175"/>
      <c r="AS69" s="141" t="e">
        <f t="shared" si="7"/>
        <v>#DIV/0!</v>
      </c>
      <c r="AT69" s="143" t="str">
        <f t="shared" si="0"/>
        <v/>
      </c>
    </row>
    <row r="70" spans="1:234" s="12" customFormat="1" ht="18.75" customHeight="1" x14ac:dyDescent="0.4">
      <c r="A70" s="223" t="s">
        <v>163</v>
      </c>
      <c r="B70" s="344" t="s">
        <v>358</v>
      </c>
      <c r="C70" s="184" t="s">
        <v>424</v>
      </c>
      <c r="D70" s="164" t="s">
        <v>461</v>
      </c>
      <c r="E70" s="262">
        <v>1550</v>
      </c>
      <c r="F70" s="262">
        <v>1510</v>
      </c>
      <c r="G70" s="271">
        <v>1456</v>
      </c>
      <c r="H70" s="271"/>
      <c r="I70" s="619">
        <v>1716.6666666666667</v>
      </c>
      <c r="J70" s="619">
        <v>1800</v>
      </c>
      <c r="K70" s="271">
        <v>1686</v>
      </c>
      <c r="L70" s="271">
        <v>1670</v>
      </c>
      <c r="M70" s="271">
        <v>1620</v>
      </c>
      <c r="N70" s="619">
        <v>1870</v>
      </c>
      <c r="O70" s="271">
        <v>1740</v>
      </c>
      <c r="P70" s="619">
        <v>1238.5714285714287</v>
      </c>
      <c r="Q70" s="271">
        <v>1512</v>
      </c>
      <c r="R70" s="271">
        <v>1416</v>
      </c>
      <c r="S70" s="271">
        <v>1550</v>
      </c>
      <c r="T70" s="619">
        <v>1530</v>
      </c>
      <c r="U70" s="619">
        <v>1363.3333333333333</v>
      </c>
      <c r="V70" s="638">
        <v>1590</v>
      </c>
      <c r="W70" s="619">
        <v>1357.1428571428571</v>
      </c>
      <c r="X70" s="619">
        <v>1612.5</v>
      </c>
      <c r="Y70" s="619">
        <v>1930</v>
      </c>
      <c r="Z70" s="271">
        <v>1216</v>
      </c>
      <c r="AA70" s="619">
        <v>1283.3333333333333</v>
      </c>
      <c r="AB70" s="619">
        <v>1812.5</v>
      </c>
      <c r="AC70" s="619">
        <v>1060</v>
      </c>
      <c r="AD70" s="619">
        <v>1666.6666666666667</v>
      </c>
      <c r="AE70" s="619">
        <v>1952.5</v>
      </c>
      <c r="AF70" s="619">
        <v>2030</v>
      </c>
      <c r="AG70" s="619"/>
      <c r="AH70" s="619">
        <v>1787.5</v>
      </c>
      <c r="AI70" s="271">
        <v>1385.7142857142858</v>
      </c>
      <c r="AJ70" s="619">
        <v>1450</v>
      </c>
      <c r="AK70" s="271">
        <v>1975</v>
      </c>
      <c r="AL70" s="41">
        <f t="shared" si="1"/>
        <v>31</v>
      </c>
      <c r="AM70" s="295">
        <f t="shared" si="2"/>
        <v>1591.5299539170508</v>
      </c>
      <c r="AN70" s="171">
        <f t="shared" si="3"/>
        <v>15.356272230132543</v>
      </c>
      <c r="AO70" s="172">
        <f t="shared" si="4"/>
        <v>1060</v>
      </c>
      <c r="AP70" s="173">
        <f t="shared" si="5"/>
        <v>2030</v>
      </c>
      <c r="AQ70" s="179">
        <f t="shared" si="6"/>
        <v>0.52216748768472909</v>
      </c>
      <c r="AR70" s="175">
        <v>1591.0057471264367</v>
      </c>
      <c r="AS70" s="141">
        <f t="shared" si="7"/>
        <v>3.2937287125756054E-2</v>
      </c>
      <c r="AT70" s="143">
        <f t="shared" si="0"/>
        <v>3.2937287125756054E-2</v>
      </c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</row>
    <row r="71" spans="1:234" s="12" customFormat="1" ht="18.75" customHeight="1" x14ac:dyDescent="0.4">
      <c r="A71" s="223" t="s">
        <v>164</v>
      </c>
      <c r="B71" s="300" t="s">
        <v>359</v>
      </c>
      <c r="C71" s="256"/>
      <c r="D71" s="188"/>
      <c r="E71" s="262"/>
      <c r="F71" s="262"/>
      <c r="G71" s="263"/>
      <c r="H71" s="170"/>
      <c r="I71" s="619"/>
      <c r="J71" s="619"/>
      <c r="K71" s="170"/>
      <c r="L71" s="170"/>
      <c r="M71" s="170"/>
      <c r="N71" s="619"/>
      <c r="O71" s="170"/>
      <c r="P71" s="619"/>
      <c r="Q71" s="170"/>
      <c r="R71" s="170"/>
      <c r="S71" s="170"/>
      <c r="T71" s="619"/>
      <c r="U71" s="619"/>
      <c r="V71" s="643"/>
      <c r="W71" s="619"/>
      <c r="X71" s="619"/>
      <c r="Y71" s="619"/>
      <c r="Z71" s="170"/>
      <c r="AA71" s="619"/>
      <c r="AB71" s="619"/>
      <c r="AC71" s="619"/>
      <c r="AD71" s="619"/>
      <c r="AE71" s="619"/>
      <c r="AF71" s="619"/>
      <c r="AG71" s="619"/>
      <c r="AH71" s="619"/>
      <c r="AI71" s="170"/>
      <c r="AJ71" s="619"/>
      <c r="AK71" s="170"/>
      <c r="AL71" s="41"/>
      <c r="AM71" s="295"/>
      <c r="AN71" s="171"/>
      <c r="AO71" s="172"/>
      <c r="AP71" s="173"/>
      <c r="AQ71" s="179"/>
      <c r="AR71" s="175"/>
      <c r="AS71" s="141" t="e">
        <f t="shared" si="7"/>
        <v>#DIV/0!</v>
      </c>
      <c r="AT71" s="143" t="str">
        <f t="shared" si="0"/>
        <v/>
      </c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</row>
    <row r="72" spans="1:234" ht="18.75" customHeight="1" x14ac:dyDescent="0.4">
      <c r="A72" s="222" t="s">
        <v>170</v>
      </c>
      <c r="B72" s="293" t="s">
        <v>360</v>
      </c>
      <c r="C72" s="184" t="s">
        <v>424</v>
      </c>
      <c r="D72" s="164" t="s">
        <v>434</v>
      </c>
      <c r="E72" s="262">
        <v>56</v>
      </c>
      <c r="F72" s="262">
        <v>38.200000000000003</v>
      </c>
      <c r="G72" s="271">
        <v>61.4</v>
      </c>
      <c r="H72" s="271"/>
      <c r="I72" s="619">
        <v>51.666666666666664</v>
      </c>
      <c r="J72" s="619">
        <v>75</v>
      </c>
      <c r="K72" s="271">
        <v>43.8</v>
      </c>
      <c r="L72" s="271">
        <v>47</v>
      </c>
      <c r="M72" s="271">
        <v>52</v>
      </c>
      <c r="N72" s="619">
        <v>47</v>
      </c>
      <c r="O72" s="271">
        <v>68</v>
      </c>
      <c r="P72" s="619">
        <v>93.571428571428569</v>
      </c>
      <c r="Q72" s="271">
        <v>52.4</v>
      </c>
      <c r="R72" s="271">
        <v>44.6</v>
      </c>
      <c r="S72" s="271">
        <v>50.8</v>
      </c>
      <c r="T72" s="619">
        <v>42</v>
      </c>
      <c r="U72" s="619">
        <v>51.75</v>
      </c>
      <c r="V72" s="638">
        <v>64</v>
      </c>
      <c r="W72" s="619">
        <v>61.428571428571431</v>
      </c>
      <c r="X72" s="619">
        <v>57.5</v>
      </c>
      <c r="Y72" s="619">
        <v>51</v>
      </c>
      <c r="Z72" s="271">
        <v>63</v>
      </c>
      <c r="AA72" s="619">
        <v>48.4</v>
      </c>
      <c r="AB72" s="619">
        <v>66.25</v>
      </c>
      <c r="AC72" s="619">
        <v>46</v>
      </c>
      <c r="AD72" s="619">
        <v>43.142857142857146</v>
      </c>
      <c r="AE72" s="619">
        <v>56</v>
      </c>
      <c r="AF72" s="619">
        <v>64</v>
      </c>
      <c r="AG72" s="619">
        <v>83.333333333333329</v>
      </c>
      <c r="AH72" s="619">
        <v>65</v>
      </c>
      <c r="AI72" s="271">
        <v>67</v>
      </c>
      <c r="AJ72" s="619">
        <v>60</v>
      </c>
      <c r="AK72" s="271">
        <v>56.666666666666664</v>
      </c>
      <c r="AL72" s="41">
        <f t="shared" si="1"/>
        <v>32</v>
      </c>
      <c r="AM72" s="295">
        <f t="shared" si="2"/>
        <v>57.122172619047618</v>
      </c>
      <c r="AN72" s="171">
        <f t="shared" si="3"/>
        <v>21.625958849334694</v>
      </c>
      <c r="AO72" s="172">
        <f t="shared" si="4"/>
        <v>38.200000000000003</v>
      </c>
      <c r="AP72" s="173">
        <f t="shared" si="5"/>
        <v>93.571428571428569</v>
      </c>
      <c r="AQ72" s="176">
        <f t="shared" si="6"/>
        <v>0.40824427480916037</v>
      </c>
      <c r="AR72" s="175">
        <v>56.170461309523809</v>
      </c>
      <c r="AS72" s="141">
        <f t="shared" si="7"/>
        <v>1.6660978843904384</v>
      </c>
      <c r="AT72" s="143">
        <f t="shared" si="0"/>
        <v>1.6660978843904384</v>
      </c>
    </row>
    <row r="73" spans="1:234" ht="18.75" customHeight="1" x14ac:dyDescent="0.4">
      <c r="A73" s="222" t="s">
        <v>165</v>
      </c>
      <c r="B73" s="293" t="s">
        <v>361</v>
      </c>
      <c r="C73" s="184" t="s">
        <v>424</v>
      </c>
      <c r="D73" s="164" t="s">
        <v>434</v>
      </c>
      <c r="E73" s="262">
        <v>50</v>
      </c>
      <c r="F73" s="262">
        <v>32.799999999999997</v>
      </c>
      <c r="G73" s="263">
        <v>48</v>
      </c>
      <c r="H73" s="170"/>
      <c r="I73" s="619">
        <v>46.666666666666664</v>
      </c>
      <c r="J73" s="619">
        <v>65</v>
      </c>
      <c r="K73" s="170">
        <v>38.200000000000003</v>
      </c>
      <c r="L73" s="170">
        <v>48</v>
      </c>
      <c r="M73" s="170">
        <v>42</v>
      </c>
      <c r="N73" s="619">
        <v>44</v>
      </c>
      <c r="O73" s="170">
        <v>53</v>
      </c>
      <c r="P73" s="619">
        <v>87.142857142857139</v>
      </c>
      <c r="Q73" s="170">
        <v>47.4</v>
      </c>
      <c r="R73" s="170">
        <v>33.200000000000003</v>
      </c>
      <c r="S73" s="170">
        <v>45.4</v>
      </c>
      <c r="T73" s="619">
        <v>39.6</v>
      </c>
      <c r="U73" s="619">
        <v>43.75</v>
      </c>
      <c r="V73" s="638">
        <v>54</v>
      </c>
      <c r="W73" s="619">
        <v>53.571428571428569</v>
      </c>
      <c r="X73" s="619">
        <v>50</v>
      </c>
      <c r="Y73" s="619">
        <v>45</v>
      </c>
      <c r="Z73" s="170">
        <v>53</v>
      </c>
      <c r="AA73" s="619">
        <v>40.200000000000003</v>
      </c>
      <c r="AB73" s="619">
        <v>51.25</v>
      </c>
      <c r="AC73" s="619">
        <v>48</v>
      </c>
      <c r="AD73" s="619">
        <v>37.571428571428569</v>
      </c>
      <c r="AE73" s="619">
        <v>55</v>
      </c>
      <c r="AF73" s="619">
        <v>54</v>
      </c>
      <c r="AG73" s="619">
        <v>76.666666666666671</v>
      </c>
      <c r="AH73" s="619">
        <v>59</v>
      </c>
      <c r="AI73" s="170">
        <v>68.285714285714292</v>
      </c>
      <c r="AJ73" s="619">
        <v>52.5</v>
      </c>
      <c r="AK73" s="170">
        <v>48.333333333333336</v>
      </c>
      <c r="AL73" s="41">
        <f t="shared" si="1"/>
        <v>32</v>
      </c>
      <c r="AM73" s="295">
        <f t="shared" si="2"/>
        <v>50.32931547619048</v>
      </c>
      <c r="AN73" s="171">
        <f t="shared" si="3"/>
        <v>23.275786846849677</v>
      </c>
      <c r="AO73" s="172">
        <f t="shared" si="4"/>
        <v>32.799999999999997</v>
      </c>
      <c r="AP73" s="173">
        <f t="shared" si="5"/>
        <v>87.142857142857139</v>
      </c>
      <c r="AQ73" s="176">
        <f t="shared" si="6"/>
        <v>0.37639344262295082</v>
      </c>
      <c r="AR73" s="175">
        <v>48.767857142857132</v>
      </c>
      <c r="AS73" s="141">
        <f t="shared" si="7"/>
        <v>3.1024827549503087</v>
      </c>
      <c r="AT73" s="143">
        <f t="shared" si="0"/>
        <v>3.1024827549503087</v>
      </c>
    </row>
    <row r="74" spans="1:234" ht="18.75" customHeight="1" x14ac:dyDescent="0.4">
      <c r="A74" s="222" t="s">
        <v>166</v>
      </c>
      <c r="B74" s="293" t="s">
        <v>362</v>
      </c>
      <c r="C74" s="184" t="s">
        <v>424</v>
      </c>
      <c r="D74" s="164" t="s">
        <v>434</v>
      </c>
      <c r="E74" s="262">
        <v>91</v>
      </c>
      <c r="F74" s="262">
        <v>60.6</v>
      </c>
      <c r="G74" s="263">
        <v>75.400000000000006</v>
      </c>
      <c r="H74" s="170"/>
      <c r="I74" s="619">
        <v>71.666666666666671</v>
      </c>
      <c r="J74" s="619">
        <v>90</v>
      </c>
      <c r="K74" s="170">
        <v>67</v>
      </c>
      <c r="L74" s="170">
        <v>94</v>
      </c>
      <c r="M74" s="170">
        <v>74</v>
      </c>
      <c r="N74" s="619">
        <v>75</v>
      </c>
      <c r="O74" s="170">
        <v>89</v>
      </c>
      <c r="P74" s="619">
        <v>93.571428571428569</v>
      </c>
      <c r="Q74" s="170">
        <v>83</v>
      </c>
      <c r="R74" s="170">
        <v>63</v>
      </c>
      <c r="S74" s="170">
        <v>74.400000000000006</v>
      </c>
      <c r="T74" s="619">
        <v>66</v>
      </c>
      <c r="U74" s="619">
        <v>70</v>
      </c>
      <c r="V74" s="638">
        <v>83</v>
      </c>
      <c r="W74" s="619">
        <v>96.428571428571431</v>
      </c>
      <c r="X74" s="619">
        <v>78.75</v>
      </c>
      <c r="Y74" s="619">
        <v>78</v>
      </c>
      <c r="Z74" s="170">
        <v>85</v>
      </c>
      <c r="AA74" s="619">
        <v>76.2</v>
      </c>
      <c r="AB74" s="619">
        <v>85</v>
      </c>
      <c r="AC74" s="619">
        <v>72</v>
      </c>
      <c r="AD74" s="619">
        <v>68.714285714285708</v>
      </c>
      <c r="AE74" s="619">
        <v>91</v>
      </c>
      <c r="AF74" s="619">
        <v>86</v>
      </c>
      <c r="AG74" s="619">
        <v>93.333333333333329</v>
      </c>
      <c r="AH74" s="619">
        <v>77</v>
      </c>
      <c r="AI74" s="170">
        <v>83</v>
      </c>
      <c r="AJ74" s="619">
        <v>80.25</v>
      </c>
      <c r="AK74" s="170">
        <v>75</v>
      </c>
      <c r="AL74" s="41">
        <f t="shared" si="1"/>
        <v>32</v>
      </c>
      <c r="AM74" s="295">
        <f t="shared" si="2"/>
        <v>79.572321428571442</v>
      </c>
      <c r="AN74" s="171">
        <f t="shared" si="3"/>
        <v>12.101875441784959</v>
      </c>
      <c r="AO74" s="172">
        <f t="shared" si="4"/>
        <v>60.6</v>
      </c>
      <c r="AP74" s="173">
        <f t="shared" si="5"/>
        <v>96.428571428571431</v>
      </c>
      <c r="AQ74" s="176">
        <f t="shared" si="6"/>
        <v>0.62844444444444447</v>
      </c>
      <c r="AR74" s="175">
        <v>80.17537202380953</v>
      </c>
      <c r="AS74" s="141">
        <f t="shared" si="7"/>
        <v>-0.75786477560468857</v>
      </c>
      <c r="AT74" s="143">
        <f t="shared" si="0"/>
        <v>-0.75786477560468857</v>
      </c>
    </row>
    <row r="75" spans="1:234" s="13" customFormat="1" ht="18.75" customHeight="1" x14ac:dyDescent="0.4">
      <c r="A75" s="224" t="s">
        <v>167</v>
      </c>
      <c r="B75" s="289" t="s">
        <v>363</v>
      </c>
      <c r="C75" s="257"/>
      <c r="D75" s="191"/>
      <c r="E75" s="262"/>
      <c r="F75" s="262"/>
      <c r="G75" s="263"/>
      <c r="H75" s="170"/>
      <c r="I75" s="619"/>
      <c r="J75" s="619"/>
      <c r="K75" s="170"/>
      <c r="L75" s="170"/>
      <c r="M75" s="170"/>
      <c r="N75" s="619"/>
      <c r="O75" s="170"/>
      <c r="P75" s="619"/>
      <c r="Q75" s="170"/>
      <c r="R75" s="170"/>
      <c r="S75" s="170"/>
      <c r="T75" s="619"/>
      <c r="U75" s="619"/>
      <c r="V75" s="643"/>
      <c r="W75" s="619"/>
      <c r="X75" s="619"/>
      <c r="Y75" s="619"/>
      <c r="Z75" s="170"/>
      <c r="AA75" s="619"/>
      <c r="AB75" s="619"/>
      <c r="AC75" s="619"/>
      <c r="AD75" s="619"/>
      <c r="AE75" s="619"/>
      <c r="AF75" s="619"/>
      <c r="AG75" s="619"/>
      <c r="AH75" s="619"/>
      <c r="AI75" s="170"/>
      <c r="AJ75" s="619"/>
      <c r="AK75" s="170"/>
      <c r="AL75" s="41"/>
      <c r="AM75" s="295"/>
      <c r="AN75" s="171"/>
      <c r="AO75" s="172"/>
      <c r="AP75" s="173"/>
      <c r="AQ75" s="176"/>
      <c r="AR75" s="175"/>
      <c r="AS75" s="141" t="e">
        <f t="shared" si="7"/>
        <v>#DIV/0!</v>
      </c>
      <c r="AT75" s="143" t="str">
        <f t="shared" si="0"/>
        <v/>
      </c>
    </row>
    <row r="76" spans="1:234" ht="18.75" customHeight="1" x14ac:dyDescent="0.4">
      <c r="A76" s="222" t="s">
        <v>168</v>
      </c>
      <c r="B76" s="302" t="s">
        <v>364</v>
      </c>
      <c r="C76" s="184" t="s">
        <v>424</v>
      </c>
      <c r="D76" s="164" t="s">
        <v>461</v>
      </c>
      <c r="E76" s="262">
        <v>1332</v>
      </c>
      <c r="F76" s="262">
        <v>605.79999999999995</v>
      </c>
      <c r="G76" s="263">
        <v>773.2</v>
      </c>
      <c r="H76" s="170"/>
      <c r="I76" s="619">
        <v>835</v>
      </c>
      <c r="J76" s="619">
        <v>1200</v>
      </c>
      <c r="K76" s="170">
        <v>816.66666666666663</v>
      </c>
      <c r="L76" s="170">
        <v>902</v>
      </c>
      <c r="M76" s="170">
        <v>870</v>
      </c>
      <c r="N76" s="619">
        <v>1399</v>
      </c>
      <c r="O76" s="170">
        <v>925</v>
      </c>
      <c r="P76" s="619">
        <v>733.57142857142856</v>
      </c>
      <c r="Q76" s="170">
        <v>592</v>
      </c>
      <c r="R76" s="170">
        <v>848</v>
      </c>
      <c r="S76" s="170">
        <v>475.2</v>
      </c>
      <c r="T76" s="619">
        <v>516.79999999999995</v>
      </c>
      <c r="U76" s="619">
        <v>690</v>
      </c>
      <c r="V76" s="638">
        <v>1280</v>
      </c>
      <c r="W76" s="619">
        <v>618</v>
      </c>
      <c r="X76" s="619">
        <v>813.75</v>
      </c>
      <c r="Y76" s="619">
        <v>1240</v>
      </c>
      <c r="Z76" s="170">
        <v>555</v>
      </c>
      <c r="AA76" s="619">
        <v>640</v>
      </c>
      <c r="AB76" s="619">
        <v>487.5</v>
      </c>
      <c r="AC76" s="619">
        <v>1060</v>
      </c>
      <c r="AD76" s="619">
        <v>481</v>
      </c>
      <c r="AE76" s="619">
        <v>885</v>
      </c>
      <c r="AF76" s="619">
        <v>769.6</v>
      </c>
      <c r="AG76" s="619"/>
      <c r="AH76" s="619">
        <v>764</v>
      </c>
      <c r="AI76" s="170">
        <v>880</v>
      </c>
      <c r="AJ76" s="619">
        <v>662.5</v>
      </c>
      <c r="AK76" s="170">
        <v>720</v>
      </c>
      <c r="AL76" s="41">
        <f t="shared" ref="AL76:AL132" si="8">COUNT(E76:AK76)</f>
        <v>31</v>
      </c>
      <c r="AM76" s="295">
        <f t="shared" ref="AM76:AM132" si="9">AVERAGE(E76:AK76)</f>
        <v>818.40606758832575</v>
      </c>
      <c r="AN76" s="171">
        <f t="shared" ref="AN76:AN132" si="10">(STDEV(F76:AK76))/AM76*100</f>
        <v>29.483746248559118</v>
      </c>
      <c r="AO76" s="172">
        <f t="shared" ref="AO76:AO132" si="11">MIN(E76:AK76)</f>
        <v>475.2</v>
      </c>
      <c r="AP76" s="173">
        <f t="shared" ref="AP76:AP132" si="12">MAX(E76:AK76)</f>
        <v>1399</v>
      </c>
      <c r="AQ76" s="176">
        <f t="shared" ref="AQ76:AQ132" si="13">AO76/AP76</f>
        <v>0.33967119370979271</v>
      </c>
      <c r="AR76" s="175">
        <v>826.26071428571424</v>
      </c>
      <c r="AS76" s="141">
        <f t="shared" ref="AS76:AS120" si="14">(1-AR76/AM76)*100</f>
        <v>-0.95974932352769216</v>
      </c>
      <c r="AT76" s="143">
        <f t="shared" ref="AT76:AT120" si="15">IF(ISERROR(AS76),"",AS76)</f>
        <v>-0.95974932352769216</v>
      </c>
    </row>
    <row r="77" spans="1:234" ht="18.75" customHeight="1" x14ac:dyDescent="0.4">
      <c r="A77" s="222" t="s">
        <v>169</v>
      </c>
      <c r="B77" s="288" t="s">
        <v>365</v>
      </c>
      <c r="C77" s="258"/>
      <c r="D77" s="192"/>
      <c r="E77" s="262"/>
      <c r="F77" s="262"/>
      <c r="G77" s="263"/>
      <c r="H77" s="170"/>
      <c r="I77" s="619"/>
      <c r="J77" s="619"/>
      <c r="K77" s="170"/>
      <c r="L77" s="170"/>
      <c r="M77" s="170"/>
      <c r="N77" s="619"/>
      <c r="O77" s="170"/>
      <c r="P77" s="619"/>
      <c r="Q77" s="170"/>
      <c r="R77" s="170"/>
      <c r="S77" s="170"/>
      <c r="T77" s="619"/>
      <c r="U77" s="619"/>
      <c r="V77" s="643"/>
      <c r="W77" s="619"/>
      <c r="X77" s="619"/>
      <c r="Y77" s="619"/>
      <c r="Z77" s="170"/>
      <c r="AA77" s="619"/>
      <c r="AB77" s="619"/>
      <c r="AC77" s="619"/>
      <c r="AD77" s="619"/>
      <c r="AE77" s="619"/>
      <c r="AF77" s="619"/>
      <c r="AG77" s="619"/>
      <c r="AH77" s="619"/>
      <c r="AI77" s="170"/>
      <c r="AJ77" s="170"/>
      <c r="AK77" s="170"/>
      <c r="AL77" s="41"/>
      <c r="AM77" s="295"/>
      <c r="AN77" s="171"/>
      <c r="AO77" s="172"/>
      <c r="AP77" s="173"/>
      <c r="AQ77" s="176"/>
      <c r="AR77" s="175"/>
      <c r="AS77" s="141" t="e">
        <f t="shared" si="14"/>
        <v>#DIV/0!</v>
      </c>
      <c r="AT77" s="143" t="str">
        <f t="shared" si="15"/>
        <v/>
      </c>
    </row>
    <row r="78" spans="1:234" ht="18.75" customHeight="1" x14ac:dyDescent="0.4">
      <c r="A78" s="222" t="s">
        <v>171</v>
      </c>
      <c r="B78" s="293" t="s">
        <v>366</v>
      </c>
      <c r="C78" s="184" t="s">
        <v>424</v>
      </c>
      <c r="D78" s="164" t="s">
        <v>434</v>
      </c>
      <c r="E78" s="262">
        <v>56</v>
      </c>
      <c r="F78" s="262">
        <v>34.6</v>
      </c>
      <c r="G78" s="263">
        <v>40.6</v>
      </c>
      <c r="H78" s="170"/>
      <c r="I78" s="619">
        <v>45</v>
      </c>
      <c r="J78" s="619">
        <v>50</v>
      </c>
      <c r="K78" s="170">
        <v>27.2</v>
      </c>
      <c r="L78" s="170">
        <v>57</v>
      </c>
      <c r="M78" s="170">
        <v>27</v>
      </c>
      <c r="N78" s="619">
        <v>33.200000000000003</v>
      </c>
      <c r="O78" s="170">
        <v>36</v>
      </c>
      <c r="P78" s="619">
        <v>47.857142857142854</v>
      </c>
      <c r="Q78" s="170">
        <v>35</v>
      </c>
      <c r="R78" s="170">
        <v>40.4</v>
      </c>
      <c r="S78" s="170">
        <v>35.200000000000003</v>
      </c>
      <c r="T78" s="619">
        <v>27.6</v>
      </c>
      <c r="U78" s="619">
        <v>31.666666666666668</v>
      </c>
      <c r="V78" s="638">
        <v>36.4</v>
      </c>
      <c r="W78" s="619">
        <v>28.857142857142858</v>
      </c>
      <c r="X78" s="619">
        <v>40.25</v>
      </c>
      <c r="Y78" s="619">
        <v>34.799999999999997</v>
      </c>
      <c r="Z78" s="170">
        <v>28.8</v>
      </c>
      <c r="AA78" s="619">
        <v>24.6</v>
      </c>
      <c r="AB78" s="619">
        <v>30</v>
      </c>
      <c r="AC78" s="619">
        <v>29</v>
      </c>
      <c r="AD78" s="619">
        <v>40.571428571428569</v>
      </c>
      <c r="AE78" s="619">
        <v>46</v>
      </c>
      <c r="AF78" s="619">
        <v>28.8</v>
      </c>
      <c r="AG78" s="619">
        <v>30</v>
      </c>
      <c r="AH78" s="619">
        <v>43</v>
      </c>
      <c r="AI78" s="170">
        <v>23.857142857142858</v>
      </c>
      <c r="AJ78" s="619">
        <v>25</v>
      </c>
      <c r="AK78" s="170">
        <v>50</v>
      </c>
      <c r="AL78" s="41">
        <f t="shared" si="8"/>
        <v>32</v>
      </c>
      <c r="AM78" s="295">
        <f t="shared" si="9"/>
        <v>36.383110119047615</v>
      </c>
      <c r="AN78" s="171">
        <f t="shared" si="10"/>
        <v>23.622777948663447</v>
      </c>
      <c r="AO78" s="172">
        <f t="shared" si="11"/>
        <v>23.857142857142858</v>
      </c>
      <c r="AP78" s="173">
        <f t="shared" si="12"/>
        <v>57</v>
      </c>
      <c r="AQ78" s="176">
        <f t="shared" si="13"/>
        <v>0.418546365914787</v>
      </c>
      <c r="AR78" s="175">
        <v>36.742857142857147</v>
      </c>
      <c r="AS78" s="141">
        <f t="shared" si="14"/>
        <v>-0.98877479861512185</v>
      </c>
      <c r="AT78" s="143">
        <f t="shared" si="15"/>
        <v>-0.98877479861512185</v>
      </c>
    </row>
    <row r="79" spans="1:234" ht="18.75" customHeight="1" x14ac:dyDescent="0.4">
      <c r="A79" s="222" t="s">
        <v>172</v>
      </c>
      <c r="B79" s="293" t="s">
        <v>367</v>
      </c>
      <c r="C79" s="184" t="s">
        <v>424</v>
      </c>
      <c r="D79" s="164" t="s">
        <v>434</v>
      </c>
      <c r="E79" s="262">
        <v>48</v>
      </c>
      <c r="F79" s="262">
        <v>26.8</v>
      </c>
      <c r="G79" s="263">
        <v>29.6</v>
      </c>
      <c r="H79" s="170"/>
      <c r="I79" s="619">
        <v>42.5</v>
      </c>
      <c r="J79" s="619">
        <v>50</v>
      </c>
      <c r="K79" s="170">
        <v>22.4</v>
      </c>
      <c r="L79" s="170">
        <v>41.4</v>
      </c>
      <c r="M79" s="170">
        <v>28</v>
      </c>
      <c r="N79" s="619">
        <v>29.6</v>
      </c>
      <c r="O79" s="170">
        <v>37</v>
      </c>
      <c r="P79" s="619">
        <v>37.857142857142854</v>
      </c>
      <c r="Q79" s="170">
        <v>29</v>
      </c>
      <c r="R79" s="170">
        <v>28</v>
      </c>
      <c r="S79" s="170">
        <v>30.4</v>
      </c>
      <c r="T79" s="619">
        <v>29</v>
      </c>
      <c r="U79" s="619">
        <v>24.333333333333332</v>
      </c>
      <c r="V79" s="638">
        <v>30</v>
      </c>
      <c r="W79" s="619">
        <v>29</v>
      </c>
      <c r="X79" s="619">
        <v>27</v>
      </c>
      <c r="Y79" s="619">
        <v>25.4</v>
      </c>
      <c r="Z79" s="170">
        <v>22</v>
      </c>
      <c r="AA79" s="619">
        <v>30</v>
      </c>
      <c r="AB79" s="619">
        <v>22.5</v>
      </c>
      <c r="AC79" s="619">
        <v>34</v>
      </c>
      <c r="AD79" s="619">
        <v>30.714285714285715</v>
      </c>
      <c r="AE79" s="619">
        <v>34</v>
      </c>
      <c r="AF79" s="619">
        <v>25</v>
      </c>
      <c r="AG79" s="619">
        <v>27.5</v>
      </c>
      <c r="AH79" s="619">
        <v>41</v>
      </c>
      <c r="AI79" s="170">
        <v>36</v>
      </c>
      <c r="AJ79" s="619">
        <v>23</v>
      </c>
      <c r="AK79" s="170">
        <v>37</v>
      </c>
      <c r="AL79" s="41">
        <f t="shared" si="8"/>
        <v>32</v>
      </c>
      <c r="AM79" s="295">
        <f t="shared" si="9"/>
        <v>31.500148809523807</v>
      </c>
      <c r="AN79" s="171">
        <f>(STDEV(F79:AK79))/AM79*100</f>
        <v>21.285249029557242</v>
      </c>
      <c r="AO79" s="172">
        <f t="shared" si="11"/>
        <v>22</v>
      </c>
      <c r="AP79" s="173">
        <f t="shared" si="12"/>
        <v>50</v>
      </c>
      <c r="AQ79" s="176">
        <f t="shared" si="13"/>
        <v>0.44</v>
      </c>
      <c r="AR79" s="175">
        <v>33.464055299539176</v>
      </c>
      <c r="AS79" s="141">
        <f t="shared" si="14"/>
        <v>-6.2345943249055402</v>
      </c>
      <c r="AT79" s="143">
        <f t="shared" si="15"/>
        <v>-6.2345943249055402</v>
      </c>
    </row>
    <row r="80" spans="1:234" ht="18.75" customHeight="1" x14ac:dyDescent="0.4">
      <c r="A80" s="222" t="s">
        <v>173</v>
      </c>
      <c r="B80" s="293" t="s">
        <v>368</v>
      </c>
      <c r="C80" s="184" t="s">
        <v>424</v>
      </c>
      <c r="D80" s="164" t="s">
        <v>434</v>
      </c>
      <c r="E80" s="262">
        <v>67.599999999999994</v>
      </c>
      <c r="F80" s="262">
        <v>43.4</v>
      </c>
      <c r="G80" s="263">
        <v>50</v>
      </c>
      <c r="H80" s="170"/>
      <c r="I80" s="619">
        <v>70</v>
      </c>
      <c r="J80" s="619">
        <v>60</v>
      </c>
      <c r="K80" s="170">
        <v>35.4</v>
      </c>
      <c r="L80" s="170">
        <v>79</v>
      </c>
      <c r="M80" s="170">
        <v>34</v>
      </c>
      <c r="N80" s="619">
        <v>39.799999999999997</v>
      </c>
      <c r="O80" s="170">
        <v>48</v>
      </c>
      <c r="P80" s="619">
        <v>37.857142857142854</v>
      </c>
      <c r="Q80" s="170">
        <v>34</v>
      </c>
      <c r="R80" s="170">
        <v>53</v>
      </c>
      <c r="S80" s="170">
        <v>55</v>
      </c>
      <c r="T80" s="619">
        <v>32.4</v>
      </c>
      <c r="U80" s="619">
        <v>34</v>
      </c>
      <c r="V80" s="638">
        <v>49.6</v>
      </c>
      <c r="W80" s="619">
        <v>31.428571428571427</v>
      </c>
      <c r="X80" s="619">
        <v>55</v>
      </c>
      <c r="Y80" s="619">
        <v>47.6</v>
      </c>
      <c r="Z80" s="170">
        <v>40.799999999999997</v>
      </c>
      <c r="AA80" s="619">
        <v>37.6</v>
      </c>
      <c r="AB80" s="619">
        <v>29.75</v>
      </c>
      <c r="AC80" s="619">
        <v>42</v>
      </c>
      <c r="AD80" s="619">
        <v>52.714285714285715</v>
      </c>
      <c r="AE80" s="619">
        <v>53</v>
      </c>
      <c r="AF80" s="619">
        <v>37.799999999999997</v>
      </c>
      <c r="AG80" s="619">
        <v>25</v>
      </c>
      <c r="AH80" s="619">
        <v>68</v>
      </c>
      <c r="AI80" s="170">
        <v>29</v>
      </c>
      <c r="AJ80" s="619">
        <v>37.5</v>
      </c>
      <c r="AK80" s="170">
        <v>61.666666666666664</v>
      </c>
      <c r="AL80" s="41">
        <f t="shared" si="8"/>
        <v>32</v>
      </c>
      <c r="AM80" s="295">
        <f t="shared" si="9"/>
        <v>45.997395833333336</v>
      </c>
      <c r="AN80" s="171">
        <f t="shared" si="10"/>
        <v>28.667023502603307</v>
      </c>
      <c r="AO80" s="172">
        <f t="shared" si="11"/>
        <v>25</v>
      </c>
      <c r="AP80" s="173">
        <f t="shared" si="12"/>
        <v>79</v>
      </c>
      <c r="AQ80" s="176">
        <f t="shared" si="13"/>
        <v>0.31645569620253167</v>
      </c>
      <c r="AR80" s="175">
        <v>47.047142857142852</v>
      </c>
      <c r="AS80" s="141">
        <f t="shared" si="14"/>
        <v>-2.282187947363723</v>
      </c>
      <c r="AT80" s="143">
        <f t="shared" si="15"/>
        <v>-2.282187947363723</v>
      </c>
    </row>
    <row r="81" spans="1:234" ht="18.75" customHeight="1" x14ac:dyDescent="0.4">
      <c r="A81" s="222" t="s">
        <v>181</v>
      </c>
      <c r="B81" s="289" t="s">
        <v>369</v>
      </c>
      <c r="C81" s="257"/>
      <c r="D81" s="191"/>
      <c r="E81" s="262"/>
      <c r="F81" s="262"/>
      <c r="G81" s="263"/>
      <c r="H81" s="170"/>
      <c r="I81" s="619"/>
      <c r="J81" s="619"/>
      <c r="K81" s="170"/>
      <c r="L81" s="170"/>
      <c r="M81" s="170"/>
      <c r="N81" s="619"/>
      <c r="O81" s="170"/>
      <c r="P81" s="619"/>
      <c r="Q81" s="170"/>
      <c r="R81" s="170"/>
      <c r="S81" s="170"/>
      <c r="T81" s="619"/>
      <c r="U81" s="619"/>
      <c r="V81" s="638"/>
      <c r="W81" s="619"/>
      <c r="X81" s="619"/>
      <c r="Y81" s="619"/>
      <c r="Z81" s="170"/>
      <c r="AA81" s="619"/>
      <c r="AB81" s="619"/>
      <c r="AC81" s="619"/>
      <c r="AD81" s="619"/>
      <c r="AE81" s="619"/>
      <c r="AF81" s="619"/>
      <c r="AG81" s="619"/>
      <c r="AH81" s="619"/>
      <c r="AI81" s="170"/>
      <c r="AJ81" s="619"/>
      <c r="AK81" s="170"/>
      <c r="AL81" s="41"/>
      <c r="AM81" s="295"/>
      <c r="AN81" s="171"/>
      <c r="AO81" s="172"/>
      <c r="AP81" s="173"/>
      <c r="AQ81" s="176"/>
      <c r="AR81" s="175"/>
      <c r="AS81" s="141" t="e">
        <f t="shared" si="14"/>
        <v>#DIV/0!</v>
      </c>
      <c r="AT81" s="143" t="str">
        <f t="shared" si="15"/>
        <v/>
      </c>
    </row>
    <row r="82" spans="1:234" s="12" customFormat="1" ht="18.75" customHeight="1" x14ac:dyDescent="0.4">
      <c r="A82" s="223" t="s">
        <v>180</v>
      </c>
      <c r="B82" s="345" t="s">
        <v>370</v>
      </c>
      <c r="C82" s="251"/>
      <c r="D82" s="193"/>
      <c r="E82" s="262"/>
      <c r="F82" s="262"/>
      <c r="G82" s="263"/>
      <c r="H82" s="170"/>
      <c r="I82" s="619"/>
      <c r="J82" s="619"/>
      <c r="K82" s="170"/>
      <c r="L82" s="170"/>
      <c r="M82" s="170"/>
      <c r="N82" s="619"/>
      <c r="O82" s="170"/>
      <c r="P82" s="619"/>
      <c r="Q82" s="170"/>
      <c r="R82" s="170"/>
      <c r="S82" s="170"/>
      <c r="T82" s="619"/>
      <c r="U82" s="619"/>
      <c r="V82" s="643"/>
      <c r="W82" s="619"/>
      <c r="X82" s="619"/>
      <c r="Y82" s="619"/>
      <c r="Z82" s="170"/>
      <c r="AA82" s="619"/>
      <c r="AB82" s="619"/>
      <c r="AC82" s="619"/>
      <c r="AD82" s="619"/>
      <c r="AE82" s="619"/>
      <c r="AF82" s="619"/>
      <c r="AG82" s="619"/>
      <c r="AH82" s="619"/>
      <c r="AI82" s="170"/>
      <c r="AJ82" s="619"/>
      <c r="AK82" s="170"/>
      <c r="AL82" s="41"/>
      <c r="AM82" s="295"/>
      <c r="AN82" s="171"/>
      <c r="AO82" s="172"/>
      <c r="AP82" s="173"/>
      <c r="AQ82" s="179"/>
      <c r="AR82" s="175"/>
      <c r="AS82" s="141" t="e">
        <f t="shared" si="14"/>
        <v>#DIV/0!</v>
      </c>
      <c r="AT82" s="143" t="str">
        <f t="shared" si="15"/>
        <v/>
      </c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</row>
    <row r="83" spans="1:234" ht="18.75" customHeight="1" x14ac:dyDescent="0.4">
      <c r="A83" s="222" t="s">
        <v>179</v>
      </c>
      <c r="B83" s="302" t="s">
        <v>450</v>
      </c>
      <c r="C83" s="184" t="s">
        <v>424</v>
      </c>
      <c r="D83" s="164" t="s">
        <v>462</v>
      </c>
      <c r="E83" s="262">
        <v>44.2</v>
      </c>
      <c r="F83" s="262">
        <v>44.4</v>
      </c>
      <c r="G83" s="263">
        <v>43.8</v>
      </c>
      <c r="H83" s="170"/>
      <c r="I83" s="619">
        <v>41</v>
      </c>
      <c r="J83" s="619">
        <v>60</v>
      </c>
      <c r="K83" s="170">
        <v>42.2</v>
      </c>
      <c r="L83" s="170">
        <v>81.599999999999994</v>
      </c>
      <c r="M83" s="170">
        <v>43.4</v>
      </c>
      <c r="N83" s="619">
        <v>45</v>
      </c>
      <c r="O83" s="170">
        <v>36</v>
      </c>
      <c r="P83" s="619">
        <v>74.285714285714292</v>
      </c>
      <c r="Q83" s="170">
        <v>39.833333333333336</v>
      </c>
      <c r="R83" s="170">
        <v>38.4</v>
      </c>
      <c r="S83" s="170">
        <v>40.4</v>
      </c>
      <c r="T83" s="619">
        <v>43.2</v>
      </c>
      <c r="U83" s="619">
        <v>42.5</v>
      </c>
      <c r="V83" s="638">
        <v>40.6</v>
      </c>
      <c r="W83" s="619">
        <v>41.428571428571431</v>
      </c>
      <c r="X83" s="619">
        <v>43.75</v>
      </c>
      <c r="Y83" s="619">
        <v>40</v>
      </c>
      <c r="Z83" s="170">
        <v>41</v>
      </c>
      <c r="AA83" s="619">
        <v>51.5</v>
      </c>
      <c r="AB83" s="619">
        <v>33.25</v>
      </c>
      <c r="AC83" s="619">
        <v>46</v>
      </c>
      <c r="AD83" s="619">
        <v>46.714285714285715</v>
      </c>
      <c r="AE83" s="619">
        <v>38</v>
      </c>
      <c r="AF83" s="619">
        <v>45.4</v>
      </c>
      <c r="AG83" s="619">
        <v>45</v>
      </c>
      <c r="AH83" s="619">
        <v>42.8</v>
      </c>
      <c r="AI83" s="170">
        <v>39.857142857142854</v>
      </c>
      <c r="AJ83" s="619">
        <v>39.333333333333336</v>
      </c>
      <c r="AK83" s="170">
        <v>43.75</v>
      </c>
      <c r="AL83" s="41">
        <f t="shared" si="8"/>
        <v>32</v>
      </c>
      <c r="AM83" s="295">
        <f t="shared" si="9"/>
        <v>44.956324404761908</v>
      </c>
      <c r="AN83" s="171">
        <f t="shared" si="10"/>
        <v>22.263664207392949</v>
      </c>
      <c r="AO83" s="172">
        <f t="shared" si="11"/>
        <v>33.25</v>
      </c>
      <c r="AP83" s="173">
        <f t="shared" si="12"/>
        <v>81.599999999999994</v>
      </c>
      <c r="AQ83" s="176">
        <f t="shared" si="13"/>
        <v>0.40747549019607848</v>
      </c>
      <c r="AR83" s="175">
        <v>44.04508448540706</v>
      </c>
      <c r="AS83" s="141">
        <f t="shared" si="14"/>
        <v>2.0269448879996266</v>
      </c>
      <c r="AT83" s="143">
        <f t="shared" si="15"/>
        <v>2.0269448879996266</v>
      </c>
    </row>
    <row r="84" spans="1:234" ht="18.75" customHeight="1" x14ac:dyDescent="0.4">
      <c r="A84" s="222" t="s">
        <v>174</v>
      </c>
      <c r="B84" s="293" t="s">
        <v>451</v>
      </c>
      <c r="C84" s="184" t="s">
        <v>425</v>
      </c>
      <c r="D84" s="164" t="s">
        <v>462</v>
      </c>
      <c r="E84" s="262">
        <v>542.6</v>
      </c>
      <c r="F84" s="262">
        <v>540</v>
      </c>
      <c r="G84" s="263">
        <v>396</v>
      </c>
      <c r="H84" s="170"/>
      <c r="I84" s="619">
        <v>431.66666666666669</v>
      </c>
      <c r="J84" s="619">
        <v>350</v>
      </c>
      <c r="K84" s="445">
        <v>549.20000000000005</v>
      </c>
      <c r="L84" s="170">
        <v>470</v>
      </c>
      <c r="M84" s="170">
        <v>546</v>
      </c>
      <c r="N84" s="619">
        <v>480</v>
      </c>
      <c r="O84" s="170">
        <v>590</v>
      </c>
      <c r="P84" s="619">
        <v>341.42857142857144</v>
      </c>
      <c r="Q84" s="170">
        <v>498.8</v>
      </c>
      <c r="R84" s="170">
        <v>475</v>
      </c>
      <c r="S84" s="170"/>
      <c r="T84" s="619">
        <v>522</v>
      </c>
      <c r="U84" s="619">
        <v>550</v>
      </c>
      <c r="V84" s="638">
        <v>522</v>
      </c>
      <c r="W84" s="619">
        <v>492.57142857142856</v>
      </c>
      <c r="X84" s="619">
        <v>581.25</v>
      </c>
      <c r="Y84" s="619">
        <v>482</v>
      </c>
      <c r="Z84" s="170"/>
      <c r="AA84" s="619"/>
      <c r="AB84" s="619">
        <v>459</v>
      </c>
      <c r="AC84" s="619">
        <v>580</v>
      </c>
      <c r="AD84" s="619">
        <v>643</v>
      </c>
      <c r="AE84" s="619">
        <v>632</v>
      </c>
      <c r="AF84" s="619">
        <v>530</v>
      </c>
      <c r="AG84" s="619">
        <v>250</v>
      </c>
      <c r="AH84" s="619">
        <v>260</v>
      </c>
      <c r="AI84" s="170">
        <v>490.71428571428572</v>
      </c>
      <c r="AJ84" s="619">
        <v>275</v>
      </c>
      <c r="AK84" s="170">
        <v>525</v>
      </c>
      <c r="AL84" s="41">
        <f>COUNT(E84:AK84)</f>
        <v>29</v>
      </c>
      <c r="AM84" s="295">
        <f>AVERAGE(E84:AK84)</f>
        <v>482.9389983579639</v>
      </c>
      <c r="AN84" s="171">
        <f>(STDEV(F84:AK84))/AM84*100</f>
        <v>21.743495581148828</v>
      </c>
      <c r="AO84" s="172">
        <f>MIN(E84:AK84)</f>
        <v>250</v>
      </c>
      <c r="AP84" s="173">
        <f>MAX(E84:AK84)</f>
        <v>643</v>
      </c>
      <c r="AQ84" s="176">
        <f>AO84/AP84</f>
        <v>0.38880248833592534</v>
      </c>
      <c r="AR84" s="175">
        <v>482.73707482993194</v>
      </c>
      <c r="AS84" s="141">
        <f>(1-AR84/AM84)*100</f>
        <v>4.1811394134350088E-2</v>
      </c>
      <c r="AT84" s="143">
        <f>IF(ISERROR(AS84),"",AS84)</f>
        <v>4.1811394134350088E-2</v>
      </c>
    </row>
    <row r="85" spans="1:234" s="12" customFormat="1" ht="18.75" customHeight="1" x14ac:dyDescent="0.4">
      <c r="A85" s="223" t="s">
        <v>178</v>
      </c>
      <c r="B85" s="298" t="s">
        <v>371</v>
      </c>
      <c r="C85" s="272"/>
      <c r="D85" s="273"/>
      <c r="E85" s="262"/>
      <c r="F85" s="262"/>
      <c r="G85" s="263"/>
      <c r="H85" s="170"/>
      <c r="I85" s="619"/>
      <c r="J85" s="619"/>
      <c r="K85" s="170"/>
      <c r="L85" s="170"/>
      <c r="M85" s="170"/>
      <c r="N85" s="619"/>
      <c r="O85" s="170"/>
      <c r="P85" s="619"/>
      <c r="Q85" s="170"/>
      <c r="R85" s="170"/>
      <c r="S85" s="170"/>
      <c r="T85" s="619"/>
      <c r="U85" s="619"/>
      <c r="V85" s="643"/>
      <c r="W85" s="619"/>
      <c r="X85" s="619"/>
      <c r="Y85" s="619"/>
      <c r="Z85" s="170"/>
      <c r="AA85" s="619"/>
      <c r="AB85" s="619"/>
      <c r="AC85" s="619"/>
      <c r="AD85" s="619"/>
      <c r="AE85" s="619"/>
      <c r="AF85" s="619"/>
      <c r="AG85" s="619"/>
      <c r="AH85" s="619"/>
      <c r="AI85" s="170"/>
      <c r="AJ85" s="619"/>
      <c r="AK85" s="170"/>
      <c r="AL85" s="41"/>
      <c r="AM85" s="295"/>
      <c r="AN85" s="171"/>
      <c r="AO85" s="172"/>
      <c r="AP85" s="173"/>
      <c r="AQ85" s="179"/>
      <c r="AR85" s="175"/>
      <c r="AS85" s="141" t="e">
        <f t="shared" si="14"/>
        <v>#DIV/0!</v>
      </c>
      <c r="AT85" s="143" t="str">
        <f t="shared" si="15"/>
        <v/>
      </c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</row>
    <row r="86" spans="1:234" ht="18.75" customHeight="1" x14ac:dyDescent="0.4">
      <c r="A86" s="222" t="s">
        <v>175</v>
      </c>
      <c r="B86" s="293" t="s">
        <v>452</v>
      </c>
      <c r="C86" s="184"/>
      <c r="D86" s="164" t="s">
        <v>434</v>
      </c>
      <c r="E86" s="262">
        <v>363</v>
      </c>
      <c r="F86" s="262">
        <v>297</v>
      </c>
      <c r="G86" s="271">
        <v>375</v>
      </c>
      <c r="H86" s="271"/>
      <c r="I86" s="619">
        <v>160</v>
      </c>
      <c r="J86" s="619">
        <v>370</v>
      </c>
      <c r="K86" s="271">
        <v>328</v>
      </c>
      <c r="L86" s="271">
        <v>297.60000000000002</v>
      </c>
      <c r="M86" s="271">
        <v>324</v>
      </c>
      <c r="N86" s="619">
        <v>358</v>
      </c>
      <c r="O86" s="271"/>
      <c r="P86" s="619">
        <v>120</v>
      </c>
      <c r="Q86" s="271">
        <v>289.33333333333331</v>
      </c>
      <c r="R86" s="271">
        <v>379</v>
      </c>
      <c r="S86" s="271">
        <v>210</v>
      </c>
      <c r="T86" s="619">
        <v>380</v>
      </c>
      <c r="U86" s="619">
        <v>263</v>
      </c>
      <c r="V86" s="638">
        <v>328</v>
      </c>
      <c r="W86" s="619">
        <v>310.85714285714283</v>
      </c>
      <c r="X86" s="619">
        <v>379</v>
      </c>
      <c r="Y86" s="619">
        <v>232</v>
      </c>
      <c r="Z86" s="271">
        <v>256</v>
      </c>
      <c r="AA86" s="619">
        <v>131</v>
      </c>
      <c r="AB86" s="619">
        <v>213</v>
      </c>
      <c r="AC86" s="619">
        <v>380</v>
      </c>
      <c r="AD86" s="619">
        <v>367.85714285714283</v>
      </c>
      <c r="AE86" s="619">
        <v>328</v>
      </c>
      <c r="AF86" s="619">
        <v>380</v>
      </c>
      <c r="AG86" s="619">
        <v>275</v>
      </c>
      <c r="AH86" s="619">
        <v>249</v>
      </c>
      <c r="AI86" s="271">
        <v>317.14285714285717</v>
      </c>
      <c r="AJ86" s="619">
        <v>280</v>
      </c>
      <c r="AK86" s="271">
        <v>300</v>
      </c>
      <c r="AL86" s="41">
        <f t="shared" si="8"/>
        <v>31</v>
      </c>
      <c r="AM86" s="295">
        <f t="shared" si="9"/>
        <v>298.09001536098316</v>
      </c>
      <c r="AN86" s="171">
        <f>(STDEV(F86:AK86))/AM86*100</f>
        <v>24.990416159379119</v>
      </c>
      <c r="AO86" s="172">
        <f t="shared" si="11"/>
        <v>120</v>
      </c>
      <c r="AP86" s="173">
        <f t="shared" si="12"/>
        <v>380</v>
      </c>
      <c r="AQ86" s="176">
        <f t="shared" si="13"/>
        <v>0.31578947368421051</v>
      </c>
      <c r="AR86" s="175">
        <v>285.81843317972346</v>
      </c>
      <c r="AS86" s="141">
        <f t="shared" si="14"/>
        <v>4.1167370756779569</v>
      </c>
      <c r="AT86" s="143">
        <f t="shared" si="15"/>
        <v>4.1167370756779569</v>
      </c>
    </row>
    <row r="87" spans="1:234" ht="18.75" customHeight="1" x14ac:dyDescent="0.4">
      <c r="A87" s="222" t="s">
        <v>176</v>
      </c>
      <c r="B87" s="301" t="s">
        <v>453</v>
      </c>
      <c r="C87" s="184"/>
      <c r="D87" s="164" t="s">
        <v>434</v>
      </c>
      <c r="E87" s="170">
        <v>283</v>
      </c>
      <c r="F87" s="170">
        <v>224.6</v>
      </c>
      <c r="G87" s="263">
        <v>314.2</v>
      </c>
      <c r="H87" s="170"/>
      <c r="I87" s="619">
        <v>118.33333333333333</v>
      </c>
      <c r="J87" s="619">
        <v>300</v>
      </c>
      <c r="K87" s="271">
        <v>174</v>
      </c>
      <c r="L87" s="170">
        <v>223.4</v>
      </c>
      <c r="M87" s="170">
        <v>256.39999999999998</v>
      </c>
      <c r="N87" s="619">
        <v>288</v>
      </c>
      <c r="O87" s="170"/>
      <c r="P87" s="619"/>
      <c r="Q87" s="170">
        <v>183</v>
      </c>
      <c r="R87" s="170">
        <v>291</v>
      </c>
      <c r="S87" s="170">
        <v>163.80000000000001</v>
      </c>
      <c r="T87" s="619">
        <v>327.60000000000002</v>
      </c>
      <c r="U87" s="619">
        <v>141.66666666666666</v>
      </c>
      <c r="V87" s="638">
        <v>270</v>
      </c>
      <c r="W87" s="619">
        <v>212.71428571428572</v>
      </c>
      <c r="X87" s="619">
        <v>320.5</v>
      </c>
      <c r="Y87" s="619">
        <v>290</v>
      </c>
      <c r="Z87" s="170">
        <v>283</v>
      </c>
      <c r="AA87" s="619">
        <v>181</v>
      </c>
      <c r="AB87" s="619">
        <v>217.5</v>
      </c>
      <c r="AC87" s="619">
        <v>270</v>
      </c>
      <c r="AD87" s="619">
        <v>318</v>
      </c>
      <c r="AE87" s="619">
        <v>284</v>
      </c>
      <c r="AF87" s="619">
        <v>316</v>
      </c>
      <c r="AG87" s="619">
        <v>200</v>
      </c>
      <c r="AH87" s="619">
        <v>232</v>
      </c>
      <c r="AI87" s="170">
        <v>210</v>
      </c>
      <c r="AJ87" s="619"/>
      <c r="AK87" s="170">
        <v>219</v>
      </c>
      <c r="AL87" s="41">
        <f t="shared" si="8"/>
        <v>29</v>
      </c>
      <c r="AM87" s="295">
        <f t="shared" si="9"/>
        <v>245.26600985221677</v>
      </c>
      <c r="AN87" s="171">
        <f t="shared" si="10"/>
        <v>24.067649605278156</v>
      </c>
      <c r="AO87" s="172">
        <f t="shared" si="11"/>
        <v>118.33333333333333</v>
      </c>
      <c r="AP87" s="173">
        <f t="shared" si="12"/>
        <v>327.60000000000002</v>
      </c>
      <c r="AQ87" s="176">
        <f t="shared" si="13"/>
        <v>0.36121286121286117</v>
      </c>
      <c r="AR87" s="175">
        <v>234.19452380952379</v>
      </c>
      <c r="AS87" s="141">
        <f t="shared" si="14"/>
        <v>4.5140727202126474</v>
      </c>
      <c r="AT87" s="143">
        <f t="shared" si="15"/>
        <v>4.5140727202126474</v>
      </c>
    </row>
    <row r="88" spans="1:234" s="36" customFormat="1" ht="18.75" customHeight="1" x14ac:dyDescent="0.4">
      <c r="A88" s="353" t="s">
        <v>177</v>
      </c>
      <c r="B88" s="293" t="s">
        <v>454</v>
      </c>
      <c r="C88" s="354"/>
      <c r="D88" s="365" t="s">
        <v>434</v>
      </c>
      <c r="E88" s="170">
        <v>484</v>
      </c>
      <c r="F88" s="170">
        <v>416.25</v>
      </c>
      <c r="G88" s="263">
        <v>411</v>
      </c>
      <c r="H88" s="170"/>
      <c r="I88" s="619">
        <v>158.33333333333334</v>
      </c>
      <c r="J88" s="619">
        <v>240</v>
      </c>
      <c r="K88" s="170">
        <v>391</v>
      </c>
      <c r="L88" s="170">
        <v>423</v>
      </c>
      <c r="M88" s="170">
        <v>467.6</v>
      </c>
      <c r="N88" s="619">
        <v>370</v>
      </c>
      <c r="O88" s="170">
        <v>282</v>
      </c>
      <c r="P88" s="619">
        <v>216</v>
      </c>
      <c r="Q88" s="170">
        <v>410.83333333333331</v>
      </c>
      <c r="R88" s="170">
        <v>491</v>
      </c>
      <c r="S88" s="170">
        <v>272.60000000000002</v>
      </c>
      <c r="T88" s="619">
        <v>460</v>
      </c>
      <c r="U88" s="619">
        <v>198.33333333333334</v>
      </c>
      <c r="V88" s="638">
        <v>365</v>
      </c>
      <c r="W88" s="619">
        <v>431</v>
      </c>
      <c r="X88" s="619">
        <v>481</v>
      </c>
      <c r="Y88" s="619">
        <v>494</v>
      </c>
      <c r="Z88" s="170">
        <v>206</v>
      </c>
      <c r="AA88" s="619">
        <v>285</v>
      </c>
      <c r="AB88" s="619">
        <v>240</v>
      </c>
      <c r="AC88" s="619">
        <v>410</v>
      </c>
      <c r="AD88" s="619">
        <v>441</v>
      </c>
      <c r="AE88" s="619">
        <v>400</v>
      </c>
      <c r="AF88" s="619">
        <v>420</v>
      </c>
      <c r="AG88" s="619">
        <v>385</v>
      </c>
      <c r="AH88" s="619">
        <v>266</v>
      </c>
      <c r="AI88" s="170">
        <v>287.14285714285717</v>
      </c>
      <c r="AJ88" s="619">
        <v>358</v>
      </c>
      <c r="AK88" s="170">
        <v>373</v>
      </c>
      <c r="AL88" s="357">
        <f>COUNT(E88:AK88)</f>
        <v>32</v>
      </c>
      <c r="AM88" s="358">
        <f>AVERAGE(E88:AK88)</f>
        <v>360.4404017857143</v>
      </c>
      <c r="AN88" s="359">
        <f>(STDEV(F88:AK88))/AM88*100</f>
        <v>26.70718064613537</v>
      </c>
      <c r="AO88" s="360">
        <f>MIN(E88:AK88)</f>
        <v>158.33333333333334</v>
      </c>
      <c r="AP88" s="361">
        <f>MAX(E88:AK88)</f>
        <v>494</v>
      </c>
      <c r="AQ88" s="362">
        <f>AO88/AP88</f>
        <v>0.32051282051282054</v>
      </c>
      <c r="AR88" s="363">
        <v>350.1773015873016</v>
      </c>
      <c r="AS88" s="364">
        <f>(1-AR88/AM88)*100</f>
        <v>2.8473778598532951</v>
      </c>
      <c r="AT88" s="472">
        <f>IF(ISERROR(AS88),"",AS88)</f>
        <v>2.8473778598532951</v>
      </c>
    </row>
    <row r="89" spans="1:234" s="12" customFormat="1" ht="18.75" customHeight="1" x14ac:dyDescent="0.4">
      <c r="A89" s="223" t="s">
        <v>182</v>
      </c>
      <c r="B89" s="300" t="s">
        <v>372</v>
      </c>
      <c r="C89" s="256" t="s">
        <v>22</v>
      </c>
      <c r="D89" s="188"/>
      <c r="E89" s="355"/>
      <c r="F89" s="355"/>
      <c r="G89" s="356"/>
      <c r="H89" s="355"/>
      <c r="I89" s="619"/>
      <c r="J89" s="619"/>
      <c r="K89" s="355"/>
      <c r="L89" s="355"/>
      <c r="M89" s="355"/>
      <c r="N89" s="619"/>
      <c r="O89" s="170"/>
      <c r="P89" s="619"/>
      <c r="Q89" s="355"/>
      <c r="R89" s="170"/>
      <c r="S89" s="355"/>
      <c r="T89" s="619"/>
      <c r="U89" s="619"/>
      <c r="V89" s="643"/>
      <c r="W89" s="619"/>
      <c r="X89" s="619"/>
      <c r="Y89" s="619"/>
      <c r="Z89" s="355"/>
      <c r="AA89" s="619"/>
      <c r="AB89" s="619"/>
      <c r="AC89" s="619"/>
      <c r="AD89" s="619"/>
      <c r="AE89" s="619"/>
      <c r="AF89" s="619"/>
      <c r="AG89" s="619"/>
      <c r="AH89" s="619"/>
      <c r="AI89" s="355"/>
      <c r="AJ89" s="619"/>
      <c r="AK89" s="355"/>
      <c r="AL89" s="41"/>
      <c r="AM89" s="295"/>
      <c r="AN89" s="171"/>
      <c r="AO89" s="172"/>
      <c r="AP89" s="173"/>
      <c r="AQ89" s="179"/>
      <c r="AR89" s="175"/>
      <c r="AS89" s="141" t="e">
        <f t="shared" si="14"/>
        <v>#DIV/0!</v>
      </c>
      <c r="AT89" s="143" t="str">
        <f t="shared" si="15"/>
        <v/>
      </c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3"/>
      <c r="HR89" s="13"/>
      <c r="HS89" s="13"/>
      <c r="HT89" s="13"/>
      <c r="HU89" s="13"/>
      <c r="HV89" s="13"/>
      <c r="HW89" s="13"/>
      <c r="HX89" s="13"/>
      <c r="HY89" s="13"/>
      <c r="HZ89" s="13"/>
    </row>
    <row r="90" spans="1:234" ht="16.5" customHeight="1" x14ac:dyDescent="0.4">
      <c r="A90" s="222" t="s">
        <v>183</v>
      </c>
      <c r="B90" s="293" t="s">
        <v>373</v>
      </c>
      <c r="C90" s="183" t="s">
        <v>493</v>
      </c>
      <c r="D90" s="164" t="s">
        <v>434</v>
      </c>
      <c r="E90" s="262">
        <v>167.5</v>
      </c>
      <c r="F90" s="262"/>
      <c r="G90" s="271">
        <v>141</v>
      </c>
      <c r="H90" s="355"/>
      <c r="I90" s="619">
        <v>180</v>
      </c>
      <c r="J90" s="619"/>
      <c r="K90" s="271">
        <v>140</v>
      </c>
      <c r="L90" s="271">
        <v>107.4</v>
      </c>
      <c r="M90" s="271">
        <v>112</v>
      </c>
      <c r="N90" s="619">
        <v>126.8</v>
      </c>
      <c r="O90" s="271">
        <v>124</v>
      </c>
      <c r="P90" s="619">
        <v>94.285714285714292</v>
      </c>
      <c r="Q90" s="271">
        <v>77.25</v>
      </c>
      <c r="R90" s="271">
        <v>179</v>
      </c>
      <c r="S90" s="271">
        <v>146</v>
      </c>
      <c r="T90" s="619">
        <v>71.599999999999994</v>
      </c>
      <c r="U90" s="619">
        <v>99</v>
      </c>
      <c r="V90" s="638" t="s">
        <v>599</v>
      </c>
      <c r="W90" s="619">
        <v>106</v>
      </c>
      <c r="X90" s="619">
        <v>140</v>
      </c>
      <c r="Y90" s="619">
        <v>77.400000000000006</v>
      </c>
      <c r="Z90" s="271">
        <v>110</v>
      </c>
      <c r="AA90" s="619">
        <v>94</v>
      </c>
      <c r="AB90" s="619">
        <v>121.5</v>
      </c>
      <c r="AC90" s="619">
        <v>82</v>
      </c>
      <c r="AD90" s="619">
        <v>135</v>
      </c>
      <c r="AE90" s="619">
        <v>117.6</v>
      </c>
      <c r="AF90" s="619">
        <v>136</v>
      </c>
      <c r="AG90" s="619">
        <v>170</v>
      </c>
      <c r="AH90" s="619">
        <v>86.25</v>
      </c>
      <c r="AI90" s="271"/>
      <c r="AJ90" s="619"/>
      <c r="AK90" s="271">
        <v>130</v>
      </c>
      <c r="AL90" s="41">
        <f t="shared" si="8"/>
        <v>27</v>
      </c>
      <c r="AM90" s="295">
        <f t="shared" si="9"/>
        <v>121.16984126984126</v>
      </c>
      <c r="AN90" s="171">
        <f t="shared" si="10"/>
        <v>25.034635688983322</v>
      </c>
      <c r="AO90" s="172">
        <f t="shared" si="11"/>
        <v>71.599999999999994</v>
      </c>
      <c r="AP90" s="173">
        <f t="shared" si="12"/>
        <v>180</v>
      </c>
      <c r="AQ90" s="176">
        <f t="shared" si="13"/>
        <v>0.39777777777777773</v>
      </c>
      <c r="AR90" s="175">
        <v>113.38333333333333</v>
      </c>
      <c r="AS90" s="141">
        <f t="shared" si="14"/>
        <v>6.426110536175111</v>
      </c>
      <c r="AT90" s="143">
        <f t="shared" si="15"/>
        <v>6.426110536175111</v>
      </c>
    </row>
    <row r="91" spans="1:234" ht="16.5" customHeight="1" x14ac:dyDescent="0.4">
      <c r="A91" s="222" t="s">
        <v>184</v>
      </c>
      <c r="B91" s="293" t="s">
        <v>374</v>
      </c>
      <c r="C91" s="183" t="s">
        <v>494</v>
      </c>
      <c r="D91" s="164" t="s">
        <v>434</v>
      </c>
      <c r="E91" s="262">
        <v>92.25</v>
      </c>
      <c r="F91" s="262">
        <v>109</v>
      </c>
      <c r="G91" s="263">
        <v>90</v>
      </c>
      <c r="H91" s="170"/>
      <c r="I91" s="619">
        <v>186</v>
      </c>
      <c r="J91" s="619"/>
      <c r="K91" s="170">
        <v>150</v>
      </c>
      <c r="L91" s="170">
        <v>146</v>
      </c>
      <c r="M91" s="170">
        <v>100</v>
      </c>
      <c r="N91" s="619">
        <v>84.6</v>
      </c>
      <c r="O91" s="170">
        <v>104</v>
      </c>
      <c r="P91" s="619">
        <v>123.57142857142857</v>
      </c>
      <c r="Q91" s="170">
        <v>123.6</v>
      </c>
      <c r="R91" s="170">
        <v>129</v>
      </c>
      <c r="S91" s="170">
        <v>77.2</v>
      </c>
      <c r="T91" s="619">
        <v>104</v>
      </c>
      <c r="U91" s="619">
        <v>98.5</v>
      </c>
      <c r="V91" s="638">
        <v>97.8</v>
      </c>
      <c r="W91" s="619">
        <v>87.142857142857139</v>
      </c>
      <c r="X91" s="619">
        <v>100</v>
      </c>
      <c r="Y91" s="619">
        <v>96.4</v>
      </c>
      <c r="Z91" s="170">
        <v>131</v>
      </c>
      <c r="AA91" s="619">
        <v>92.333333333333329</v>
      </c>
      <c r="AB91" s="619">
        <v>90</v>
      </c>
      <c r="AC91" s="619">
        <v>96</v>
      </c>
      <c r="AD91" s="619">
        <v>75.428571428571431</v>
      </c>
      <c r="AE91" s="619">
        <v>134</v>
      </c>
      <c r="AF91" s="619">
        <v>95</v>
      </c>
      <c r="AG91" s="619">
        <v>180</v>
      </c>
      <c r="AH91" s="619">
        <v>114</v>
      </c>
      <c r="AI91" s="170">
        <v>76.714285714285708</v>
      </c>
      <c r="AJ91" s="619"/>
      <c r="AK91" s="170">
        <v>130</v>
      </c>
      <c r="AL91" s="41">
        <f t="shared" si="8"/>
        <v>30</v>
      </c>
      <c r="AM91" s="295">
        <f t="shared" si="9"/>
        <v>110.45134920634922</v>
      </c>
      <c r="AN91" s="171">
        <f t="shared" si="10"/>
        <v>25.67646633675329</v>
      </c>
      <c r="AO91" s="172">
        <f t="shared" si="11"/>
        <v>75.428571428571431</v>
      </c>
      <c r="AP91" s="173">
        <f t="shared" si="12"/>
        <v>186</v>
      </c>
      <c r="AQ91" s="176">
        <f t="shared" si="13"/>
        <v>0.40552995391705071</v>
      </c>
      <c r="AR91" s="175">
        <v>103.05416666666666</v>
      </c>
      <c r="AS91" s="141">
        <f t="shared" si="14"/>
        <v>6.6972314895519025</v>
      </c>
      <c r="AT91" s="143">
        <f t="shared" si="15"/>
        <v>6.6972314895519025</v>
      </c>
    </row>
    <row r="92" spans="1:234" ht="18.75" customHeight="1" x14ac:dyDescent="0.4">
      <c r="A92" s="222" t="s">
        <v>185</v>
      </c>
      <c r="B92" s="293" t="s">
        <v>375</v>
      </c>
      <c r="C92" s="183" t="s">
        <v>495</v>
      </c>
      <c r="D92" s="164" t="s">
        <v>434</v>
      </c>
      <c r="E92" s="262">
        <v>445</v>
      </c>
      <c r="F92" s="262">
        <v>420</v>
      </c>
      <c r="G92" s="263">
        <v>438.75</v>
      </c>
      <c r="H92" s="170"/>
      <c r="I92" s="619">
        <v>450</v>
      </c>
      <c r="J92" s="619"/>
      <c r="K92" s="619">
        <v>450</v>
      </c>
      <c r="L92" s="170">
        <v>607</v>
      </c>
      <c r="M92" s="170">
        <v>198</v>
      </c>
      <c r="N92" s="619">
        <v>447.4</v>
      </c>
      <c r="O92" s="170">
        <v>255</v>
      </c>
      <c r="P92" s="619">
        <v>217.14285714285714</v>
      </c>
      <c r="Q92" s="170">
        <v>252</v>
      </c>
      <c r="R92" s="170">
        <v>344</v>
      </c>
      <c r="S92" s="170">
        <v>362.4</v>
      </c>
      <c r="T92" s="619">
        <v>404</v>
      </c>
      <c r="U92" s="619">
        <v>407.5</v>
      </c>
      <c r="V92" s="638">
        <v>452.2</v>
      </c>
      <c r="W92" s="619">
        <v>354.28571428571428</v>
      </c>
      <c r="X92" s="619">
        <v>475</v>
      </c>
      <c r="Y92" s="619">
        <v>492</v>
      </c>
      <c r="Z92" s="170">
        <v>437</v>
      </c>
      <c r="AA92" s="619">
        <v>488.33333333333331</v>
      </c>
      <c r="AB92" s="619">
        <v>475</v>
      </c>
      <c r="AC92" s="619">
        <v>420</v>
      </c>
      <c r="AD92" s="619">
        <v>418.33333333333331</v>
      </c>
      <c r="AE92" s="619">
        <v>526</v>
      </c>
      <c r="AF92" s="619">
        <v>445</v>
      </c>
      <c r="AG92" s="619">
        <v>450</v>
      </c>
      <c r="AH92" s="619">
        <v>460</v>
      </c>
      <c r="AI92" s="170">
        <v>402.14285714285717</v>
      </c>
      <c r="AJ92" s="619"/>
      <c r="AK92" s="619">
        <v>450</v>
      </c>
      <c r="AL92" s="41">
        <f t="shared" si="8"/>
        <v>30</v>
      </c>
      <c r="AM92" s="295">
        <f t="shared" si="9"/>
        <v>414.78293650793654</v>
      </c>
      <c r="AN92" s="171">
        <f t="shared" si="10"/>
        <v>21.815242838566206</v>
      </c>
      <c r="AO92" s="172">
        <f t="shared" si="11"/>
        <v>198</v>
      </c>
      <c r="AP92" s="173">
        <f t="shared" si="12"/>
        <v>607</v>
      </c>
      <c r="AQ92" s="176">
        <f t="shared" si="13"/>
        <v>0.32619439868204281</v>
      </c>
      <c r="AR92" s="175">
        <v>409.22554945054947</v>
      </c>
      <c r="AS92" s="141">
        <f t="shared" si="14"/>
        <v>1.3398302023161279</v>
      </c>
      <c r="AT92" s="143">
        <f t="shared" si="15"/>
        <v>1.3398302023161279</v>
      </c>
    </row>
    <row r="93" spans="1:234" s="12" customFormat="1" ht="18.75" customHeight="1" x14ac:dyDescent="0.4">
      <c r="A93" s="223" t="s">
        <v>186</v>
      </c>
      <c r="B93" s="298" t="s">
        <v>376</v>
      </c>
      <c r="C93" s="272" t="s">
        <v>496</v>
      </c>
      <c r="D93" s="274" t="s">
        <v>463</v>
      </c>
      <c r="E93" s="262">
        <v>240</v>
      </c>
      <c r="F93" s="262">
        <v>240</v>
      </c>
      <c r="G93" s="263">
        <v>180</v>
      </c>
      <c r="H93" s="170"/>
      <c r="I93" s="619">
        <v>380</v>
      </c>
      <c r="J93" s="619"/>
      <c r="K93" s="170">
        <v>160</v>
      </c>
      <c r="L93" s="170">
        <v>275</v>
      </c>
      <c r="M93" s="170">
        <v>204</v>
      </c>
      <c r="N93" s="619">
        <v>199.4</v>
      </c>
      <c r="O93" s="170">
        <v>205</v>
      </c>
      <c r="P93" s="619">
        <v>254.28571428571428</v>
      </c>
      <c r="Q93" s="170">
        <v>183.33333333333334</v>
      </c>
      <c r="R93" s="170">
        <v>264</v>
      </c>
      <c r="S93" s="170">
        <v>252.2</v>
      </c>
      <c r="T93" s="619">
        <v>171</v>
      </c>
      <c r="U93" s="619">
        <v>200</v>
      </c>
      <c r="V93" s="638">
        <v>206</v>
      </c>
      <c r="W93" s="619">
        <v>176.42857142857142</v>
      </c>
      <c r="X93" s="619"/>
      <c r="Y93" s="619">
        <v>208</v>
      </c>
      <c r="Z93" s="170">
        <v>256</v>
      </c>
      <c r="AA93" s="619"/>
      <c r="AB93" s="619">
        <v>200</v>
      </c>
      <c r="AC93" s="619">
        <v>208</v>
      </c>
      <c r="AD93" s="619">
        <v>138</v>
      </c>
      <c r="AE93" s="619">
        <v>229</v>
      </c>
      <c r="AF93" s="619">
        <v>355</v>
      </c>
      <c r="AG93" s="619"/>
      <c r="AH93" s="619">
        <v>210</v>
      </c>
      <c r="AI93" s="170">
        <v>258.28571428571428</v>
      </c>
      <c r="AJ93" s="619"/>
      <c r="AK93" s="170">
        <v>350</v>
      </c>
      <c r="AL93" s="41">
        <f t="shared" si="8"/>
        <v>27</v>
      </c>
      <c r="AM93" s="295">
        <f t="shared" si="9"/>
        <v>229.73827160493826</v>
      </c>
      <c r="AN93" s="171">
        <f t="shared" si="10"/>
        <v>25.93154183556307</v>
      </c>
      <c r="AO93" s="172">
        <f t="shared" si="11"/>
        <v>138</v>
      </c>
      <c r="AP93" s="173">
        <f t="shared" si="12"/>
        <v>380</v>
      </c>
      <c r="AQ93" s="179">
        <f t="shared" si="13"/>
        <v>0.36315789473684212</v>
      </c>
      <c r="AR93" s="175">
        <v>219.1171626984127</v>
      </c>
      <c r="AS93" s="141">
        <f t="shared" si="14"/>
        <v>4.6231343312227002</v>
      </c>
      <c r="AT93" s="143">
        <f t="shared" si="15"/>
        <v>4.6231343312227002</v>
      </c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</row>
    <row r="94" spans="1:234" ht="18.75" customHeight="1" x14ac:dyDescent="0.4">
      <c r="A94" s="222" t="s">
        <v>187</v>
      </c>
      <c r="B94" s="345" t="s">
        <v>377</v>
      </c>
      <c r="C94" s="184" t="s">
        <v>496</v>
      </c>
      <c r="D94" s="164" t="s">
        <v>463</v>
      </c>
      <c r="E94" s="262">
        <v>600</v>
      </c>
      <c r="F94" s="262">
        <v>377</v>
      </c>
      <c r="G94" s="271">
        <v>340</v>
      </c>
      <c r="H94" s="271"/>
      <c r="I94" s="619"/>
      <c r="J94" s="619"/>
      <c r="K94" s="271">
        <v>260</v>
      </c>
      <c r="L94" s="271">
        <v>520</v>
      </c>
      <c r="M94" s="271">
        <v>268</v>
      </c>
      <c r="N94" s="619">
        <v>270.60000000000002</v>
      </c>
      <c r="O94" s="271">
        <v>312</v>
      </c>
      <c r="P94" s="619">
        <v>391.42857142857144</v>
      </c>
      <c r="Q94" s="271">
        <v>226.66666666666666</v>
      </c>
      <c r="R94" s="271">
        <v>306</v>
      </c>
      <c r="S94" s="271">
        <v>500</v>
      </c>
      <c r="T94" s="619">
        <v>257</v>
      </c>
      <c r="U94" s="619">
        <v>355</v>
      </c>
      <c r="V94" s="638">
        <v>271</v>
      </c>
      <c r="W94" s="619">
        <v>226.42857142857142</v>
      </c>
      <c r="X94" s="619"/>
      <c r="Y94" s="619">
        <v>262</v>
      </c>
      <c r="Z94" s="271">
        <v>308</v>
      </c>
      <c r="AA94" s="619"/>
      <c r="AB94" s="619">
        <v>250</v>
      </c>
      <c r="AC94" s="619">
        <v>270</v>
      </c>
      <c r="AD94" s="619">
        <v>225</v>
      </c>
      <c r="AE94" s="619">
        <v>280</v>
      </c>
      <c r="AF94" s="619">
        <v>392.5</v>
      </c>
      <c r="AG94" s="619"/>
      <c r="AH94" s="619">
        <v>280</v>
      </c>
      <c r="AI94" s="271">
        <v>356.14285714285717</v>
      </c>
      <c r="AJ94" s="619"/>
      <c r="AK94" s="271">
        <v>400</v>
      </c>
      <c r="AL94" s="41">
        <f t="shared" si="8"/>
        <v>26</v>
      </c>
      <c r="AM94" s="295">
        <f t="shared" si="9"/>
        <v>327.10641025641024</v>
      </c>
      <c r="AN94" s="171">
        <f t="shared" si="10"/>
        <v>24.244975290575933</v>
      </c>
      <c r="AO94" s="172">
        <f t="shared" si="11"/>
        <v>225</v>
      </c>
      <c r="AP94" s="173">
        <f t="shared" si="12"/>
        <v>600</v>
      </c>
      <c r="AQ94" s="176">
        <f t="shared" si="13"/>
        <v>0.375</v>
      </c>
      <c r="AR94" s="175">
        <v>327.14801587301582</v>
      </c>
      <c r="AS94" s="141">
        <f t="shared" si="14"/>
        <v>-1.2719291123941545E-2</v>
      </c>
      <c r="AT94" s="143">
        <f t="shared" si="15"/>
        <v>-1.2719291123941545E-2</v>
      </c>
    </row>
    <row r="95" spans="1:234" s="12" customFormat="1" ht="18.75" customHeight="1" x14ac:dyDescent="0.4">
      <c r="A95" s="223" t="s">
        <v>188</v>
      </c>
      <c r="B95" s="298" t="s">
        <v>378</v>
      </c>
      <c r="C95" s="177"/>
      <c r="D95" s="205" t="s">
        <v>428</v>
      </c>
      <c r="E95" s="262">
        <v>146</v>
      </c>
      <c r="F95" s="262"/>
      <c r="G95" s="263">
        <v>145</v>
      </c>
      <c r="H95" s="170"/>
      <c r="I95" s="619"/>
      <c r="J95" s="619"/>
      <c r="K95" s="170"/>
      <c r="L95" s="263">
        <v>145</v>
      </c>
      <c r="M95" s="263">
        <v>190</v>
      </c>
      <c r="N95" s="619"/>
      <c r="O95" s="170"/>
      <c r="P95" s="619">
        <v>162</v>
      </c>
      <c r="Q95" s="271">
        <v>143.33333333333334</v>
      </c>
      <c r="R95" s="170"/>
      <c r="S95" s="170">
        <v>145</v>
      </c>
      <c r="T95" s="619"/>
      <c r="U95" s="619"/>
      <c r="V95" s="638"/>
      <c r="W95" s="619">
        <v>118</v>
      </c>
      <c r="X95" s="619"/>
      <c r="Y95" s="619"/>
      <c r="Z95" s="170">
        <v>122</v>
      </c>
      <c r="AA95" s="619"/>
      <c r="AB95" s="619"/>
      <c r="AC95" s="619"/>
      <c r="AD95" s="619"/>
      <c r="AE95" s="619"/>
      <c r="AF95" s="619"/>
      <c r="AG95" s="619"/>
      <c r="AH95" s="619"/>
      <c r="AI95" s="263">
        <v>145</v>
      </c>
      <c r="AJ95" s="619"/>
      <c r="AK95" s="170"/>
      <c r="AL95" s="41">
        <f t="shared" si="8"/>
        <v>10</v>
      </c>
      <c r="AM95" s="295">
        <f t="shared" si="9"/>
        <v>146.13333333333335</v>
      </c>
      <c r="AN95" s="171">
        <f t="shared" si="10"/>
        <v>14.441368832295243</v>
      </c>
      <c r="AO95" s="172">
        <f>MIN(E95:AK95)</f>
        <v>118</v>
      </c>
      <c r="AP95" s="173">
        <f t="shared" si="12"/>
        <v>190</v>
      </c>
      <c r="AQ95" s="179">
        <f t="shared" si="13"/>
        <v>0.62105263157894741</v>
      </c>
      <c r="AR95" s="175">
        <v>140.37037037037038</v>
      </c>
      <c r="AS95" s="141">
        <f t="shared" si="14"/>
        <v>3.9436334144363427</v>
      </c>
      <c r="AT95" s="143">
        <f t="shared" si="15"/>
        <v>3.9436334144363427</v>
      </c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3"/>
      <c r="HB95" s="13"/>
      <c r="HC95" s="13"/>
      <c r="HD95" s="13"/>
      <c r="HE95" s="13"/>
      <c r="HF95" s="13"/>
      <c r="HG95" s="13"/>
      <c r="HH95" s="13"/>
      <c r="HI95" s="13"/>
      <c r="HJ95" s="13"/>
      <c r="HK95" s="13"/>
      <c r="HL95" s="13"/>
      <c r="HM95" s="13"/>
      <c r="HN95" s="13"/>
      <c r="HO95" s="13"/>
      <c r="HP95" s="13"/>
      <c r="HQ95" s="13"/>
      <c r="HR95" s="13"/>
      <c r="HS95" s="13"/>
      <c r="HT95" s="13"/>
      <c r="HU95" s="13"/>
      <c r="HV95" s="13"/>
      <c r="HW95" s="13"/>
      <c r="HX95" s="13"/>
      <c r="HY95" s="13"/>
      <c r="HZ95" s="13"/>
    </row>
    <row r="96" spans="1:234" s="12" customFormat="1" ht="21" customHeight="1" x14ac:dyDescent="0.4">
      <c r="A96" s="223" t="s">
        <v>189</v>
      </c>
      <c r="B96" s="298" t="s">
        <v>379</v>
      </c>
      <c r="C96" s="187" t="s">
        <v>464</v>
      </c>
      <c r="D96" s="205" t="s">
        <v>434</v>
      </c>
      <c r="E96" s="262"/>
      <c r="F96" s="262">
        <v>11500</v>
      </c>
      <c r="G96" s="271">
        <v>18125</v>
      </c>
      <c r="H96" s="271"/>
      <c r="I96" s="619"/>
      <c r="J96" s="619"/>
      <c r="K96" s="271"/>
      <c r="L96" s="271"/>
      <c r="M96" s="271">
        <v>12490</v>
      </c>
      <c r="N96" s="619"/>
      <c r="O96" s="271"/>
      <c r="P96" s="619">
        <v>12500</v>
      </c>
      <c r="Q96" s="271">
        <v>18000</v>
      </c>
      <c r="R96" s="271"/>
      <c r="S96" s="271"/>
      <c r="T96" s="619">
        <v>13528.333333333334</v>
      </c>
      <c r="U96" s="619"/>
      <c r="V96" s="619">
        <v>15000</v>
      </c>
      <c r="W96" s="619">
        <v>12500</v>
      </c>
      <c r="X96" s="619"/>
      <c r="Y96" s="619"/>
      <c r="Z96" s="271">
        <v>14180</v>
      </c>
      <c r="AA96" s="619">
        <v>17500</v>
      </c>
      <c r="AB96" s="619"/>
      <c r="AC96" s="619">
        <v>12000</v>
      </c>
      <c r="AD96" s="619">
        <v>15000</v>
      </c>
      <c r="AE96" s="619"/>
      <c r="AF96" s="619"/>
      <c r="AG96" s="619"/>
      <c r="AH96" s="619"/>
      <c r="AI96" s="271">
        <v>13720</v>
      </c>
      <c r="AJ96" s="619"/>
      <c r="AK96" s="271"/>
      <c r="AL96" s="41">
        <f t="shared" si="8"/>
        <v>13</v>
      </c>
      <c r="AM96" s="295">
        <f t="shared" si="9"/>
        <v>14311.025641025639</v>
      </c>
      <c r="AN96" s="171">
        <f t="shared" si="10"/>
        <v>16.057773075651347</v>
      </c>
      <c r="AO96" s="172">
        <f t="shared" si="11"/>
        <v>11500</v>
      </c>
      <c r="AP96" s="173">
        <f t="shared" si="12"/>
        <v>18125</v>
      </c>
      <c r="AQ96" s="179">
        <f t="shared" si="13"/>
        <v>0.6344827586206897</v>
      </c>
      <c r="AR96" s="175">
        <v>14196.569597069598</v>
      </c>
      <c r="AS96" s="141">
        <f t="shared" si="14"/>
        <v>0.79977526997035975</v>
      </c>
      <c r="AT96" s="143">
        <f t="shared" si="15"/>
        <v>0.79977526997035975</v>
      </c>
      <c r="AU96" s="13"/>
      <c r="AV96" s="13">
        <f>2.4384*4960</f>
        <v>12094.464</v>
      </c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  <c r="GX96" s="13"/>
      <c r="GY96" s="13"/>
      <c r="GZ96" s="13"/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/>
      <c r="HL96" s="13"/>
      <c r="HM96" s="13"/>
      <c r="HN96" s="13"/>
      <c r="HO96" s="13"/>
      <c r="HP96" s="13"/>
      <c r="HQ96" s="13"/>
      <c r="HR96" s="13"/>
      <c r="HS96" s="13"/>
      <c r="HT96" s="13"/>
      <c r="HU96" s="13"/>
      <c r="HV96" s="13"/>
      <c r="HW96" s="13"/>
      <c r="HX96" s="13"/>
      <c r="HY96" s="13"/>
      <c r="HZ96" s="13"/>
    </row>
    <row r="97" spans="1:234" ht="18.75" customHeight="1" x14ac:dyDescent="0.4">
      <c r="A97" s="222" t="s">
        <v>190</v>
      </c>
      <c r="B97" s="289" t="s">
        <v>380</v>
      </c>
      <c r="C97" s="190"/>
      <c r="D97" s="203"/>
      <c r="E97" s="262"/>
      <c r="F97" s="262"/>
      <c r="G97" s="271"/>
      <c r="H97" s="271"/>
      <c r="I97" s="619"/>
      <c r="J97" s="619"/>
      <c r="K97" s="271"/>
      <c r="L97" s="271"/>
      <c r="M97" s="271"/>
      <c r="N97" s="619"/>
      <c r="O97" s="271"/>
      <c r="P97" s="619"/>
      <c r="Q97" s="271"/>
      <c r="R97" s="271"/>
      <c r="S97" s="271"/>
      <c r="T97" s="619"/>
      <c r="U97" s="619"/>
      <c r="V97" s="643"/>
      <c r="W97" s="619"/>
      <c r="X97" s="619"/>
      <c r="Y97" s="619"/>
      <c r="Z97" s="271"/>
      <c r="AA97" s="619"/>
      <c r="AB97" s="619"/>
      <c r="AC97" s="619"/>
      <c r="AD97" s="619"/>
      <c r="AE97" s="619"/>
      <c r="AF97" s="619"/>
      <c r="AG97" s="619"/>
      <c r="AH97" s="619"/>
      <c r="AI97" s="271"/>
      <c r="AJ97" s="619"/>
      <c r="AK97" s="271"/>
      <c r="AL97" s="41"/>
      <c r="AM97" s="295"/>
      <c r="AN97" s="171"/>
      <c r="AO97" s="172"/>
      <c r="AP97" s="173"/>
      <c r="AQ97" s="176"/>
      <c r="AR97" s="175"/>
      <c r="AS97" s="141" t="e">
        <f t="shared" si="14"/>
        <v>#DIV/0!</v>
      </c>
      <c r="AT97" s="143" t="str">
        <f t="shared" si="15"/>
        <v/>
      </c>
    </row>
    <row r="98" spans="1:234" ht="18.75" customHeight="1" x14ac:dyDescent="0.4">
      <c r="A98" s="222" t="s">
        <v>191</v>
      </c>
      <c r="B98" s="293" t="s">
        <v>381</v>
      </c>
      <c r="C98" s="185"/>
      <c r="D98" s="164" t="s">
        <v>434</v>
      </c>
      <c r="E98" s="262">
        <v>790</v>
      </c>
      <c r="F98" s="262">
        <v>300</v>
      </c>
      <c r="G98" s="263">
        <v>528</v>
      </c>
      <c r="H98" s="170"/>
      <c r="I98" s="619">
        <v>466.66666666666669</v>
      </c>
      <c r="J98" s="619">
        <v>700</v>
      </c>
      <c r="K98" s="170">
        <v>830</v>
      </c>
      <c r="L98" s="170">
        <v>620</v>
      </c>
      <c r="M98" s="170">
        <v>480</v>
      </c>
      <c r="N98" s="619">
        <v>790</v>
      </c>
      <c r="O98" s="170">
        <v>341</v>
      </c>
      <c r="P98" s="619">
        <v>383.57142857142856</v>
      </c>
      <c r="Q98" s="170">
        <v>401</v>
      </c>
      <c r="R98" s="170">
        <v>361</v>
      </c>
      <c r="S98" s="170">
        <v>642</v>
      </c>
      <c r="T98" s="619">
        <v>720</v>
      </c>
      <c r="U98" s="619">
        <v>833.33333333333337</v>
      </c>
      <c r="V98" s="638">
        <v>762.5</v>
      </c>
      <c r="W98" s="619">
        <v>432.85714285714283</v>
      </c>
      <c r="X98" s="619">
        <v>775</v>
      </c>
      <c r="Y98" s="619">
        <v>876</v>
      </c>
      <c r="Z98" s="170">
        <v>642</v>
      </c>
      <c r="AA98" s="619">
        <v>622.5</v>
      </c>
      <c r="AB98" s="619">
        <v>500</v>
      </c>
      <c r="AC98" s="619">
        <v>610</v>
      </c>
      <c r="AD98" s="619">
        <v>725.83333333333337</v>
      </c>
      <c r="AE98" s="619">
        <v>318</v>
      </c>
      <c r="AF98" s="619">
        <v>620</v>
      </c>
      <c r="AG98" s="619">
        <v>741.66666666666663</v>
      </c>
      <c r="AH98" s="619">
        <v>620</v>
      </c>
      <c r="AI98" s="170"/>
      <c r="AJ98" s="619">
        <v>725</v>
      </c>
      <c r="AK98" s="170">
        <v>712.5</v>
      </c>
      <c r="AL98" s="41">
        <f t="shared" si="8"/>
        <v>31</v>
      </c>
      <c r="AM98" s="295">
        <f t="shared" si="9"/>
        <v>608.72350230414747</v>
      </c>
      <c r="AN98" s="171">
        <f t="shared" si="10"/>
        <v>27.721972219800158</v>
      </c>
      <c r="AO98" s="172">
        <f t="shared" si="11"/>
        <v>300</v>
      </c>
      <c r="AP98" s="173">
        <f t="shared" si="12"/>
        <v>876</v>
      </c>
      <c r="AQ98" s="176">
        <f t="shared" si="13"/>
        <v>0.34246575342465752</v>
      </c>
      <c r="AR98" s="175">
        <v>613.04301075268825</v>
      </c>
      <c r="AS98" s="141">
        <f t="shared" si="14"/>
        <v>-0.70960106389690303</v>
      </c>
      <c r="AT98" s="143">
        <f t="shared" si="15"/>
        <v>-0.70960106389690303</v>
      </c>
    </row>
    <row r="99" spans="1:234" ht="18.75" customHeight="1" x14ac:dyDescent="0.4">
      <c r="A99" s="222" t="s">
        <v>192</v>
      </c>
      <c r="B99" s="293" t="s">
        <v>382</v>
      </c>
      <c r="C99" s="185" t="s">
        <v>466</v>
      </c>
      <c r="D99" s="164" t="s">
        <v>434</v>
      </c>
      <c r="E99" s="262">
        <v>1230</v>
      </c>
      <c r="F99" s="262">
        <v>2420</v>
      </c>
      <c r="G99" s="263">
        <v>1600</v>
      </c>
      <c r="H99" s="170"/>
      <c r="I99" s="619">
        <v>1166.6666666666667</v>
      </c>
      <c r="J99" s="619">
        <v>1345</v>
      </c>
      <c r="K99" s="170">
        <v>1600</v>
      </c>
      <c r="L99" s="170">
        <v>1390</v>
      </c>
      <c r="M99" s="619">
        <v>1345</v>
      </c>
      <c r="N99" s="619">
        <v>1190</v>
      </c>
      <c r="O99" s="170">
        <v>1640</v>
      </c>
      <c r="P99" s="619">
        <v>1328.5714285714287</v>
      </c>
      <c r="Q99" s="170">
        <v>1610</v>
      </c>
      <c r="R99" s="170">
        <v>1880</v>
      </c>
      <c r="S99" s="170">
        <v>804</v>
      </c>
      <c r="T99" s="619">
        <v>1420</v>
      </c>
      <c r="U99" s="619">
        <v>1283.3333333333333</v>
      </c>
      <c r="V99" s="638">
        <v>1100</v>
      </c>
      <c r="W99" s="619">
        <v>1885.7142857142858</v>
      </c>
      <c r="X99" s="619">
        <v>1737.5</v>
      </c>
      <c r="Y99" s="619">
        <v>1080</v>
      </c>
      <c r="Z99" s="170">
        <v>1101</v>
      </c>
      <c r="AA99" s="619">
        <v>1345</v>
      </c>
      <c r="AB99" s="619">
        <v>1000</v>
      </c>
      <c r="AC99" s="619">
        <v>1820</v>
      </c>
      <c r="AD99" s="619">
        <v>1062.8571428571429</v>
      </c>
      <c r="AE99" s="619">
        <v>1076</v>
      </c>
      <c r="AF99" s="619">
        <v>1350</v>
      </c>
      <c r="AG99" s="619">
        <v>1141.6666666666667</v>
      </c>
      <c r="AH99" s="619">
        <v>960</v>
      </c>
      <c r="AI99" s="170">
        <v>964.28571428571433</v>
      </c>
      <c r="AJ99" s="619">
        <v>1345</v>
      </c>
      <c r="AK99" s="170">
        <v>1012.5</v>
      </c>
      <c r="AL99" s="41">
        <f t="shared" si="8"/>
        <v>32</v>
      </c>
      <c r="AM99" s="295">
        <f t="shared" si="9"/>
        <v>1351.0654761904764</v>
      </c>
      <c r="AN99" s="171">
        <f t="shared" si="10"/>
        <v>25.867469511262787</v>
      </c>
      <c r="AO99" s="172">
        <f t="shared" si="11"/>
        <v>804</v>
      </c>
      <c r="AP99" s="173">
        <f t="shared" si="12"/>
        <v>2420</v>
      </c>
      <c r="AQ99" s="176">
        <f t="shared" si="13"/>
        <v>0.3322314049586777</v>
      </c>
      <c r="AR99" s="175">
        <v>1331.3392857142856</v>
      </c>
      <c r="AS99" s="141">
        <f t="shared" si="14"/>
        <v>1.4600469646972036</v>
      </c>
      <c r="AT99" s="143">
        <f t="shared" si="15"/>
        <v>1.4600469646972036</v>
      </c>
    </row>
    <row r="100" spans="1:234" ht="18.75" customHeight="1" x14ac:dyDescent="0.4">
      <c r="A100" s="222" t="s">
        <v>193</v>
      </c>
      <c r="B100" s="293" t="s">
        <v>383</v>
      </c>
      <c r="C100" s="184" t="s">
        <v>467</v>
      </c>
      <c r="D100" s="164" t="s">
        <v>434</v>
      </c>
      <c r="E100" s="262">
        <v>15700</v>
      </c>
      <c r="F100" s="262">
        <v>16200</v>
      </c>
      <c r="G100" s="263">
        <v>15000</v>
      </c>
      <c r="H100" s="170"/>
      <c r="I100" s="619">
        <v>14000</v>
      </c>
      <c r="J100" s="619">
        <v>14100</v>
      </c>
      <c r="K100" s="170">
        <v>15000</v>
      </c>
      <c r="L100" s="170">
        <v>13600</v>
      </c>
      <c r="M100" s="170">
        <v>13000</v>
      </c>
      <c r="N100" s="619">
        <v>14900</v>
      </c>
      <c r="O100" s="170">
        <v>16500</v>
      </c>
      <c r="P100" s="619">
        <v>11142.857142857143</v>
      </c>
      <c r="Q100" s="170">
        <v>14000</v>
      </c>
      <c r="R100" s="170">
        <v>15900</v>
      </c>
      <c r="S100" s="170">
        <v>14000</v>
      </c>
      <c r="T100" s="619">
        <v>14810</v>
      </c>
      <c r="U100" s="619">
        <v>14500</v>
      </c>
      <c r="V100" s="638">
        <v>14750</v>
      </c>
      <c r="W100" s="619">
        <v>13971.428571428571</v>
      </c>
      <c r="X100" s="619">
        <v>16150</v>
      </c>
      <c r="Y100" s="619">
        <v>11760</v>
      </c>
      <c r="Z100" s="170">
        <v>15306</v>
      </c>
      <c r="AA100" s="619">
        <v>13500</v>
      </c>
      <c r="AB100" s="619">
        <v>16000</v>
      </c>
      <c r="AC100" s="619">
        <v>16300</v>
      </c>
      <c r="AD100" s="619">
        <v>12285.714285714286</v>
      </c>
      <c r="AE100" s="619">
        <v>16900</v>
      </c>
      <c r="AF100" s="619">
        <v>10400</v>
      </c>
      <c r="AG100" s="619">
        <v>10750</v>
      </c>
      <c r="AH100" s="619">
        <v>9700</v>
      </c>
      <c r="AI100" s="170">
        <v>14005</v>
      </c>
      <c r="AJ100" s="619">
        <v>14000</v>
      </c>
      <c r="AK100" s="619">
        <v>13000</v>
      </c>
      <c r="AL100" s="41">
        <f t="shared" si="8"/>
        <v>32</v>
      </c>
      <c r="AM100" s="295">
        <f t="shared" si="9"/>
        <v>14097.843749999998</v>
      </c>
      <c r="AN100" s="171">
        <f t="shared" si="10"/>
        <v>13.174785571023632</v>
      </c>
      <c r="AO100" s="172">
        <f t="shared" si="11"/>
        <v>9700</v>
      </c>
      <c r="AP100" s="173">
        <f t="shared" si="12"/>
        <v>16900</v>
      </c>
      <c r="AQ100" s="176">
        <f t="shared" si="13"/>
        <v>0.57396449704142016</v>
      </c>
      <c r="AR100" s="175">
        <v>13406.019704433496</v>
      </c>
      <c r="AS100" s="141">
        <f t="shared" si="14"/>
        <v>4.9073039667254186</v>
      </c>
      <c r="AT100" s="143">
        <f t="shared" si="15"/>
        <v>4.9073039667254186</v>
      </c>
    </row>
    <row r="101" spans="1:234" ht="18.75" customHeight="1" x14ac:dyDescent="0.4">
      <c r="A101" s="222" t="s">
        <v>194</v>
      </c>
      <c r="B101" s="293" t="s">
        <v>384</v>
      </c>
      <c r="C101" s="303" t="s">
        <v>468</v>
      </c>
      <c r="D101" s="164" t="s">
        <v>434</v>
      </c>
      <c r="E101" s="262">
        <v>3920</v>
      </c>
      <c r="F101" s="262"/>
      <c r="G101" s="263">
        <v>3140</v>
      </c>
      <c r="H101" s="170"/>
      <c r="I101" s="619">
        <v>4000</v>
      </c>
      <c r="J101" s="619">
        <v>2500</v>
      </c>
      <c r="K101" s="170">
        <v>4112.5</v>
      </c>
      <c r="L101" s="170">
        <v>7080</v>
      </c>
      <c r="M101" s="170">
        <v>3960</v>
      </c>
      <c r="N101" s="619">
        <v>3740</v>
      </c>
      <c r="O101" s="170">
        <v>3800</v>
      </c>
      <c r="P101" s="619">
        <v>4485.7142857142853</v>
      </c>
      <c r="Q101" s="170">
        <v>3366.6666666666665</v>
      </c>
      <c r="R101" s="170">
        <v>3500</v>
      </c>
      <c r="S101" s="170">
        <v>3650</v>
      </c>
      <c r="T101" s="619">
        <v>5000</v>
      </c>
      <c r="U101" s="619">
        <v>3400</v>
      </c>
      <c r="V101" s="638">
        <v>3710</v>
      </c>
      <c r="W101" s="619">
        <v>3107.1428571428573</v>
      </c>
      <c r="X101" s="619">
        <v>4362.5</v>
      </c>
      <c r="Y101" s="619">
        <v>3580</v>
      </c>
      <c r="Z101" s="170">
        <v>3328</v>
      </c>
      <c r="AA101" s="619">
        <v>4166.666666666667</v>
      </c>
      <c r="AB101" s="619">
        <v>3500</v>
      </c>
      <c r="AC101" s="619">
        <v>4500</v>
      </c>
      <c r="AD101" s="619">
        <v>2321.4285714285716</v>
      </c>
      <c r="AE101" s="619">
        <v>4010</v>
      </c>
      <c r="AF101" s="619">
        <v>3940</v>
      </c>
      <c r="AG101" s="619">
        <v>3250</v>
      </c>
      <c r="AH101" s="619">
        <v>3640</v>
      </c>
      <c r="AI101" s="170">
        <v>3067.8571428571427</v>
      </c>
      <c r="AJ101" s="619">
        <v>3000</v>
      </c>
      <c r="AK101" s="170">
        <v>3600</v>
      </c>
      <c r="AL101" s="41">
        <f t="shared" si="8"/>
        <v>31</v>
      </c>
      <c r="AM101" s="295">
        <f t="shared" si="9"/>
        <v>3765.7572964669735</v>
      </c>
      <c r="AN101" s="171">
        <f t="shared" si="10"/>
        <v>22.575320482946619</v>
      </c>
      <c r="AO101" s="172">
        <f t="shared" si="11"/>
        <v>2321.4285714285716</v>
      </c>
      <c r="AP101" s="173">
        <f t="shared" si="12"/>
        <v>7080</v>
      </c>
      <c r="AQ101" s="176">
        <f t="shared" si="13"/>
        <v>0.32788539144471351</v>
      </c>
      <c r="AR101" s="175">
        <v>3765.3273809523812</v>
      </c>
      <c r="AS101" s="141">
        <f t="shared" si="14"/>
        <v>1.1416442450917774E-2</v>
      </c>
      <c r="AT101" s="143">
        <f t="shared" si="15"/>
        <v>1.1416442450917774E-2</v>
      </c>
    </row>
    <row r="102" spans="1:234" ht="18.75" customHeight="1" x14ac:dyDescent="0.4">
      <c r="A102" s="222" t="s">
        <v>195</v>
      </c>
      <c r="B102" s="289" t="s">
        <v>385</v>
      </c>
      <c r="C102" s="189"/>
      <c r="D102" s="204"/>
      <c r="E102" s="262"/>
      <c r="F102" s="262"/>
      <c r="G102" s="263"/>
      <c r="H102" s="170"/>
      <c r="I102" s="619"/>
      <c r="J102" s="619"/>
      <c r="K102" s="170"/>
      <c r="L102" s="170"/>
      <c r="M102" s="170"/>
      <c r="N102" s="619"/>
      <c r="O102" s="170"/>
      <c r="P102" s="619"/>
      <c r="Q102" s="170"/>
      <c r="R102" s="170"/>
      <c r="S102" s="170"/>
      <c r="T102" s="619"/>
      <c r="U102" s="619"/>
      <c r="V102" s="643"/>
      <c r="W102" s="619"/>
      <c r="X102" s="619"/>
      <c r="Y102" s="619"/>
      <c r="Z102" s="170"/>
      <c r="AA102" s="619"/>
      <c r="AB102" s="619"/>
      <c r="AC102" s="619"/>
      <c r="AD102" s="619"/>
      <c r="AE102" s="619"/>
      <c r="AF102" s="619"/>
      <c r="AG102" s="619"/>
      <c r="AH102" s="619"/>
      <c r="AI102" s="170"/>
      <c r="AJ102" s="619"/>
      <c r="AK102" s="170"/>
      <c r="AL102" s="41"/>
      <c r="AM102" s="295"/>
      <c r="AN102" s="171"/>
      <c r="AO102" s="172"/>
      <c r="AP102" s="173"/>
      <c r="AQ102" s="176"/>
      <c r="AR102" s="175"/>
      <c r="AS102" s="141" t="e">
        <f t="shared" si="14"/>
        <v>#DIV/0!</v>
      </c>
      <c r="AT102" s="143" t="str">
        <f t="shared" si="15"/>
        <v/>
      </c>
    </row>
    <row r="103" spans="1:234" ht="18.75" customHeight="1" x14ac:dyDescent="0.4">
      <c r="A103" s="222" t="s">
        <v>196</v>
      </c>
      <c r="B103" s="346" t="s">
        <v>588</v>
      </c>
      <c r="C103" s="206" t="s">
        <v>386</v>
      </c>
      <c r="D103" s="164" t="s">
        <v>465</v>
      </c>
      <c r="E103" s="262"/>
      <c r="F103" s="262"/>
      <c r="G103" s="263">
        <v>925</v>
      </c>
      <c r="H103" s="170"/>
      <c r="I103" s="619">
        <v>160</v>
      </c>
      <c r="J103" s="619"/>
      <c r="K103" s="170">
        <v>714</v>
      </c>
      <c r="L103" s="170">
        <v>643</v>
      </c>
      <c r="M103" s="170">
        <v>333</v>
      </c>
      <c r="N103" s="619">
        <v>714</v>
      </c>
      <c r="O103" s="170">
        <v>211</v>
      </c>
      <c r="P103" s="619">
        <v>832</v>
      </c>
      <c r="Q103" s="170">
        <v>175</v>
      </c>
      <c r="R103" s="170">
        <v>528</v>
      </c>
      <c r="S103" s="170">
        <v>602</v>
      </c>
      <c r="T103" s="619">
        <v>453</v>
      </c>
      <c r="U103" s="619">
        <v>125</v>
      </c>
      <c r="V103" s="638" t="s">
        <v>599</v>
      </c>
      <c r="W103" s="619">
        <v>680</v>
      </c>
      <c r="X103" s="619">
        <v>740</v>
      </c>
      <c r="Y103" s="619">
        <v>158</v>
      </c>
      <c r="Z103" s="170">
        <v>676</v>
      </c>
      <c r="AA103" s="619">
        <v>650</v>
      </c>
      <c r="AB103" s="619"/>
      <c r="AC103" s="619">
        <v>847</v>
      </c>
      <c r="AD103" s="619">
        <v>883.33333333333337</v>
      </c>
      <c r="AE103" s="619">
        <v>362</v>
      </c>
      <c r="AF103" s="619">
        <v>400</v>
      </c>
      <c r="AG103" s="619">
        <v>140</v>
      </c>
      <c r="AH103" s="619">
        <v>910</v>
      </c>
      <c r="AI103" s="170">
        <v>723</v>
      </c>
      <c r="AJ103" s="619"/>
      <c r="AK103" s="170">
        <v>843</v>
      </c>
      <c r="AL103" s="41">
        <f>COUNT(E103:AK103)</f>
        <v>26</v>
      </c>
      <c r="AM103" s="295">
        <f>AVERAGE(E103:AK103)</f>
        <v>554.89743589743591</v>
      </c>
      <c r="AN103" s="171">
        <f>(STDEV(F103:AK103))/AM103*100</f>
        <v>48.799009658894803</v>
      </c>
      <c r="AO103" s="172">
        <f>MIN(E103:AK103)</f>
        <v>125</v>
      </c>
      <c r="AP103" s="173">
        <f>MAX(E103:AK103)</f>
        <v>925</v>
      </c>
      <c r="AQ103" s="176">
        <f>AO103/AP103</f>
        <v>0.13513513513513514</v>
      </c>
      <c r="AR103" s="175">
        <v>547.25995670995678</v>
      </c>
      <c r="AS103" s="141">
        <f t="shared" si="14"/>
        <v>1.3763767307965691</v>
      </c>
      <c r="AT103" s="143">
        <f t="shared" si="15"/>
        <v>1.3763767307965691</v>
      </c>
    </row>
    <row r="104" spans="1:234" ht="18.75" customHeight="1" x14ac:dyDescent="0.4">
      <c r="A104" s="222" t="s">
        <v>197</v>
      </c>
      <c r="B104" s="293" t="s">
        <v>387</v>
      </c>
      <c r="C104" s="185" t="s">
        <v>420</v>
      </c>
      <c r="D104" s="164" t="s">
        <v>465</v>
      </c>
      <c r="E104" s="262">
        <v>1108</v>
      </c>
      <c r="F104" s="262">
        <v>1460</v>
      </c>
      <c r="G104" s="263">
        <v>1098</v>
      </c>
      <c r="H104" s="170"/>
      <c r="I104" s="619">
        <v>1150</v>
      </c>
      <c r="J104" s="619"/>
      <c r="K104" s="170">
        <v>1300</v>
      </c>
      <c r="L104" s="170">
        <v>1110</v>
      </c>
      <c r="M104" s="170">
        <v>1072</v>
      </c>
      <c r="N104" s="619">
        <v>296</v>
      </c>
      <c r="O104" s="170">
        <v>247</v>
      </c>
      <c r="P104" s="619">
        <v>1059</v>
      </c>
      <c r="Q104" s="170">
        <v>300</v>
      </c>
      <c r="R104" s="170">
        <v>186</v>
      </c>
      <c r="S104" s="170">
        <v>703</v>
      </c>
      <c r="T104" s="619">
        <v>920</v>
      </c>
      <c r="U104" s="619">
        <v>1125</v>
      </c>
      <c r="V104" s="638" t="s">
        <v>599</v>
      </c>
      <c r="W104" s="619">
        <v>1185.7142857142858</v>
      </c>
      <c r="X104" s="619">
        <v>1050</v>
      </c>
      <c r="Y104" s="619">
        <v>1050</v>
      </c>
      <c r="Z104" s="170">
        <v>953</v>
      </c>
      <c r="AA104" s="619">
        <v>875</v>
      </c>
      <c r="AB104" s="619"/>
      <c r="AC104" s="619">
        <v>960</v>
      </c>
      <c r="AD104" s="619">
        <v>825</v>
      </c>
      <c r="AE104" s="619">
        <v>990</v>
      </c>
      <c r="AF104" s="619"/>
      <c r="AG104" s="619"/>
      <c r="AH104" s="619">
        <v>180</v>
      </c>
      <c r="AI104" s="446">
        <v>903</v>
      </c>
      <c r="AJ104" s="619"/>
      <c r="AK104" s="170"/>
      <c r="AL104" s="41">
        <f t="shared" si="8"/>
        <v>25</v>
      </c>
      <c r="AM104" s="295">
        <f t="shared" si="9"/>
        <v>884.2285714285714</v>
      </c>
      <c r="AN104" s="171">
        <f t="shared" si="10"/>
        <v>41.357216464612165</v>
      </c>
      <c r="AO104" s="172">
        <f t="shared" si="11"/>
        <v>180</v>
      </c>
      <c r="AP104" s="173">
        <f t="shared" si="12"/>
        <v>1460</v>
      </c>
      <c r="AQ104" s="176">
        <f t="shared" si="13"/>
        <v>0.12328767123287671</v>
      </c>
      <c r="AR104" s="175">
        <v>880.81646825396831</v>
      </c>
      <c r="AS104" s="141">
        <f t="shared" si="14"/>
        <v>0.38588474573836296</v>
      </c>
      <c r="AT104" s="143">
        <f t="shared" si="15"/>
        <v>0.38588474573836296</v>
      </c>
    </row>
    <row r="105" spans="1:234" ht="18.75" customHeight="1" x14ac:dyDescent="0.4">
      <c r="A105" s="222" t="s">
        <v>198</v>
      </c>
      <c r="B105" s="345" t="s">
        <v>388</v>
      </c>
      <c r="C105" s="185" t="s">
        <v>389</v>
      </c>
      <c r="D105" s="164" t="s">
        <v>434</v>
      </c>
      <c r="E105" s="262">
        <v>10900</v>
      </c>
      <c r="F105" s="262">
        <v>6800</v>
      </c>
      <c r="G105" s="263">
        <v>7800</v>
      </c>
      <c r="H105" s="170"/>
      <c r="I105" s="619">
        <v>8750</v>
      </c>
      <c r="J105" s="619"/>
      <c r="K105" s="170">
        <v>10200</v>
      </c>
      <c r="L105" s="170">
        <v>6560</v>
      </c>
      <c r="M105" s="170">
        <v>6680</v>
      </c>
      <c r="N105" s="619">
        <v>8660</v>
      </c>
      <c r="O105" s="170">
        <v>9700</v>
      </c>
      <c r="P105" s="619">
        <v>11914.285714285714</v>
      </c>
      <c r="Q105" s="170">
        <v>9583.3333333333339</v>
      </c>
      <c r="R105" s="170">
        <v>8780</v>
      </c>
      <c r="S105" s="170">
        <v>5002</v>
      </c>
      <c r="T105" s="619">
        <v>9000</v>
      </c>
      <c r="U105" s="619">
        <v>15000</v>
      </c>
      <c r="V105" s="638">
        <v>9420</v>
      </c>
      <c r="W105" s="619">
        <v>10928.571428571429</v>
      </c>
      <c r="X105" s="619">
        <v>9333.3333333333339</v>
      </c>
      <c r="Y105" s="619">
        <v>8220</v>
      </c>
      <c r="Z105" s="170">
        <v>7027</v>
      </c>
      <c r="AA105" s="619">
        <v>9000</v>
      </c>
      <c r="AB105" s="619">
        <v>8860</v>
      </c>
      <c r="AC105" s="619">
        <v>9800</v>
      </c>
      <c r="AD105" s="619">
        <v>7800</v>
      </c>
      <c r="AE105" s="619">
        <v>10220</v>
      </c>
      <c r="AF105" s="619">
        <v>10750</v>
      </c>
      <c r="AG105" s="619"/>
      <c r="AH105" s="619">
        <v>9400</v>
      </c>
      <c r="AI105" s="446">
        <v>11506.428571428571</v>
      </c>
      <c r="AJ105" s="619">
        <v>14000</v>
      </c>
      <c r="AK105" s="170"/>
      <c r="AL105" s="41">
        <f t="shared" si="8"/>
        <v>29</v>
      </c>
      <c r="AM105" s="295">
        <f t="shared" si="9"/>
        <v>9365.3431855500839</v>
      </c>
      <c r="AN105" s="171">
        <f t="shared" si="10"/>
        <v>22.927805364942387</v>
      </c>
      <c r="AO105" s="172">
        <f t="shared" si="11"/>
        <v>5002</v>
      </c>
      <c r="AP105" s="173">
        <f t="shared" si="12"/>
        <v>15000</v>
      </c>
      <c r="AQ105" s="176">
        <f t="shared" si="13"/>
        <v>0.33346666666666669</v>
      </c>
      <c r="AR105" s="175">
        <v>9315.9146141215097</v>
      </c>
      <c r="AS105" s="141">
        <f t="shared" si="14"/>
        <v>0.52778174220927676</v>
      </c>
      <c r="AT105" s="143">
        <f t="shared" si="15"/>
        <v>0.52778174220927676</v>
      </c>
    </row>
    <row r="106" spans="1:234" ht="18.75" customHeight="1" thickBot="1" x14ac:dyDescent="0.45">
      <c r="A106" s="222" t="s">
        <v>199</v>
      </c>
      <c r="B106" s="345" t="s">
        <v>390</v>
      </c>
      <c r="C106" s="185" t="s">
        <v>391</v>
      </c>
      <c r="D106" s="200" t="s">
        <v>506</v>
      </c>
      <c r="E106" s="262">
        <v>13380</v>
      </c>
      <c r="F106" s="262">
        <v>11320</v>
      </c>
      <c r="G106" s="263">
        <v>10800</v>
      </c>
      <c r="H106" s="170"/>
      <c r="I106" s="622">
        <v>12000</v>
      </c>
      <c r="J106" s="622">
        <v>13100</v>
      </c>
      <c r="K106" s="170">
        <v>13700</v>
      </c>
      <c r="L106" s="170">
        <v>14400</v>
      </c>
      <c r="M106" s="170">
        <v>12420</v>
      </c>
      <c r="N106" s="622">
        <v>10800</v>
      </c>
      <c r="O106" s="170">
        <v>11100</v>
      </c>
      <c r="P106" s="622">
        <v>12500</v>
      </c>
      <c r="Q106" s="170">
        <v>11500</v>
      </c>
      <c r="R106" s="170">
        <v>11130</v>
      </c>
      <c r="S106" s="170">
        <v>9513</v>
      </c>
      <c r="T106" s="622">
        <v>11580</v>
      </c>
      <c r="U106" s="622">
        <v>11500</v>
      </c>
      <c r="V106" s="638">
        <v>12000</v>
      </c>
      <c r="W106" s="622">
        <v>11214.285714285714</v>
      </c>
      <c r="X106" s="622">
        <v>12625</v>
      </c>
      <c r="Y106" s="622">
        <v>9800</v>
      </c>
      <c r="Z106" s="170">
        <v>11178</v>
      </c>
      <c r="AA106" s="622">
        <v>11260</v>
      </c>
      <c r="AB106" s="622">
        <v>13600</v>
      </c>
      <c r="AC106" s="622">
        <v>13800</v>
      </c>
      <c r="AD106" s="622">
        <v>12285.714285714286</v>
      </c>
      <c r="AE106" s="622">
        <v>12280</v>
      </c>
      <c r="AF106" s="622">
        <v>14800</v>
      </c>
      <c r="AG106" s="622">
        <v>10633.333333333334</v>
      </c>
      <c r="AH106" s="622">
        <v>12700</v>
      </c>
      <c r="AI106" s="170">
        <v>12335.714285714286</v>
      </c>
      <c r="AJ106" s="619">
        <v>13200</v>
      </c>
      <c r="AK106" s="170">
        <v>12125</v>
      </c>
      <c r="AL106" s="41">
        <f t="shared" si="8"/>
        <v>32</v>
      </c>
      <c r="AM106" s="295">
        <f t="shared" si="9"/>
        <v>12080.626488095235</v>
      </c>
      <c r="AN106" s="171">
        <f t="shared" si="10"/>
        <v>10.339771195905897</v>
      </c>
      <c r="AO106" s="172">
        <f t="shared" si="11"/>
        <v>9513</v>
      </c>
      <c r="AP106" s="173">
        <f t="shared" si="12"/>
        <v>14800</v>
      </c>
      <c r="AQ106" s="176">
        <f t="shared" si="13"/>
        <v>0.64277027027027023</v>
      </c>
      <c r="AR106" s="175">
        <v>12060.979166666666</v>
      </c>
      <c r="AS106" s="141">
        <f t="shared" si="14"/>
        <v>0.16263495480081103</v>
      </c>
      <c r="AT106" s="143">
        <f t="shared" si="15"/>
        <v>0.16263495480081103</v>
      </c>
    </row>
    <row r="107" spans="1:234" s="9" customFormat="1" ht="18.75" customHeight="1" thickBot="1" x14ac:dyDescent="0.45">
      <c r="A107" s="275" t="s">
        <v>98</v>
      </c>
      <c r="B107" s="276" t="s">
        <v>392</v>
      </c>
      <c r="C107" s="277"/>
      <c r="D107" s="278"/>
      <c r="E107" s="262"/>
      <c r="F107" s="262"/>
      <c r="G107" s="263"/>
      <c r="H107" s="170"/>
      <c r="I107" s="623"/>
      <c r="J107" s="623"/>
      <c r="K107" s="170"/>
      <c r="L107" s="170"/>
      <c r="M107" s="170"/>
      <c r="N107" s="623"/>
      <c r="O107" s="170"/>
      <c r="P107" s="623"/>
      <c r="Q107" s="170"/>
      <c r="R107" s="170"/>
      <c r="S107" s="170"/>
      <c r="T107" s="623"/>
      <c r="U107" s="623"/>
      <c r="V107" s="645"/>
      <c r="W107" s="623"/>
      <c r="X107" s="623"/>
      <c r="Y107" s="623"/>
      <c r="Z107" s="170"/>
      <c r="AA107" s="623"/>
      <c r="AB107" s="623"/>
      <c r="AC107" s="623"/>
      <c r="AD107" s="623"/>
      <c r="AE107" s="623"/>
      <c r="AF107" s="623"/>
      <c r="AG107" s="623"/>
      <c r="AH107" s="623"/>
      <c r="AI107" s="170"/>
      <c r="AJ107" s="622"/>
      <c r="AK107" s="170"/>
      <c r="AL107" s="41"/>
      <c r="AM107" s="295"/>
      <c r="AN107" s="171"/>
      <c r="AO107" s="172"/>
      <c r="AP107" s="173"/>
      <c r="AQ107" s="194"/>
      <c r="AR107" s="175"/>
      <c r="AS107" s="141" t="e">
        <f t="shared" si="14"/>
        <v>#DIV/0!</v>
      </c>
      <c r="AT107" s="143" t="str">
        <f t="shared" si="15"/>
        <v/>
      </c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</row>
    <row r="108" spans="1:234" ht="18.75" customHeight="1" x14ac:dyDescent="0.4">
      <c r="A108" s="225"/>
      <c r="B108" s="294" t="s">
        <v>393</v>
      </c>
      <c r="C108" s="185" t="s">
        <v>416</v>
      </c>
      <c r="D108" s="164" t="s">
        <v>417</v>
      </c>
      <c r="E108" s="262">
        <v>1990</v>
      </c>
      <c r="F108" s="262">
        <v>2000</v>
      </c>
      <c r="G108" s="271">
        <v>2530</v>
      </c>
      <c r="H108" s="271"/>
      <c r="I108" s="619">
        <v>2010</v>
      </c>
      <c r="J108" s="619">
        <v>1600</v>
      </c>
      <c r="K108" s="271">
        <v>1700</v>
      </c>
      <c r="L108" s="271">
        <v>1500</v>
      </c>
      <c r="M108" s="271">
        <v>1700</v>
      </c>
      <c r="N108" s="619">
        <v>1500</v>
      </c>
      <c r="O108" s="271"/>
      <c r="P108" s="619">
        <v>3500</v>
      </c>
      <c r="Q108" s="271">
        <v>1850</v>
      </c>
      <c r="R108" s="271">
        <v>1840</v>
      </c>
      <c r="S108" s="271">
        <v>1450</v>
      </c>
      <c r="T108" s="619">
        <v>2640</v>
      </c>
      <c r="U108" s="619">
        <v>1800</v>
      </c>
      <c r="V108" s="638">
        <v>2100</v>
      </c>
      <c r="W108" s="619">
        <v>2000</v>
      </c>
      <c r="X108" s="619">
        <v>1833.3333333333333</v>
      </c>
      <c r="Y108" s="619">
        <v>2233.3333333333335</v>
      </c>
      <c r="Z108" s="271">
        <v>1500</v>
      </c>
      <c r="AA108" s="619"/>
      <c r="AB108" s="619">
        <v>1587.5</v>
      </c>
      <c r="AC108" s="619">
        <v>2100</v>
      </c>
      <c r="AD108" s="619">
        <v>1564.2857142857142</v>
      </c>
      <c r="AE108" s="619">
        <v>2700</v>
      </c>
      <c r="AF108" s="619"/>
      <c r="AG108" s="619">
        <v>2000</v>
      </c>
      <c r="AH108" s="619">
        <v>2225</v>
      </c>
      <c r="AI108" s="271">
        <v>1592.8571428571429</v>
      </c>
      <c r="AJ108" s="623">
        <v>1850</v>
      </c>
      <c r="AK108" s="271">
        <v>3000</v>
      </c>
      <c r="AL108" s="41">
        <f t="shared" si="8"/>
        <v>29</v>
      </c>
      <c r="AM108" s="295">
        <f t="shared" si="9"/>
        <v>1996.4244663382599</v>
      </c>
      <c r="AN108" s="171">
        <f t="shared" si="10"/>
        <v>24.787443069798627</v>
      </c>
      <c r="AO108" s="172">
        <f t="shared" si="11"/>
        <v>1450</v>
      </c>
      <c r="AP108" s="173">
        <f t="shared" si="12"/>
        <v>3500</v>
      </c>
      <c r="AQ108" s="176">
        <f t="shared" si="13"/>
        <v>0.41428571428571431</v>
      </c>
      <c r="AR108" s="175">
        <v>1995.0574712643679</v>
      </c>
      <c r="AS108" s="141">
        <f t="shared" si="14"/>
        <v>6.8472165961741549E-2</v>
      </c>
      <c r="AT108" s="143">
        <f t="shared" si="15"/>
        <v>6.8472165961741549E-2</v>
      </c>
    </row>
    <row r="109" spans="1:234" ht="18.75" customHeight="1" x14ac:dyDescent="0.4">
      <c r="A109" s="225"/>
      <c r="B109" s="294" t="s">
        <v>394</v>
      </c>
      <c r="C109" s="185" t="s">
        <v>416</v>
      </c>
      <c r="D109" s="164" t="s">
        <v>417</v>
      </c>
      <c r="E109" s="262">
        <v>1450</v>
      </c>
      <c r="F109" s="262">
        <v>1340</v>
      </c>
      <c r="G109" s="271">
        <v>1670</v>
      </c>
      <c r="H109" s="271"/>
      <c r="I109" s="619">
        <v>1580</v>
      </c>
      <c r="J109" s="619">
        <v>1300</v>
      </c>
      <c r="K109" s="271">
        <v>1450</v>
      </c>
      <c r="L109" s="271">
        <v>1200</v>
      </c>
      <c r="M109" s="271">
        <v>1040</v>
      </c>
      <c r="N109" s="619">
        <v>1420</v>
      </c>
      <c r="O109" s="271"/>
      <c r="P109" s="619">
        <v>2500</v>
      </c>
      <c r="Q109" s="271">
        <v>1500</v>
      </c>
      <c r="R109" s="271">
        <v>1520</v>
      </c>
      <c r="S109" s="271">
        <v>1130</v>
      </c>
      <c r="T109" s="619">
        <v>1920</v>
      </c>
      <c r="U109" s="619">
        <v>1320</v>
      </c>
      <c r="V109" s="638">
        <v>1500</v>
      </c>
      <c r="W109" s="619">
        <v>1500</v>
      </c>
      <c r="X109" s="619">
        <v>1366.6666666666667</v>
      </c>
      <c r="Y109" s="619">
        <v>1616.6666666666667</v>
      </c>
      <c r="Z109" s="271">
        <v>1200</v>
      </c>
      <c r="AA109" s="619"/>
      <c r="AB109" s="619">
        <v>1310</v>
      </c>
      <c r="AC109" s="619">
        <v>1500</v>
      </c>
      <c r="AD109" s="619">
        <v>1314.2857142857142</v>
      </c>
      <c r="AE109" s="619">
        <v>1800</v>
      </c>
      <c r="AF109" s="619"/>
      <c r="AG109" s="619">
        <v>1500</v>
      </c>
      <c r="AH109" s="619">
        <v>1575</v>
      </c>
      <c r="AI109" s="271">
        <v>1135.7142857142858</v>
      </c>
      <c r="AJ109" s="619">
        <v>1340</v>
      </c>
      <c r="AK109" s="271">
        <v>1500</v>
      </c>
      <c r="AL109" s="41">
        <f t="shared" si="8"/>
        <v>29</v>
      </c>
      <c r="AM109" s="295">
        <f t="shared" si="9"/>
        <v>1465.4597701149426</v>
      </c>
      <c r="AN109" s="171">
        <f t="shared" si="10"/>
        <v>19.349973436940264</v>
      </c>
      <c r="AO109" s="172">
        <f t="shared" si="11"/>
        <v>1040</v>
      </c>
      <c r="AP109" s="173">
        <f t="shared" si="12"/>
        <v>2500</v>
      </c>
      <c r="AQ109" s="176">
        <f t="shared" si="13"/>
        <v>0.41599999999999998</v>
      </c>
      <c r="AR109" s="175">
        <v>1459.7126436781612</v>
      </c>
      <c r="AS109" s="141">
        <f t="shared" si="14"/>
        <v>0.39217224204869394</v>
      </c>
      <c r="AT109" s="143">
        <f t="shared" si="15"/>
        <v>0.39217224204869394</v>
      </c>
    </row>
    <row r="110" spans="1:234" ht="18.75" customHeight="1" x14ac:dyDescent="0.4">
      <c r="A110" s="225"/>
      <c r="B110" s="347" t="s">
        <v>395</v>
      </c>
      <c r="C110" s="185" t="s">
        <v>416</v>
      </c>
      <c r="D110" s="164" t="s">
        <v>417</v>
      </c>
      <c r="E110" s="262">
        <v>1185</v>
      </c>
      <c r="F110" s="262">
        <v>960</v>
      </c>
      <c r="G110" s="263">
        <v>1240</v>
      </c>
      <c r="H110" s="170"/>
      <c r="I110" s="619">
        <v>1410</v>
      </c>
      <c r="J110" s="619">
        <v>1250</v>
      </c>
      <c r="K110" s="170">
        <v>1100</v>
      </c>
      <c r="L110" s="170">
        <v>1200</v>
      </c>
      <c r="M110" s="170">
        <v>930</v>
      </c>
      <c r="N110" s="619">
        <v>1340</v>
      </c>
      <c r="O110" s="170"/>
      <c r="P110" s="619">
        <v>2242.8571428571427</v>
      </c>
      <c r="Q110" s="170">
        <v>1100</v>
      </c>
      <c r="R110" s="170">
        <v>1420</v>
      </c>
      <c r="S110" s="170">
        <v>900</v>
      </c>
      <c r="T110" s="619">
        <v>1280</v>
      </c>
      <c r="U110" s="619">
        <v>1040</v>
      </c>
      <c r="V110" s="638">
        <v>1300</v>
      </c>
      <c r="W110" s="619">
        <v>1800</v>
      </c>
      <c r="X110" s="619">
        <v>1133.3333333333333</v>
      </c>
      <c r="Y110" s="619">
        <v>1100</v>
      </c>
      <c r="Z110" s="170">
        <v>1000</v>
      </c>
      <c r="AA110" s="619"/>
      <c r="AB110" s="619">
        <v>1062.5</v>
      </c>
      <c r="AC110" s="619">
        <v>1200</v>
      </c>
      <c r="AD110" s="619">
        <v>985</v>
      </c>
      <c r="AE110" s="619">
        <v>1360</v>
      </c>
      <c r="AF110" s="619">
        <v>950</v>
      </c>
      <c r="AG110" s="619">
        <v>1200</v>
      </c>
      <c r="AH110" s="619">
        <v>1300</v>
      </c>
      <c r="AI110" s="170">
        <v>1085.7142857142858</v>
      </c>
      <c r="AJ110" s="619">
        <v>800</v>
      </c>
      <c r="AK110" s="170">
        <v>1000</v>
      </c>
      <c r="AL110" s="41">
        <f t="shared" si="8"/>
        <v>30</v>
      </c>
      <c r="AM110" s="295">
        <f t="shared" si="9"/>
        <v>1195.8134920634918</v>
      </c>
      <c r="AN110" s="171">
        <f t="shared" si="10"/>
        <v>23.845019072788308</v>
      </c>
      <c r="AO110" s="172">
        <f t="shared" si="11"/>
        <v>800</v>
      </c>
      <c r="AP110" s="173">
        <f t="shared" si="12"/>
        <v>2242.8571428571427</v>
      </c>
      <c r="AQ110" s="176">
        <f t="shared" si="13"/>
        <v>0.35668789808917201</v>
      </c>
      <c r="AR110" s="175">
        <v>1195.6452380952383</v>
      </c>
      <c r="AS110" s="141">
        <f t="shared" si="14"/>
        <v>1.4070251704823011E-2</v>
      </c>
      <c r="AT110" s="143">
        <f t="shared" si="15"/>
        <v>1.4070251704823011E-2</v>
      </c>
    </row>
    <row r="111" spans="1:234" ht="18.75" customHeight="1" x14ac:dyDescent="0.4">
      <c r="A111" s="225"/>
      <c r="B111" s="347" t="s">
        <v>396</v>
      </c>
      <c r="C111" s="185" t="s">
        <v>416</v>
      </c>
      <c r="D111" s="164" t="s">
        <v>417</v>
      </c>
      <c r="E111" s="262">
        <v>1175</v>
      </c>
      <c r="F111" s="262">
        <v>1010</v>
      </c>
      <c r="G111" s="263">
        <v>1180</v>
      </c>
      <c r="H111" s="170"/>
      <c r="I111" s="619">
        <v>1120</v>
      </c>
      <c r="J111" s="619">
        <v>1200</v>
      </c>
      <c r="K111" s="170">
        <v>1300</v>
      </c>
      <c r="L111" s="170">
        <v>1140</v>
      </c>
      <c r="M111" s="170">
        <v>1150</v>
      </c>
      <c r="N111" s="619">
        <v>1360</v>
      </c>
      <c r="O111" s="170">
        <v>1500</v>
      </c>
      <c r="P111" s="619">
        <v>2071.4285714285716</v>
      </c>
      <c r="Q111" s="170">
        <v>1150</v>
      </c>
      <c r="R111" s="170">
        <v>1300</v>
      </c>
      <c r="S111" s="170">
        <v>1000</v>
      </c>
      <c r="T111" s="619">
        <v>1100</v>
      </c>
      <c r="U111" s="619">
        <v>1140</v>
      </c>
      <c r="V111" s="638">
        <v>1100</v>
      </c>
      <c r="W111" s="619">
        <v>1500</v>
      </c>
      <c r="X111" s="619">
        <v>1133.3333333333333</v>
      </c>
      <c r="Y111" s="619">
        <v>983.33333333333337</v>
      </c>
      <c r="Z111" s="170">
        <v>900</v>
      </c>
      <c r="AA111" s="619">
        <v>950</v>
      </c>
      <c r="AB111" s="619">
        <v>1050</v>
      </c>
      <c r="AC111" s="619">
        <v>1000</v>
      </c>
      <c r="AD111" s="619">
        <v>1064.2857142857142</v>
      </c>
      <c r="AE111" s="619">
        <v>1280</v>
      </c>
      <c r="AF111" s="619">
        <v>1000</v>
      </c>
      <c r="AG111" s="619">
        <v>1200</v>
      </c>
      <c r="AH111" s="619">
        <v>1362.5</v>
      </c>
      <c r="AI111" s="170">
        <v>1107.1428571428571</v>
      </c>
      <c r="AJ111" s="619">
        <v>1280</v>
      </c>
      <c r="AK111" s="170">
        <v>1200</v>
      </c>
      <c r="AL111" s="41">
        <f t="shared" si="8"/>
        <v>32</v>
      </c>
      <c r="AM111" s="295">
        <f t="shared" si="9"/>
        <v>1187.7194940476188</v>
      </c>
      <c r="AN111" s="171">
        <f t="shared" si="10"/>
        <v>18.626923611934377</v>
      </c>
      <c r="AO111" s="172">
        <f t="shared" si="11"/>
        <v>900</v>
      </c>
      <c r="AP111" s="173">
        <f t="shared" si="12"/>
        <v>2071.4285714285716</v>
      </c>
      <c r="AQ111" s="176">
        <f t="shared" si="13"/>
        <v>0.43448275862068964</v>
      </c>
      <c r="AR111" s="175">
        <v>1177.1354166666665</v>
      </c>
      <c r="AS111" s="141">
        <f t="shared" si="14"/>
        <v>0.891126013675414</v>
      </c>
      <c r="AT111" s="143">
        <f t="shared" si="15"/>
        <v>0.891126013675414</v>
      </c>
    </row>
    <row r="112" spans="1:234" ht="18.75" customHeight="1" x14ac:dyDescent="0.4">
      <c r="A112" s="225"/>
      <c r="B112" s="347" t="s">
        <v>397</v>
      </c>
      <c r="C112" s="185" t="s">
        <v>416</v>
      </c>
      <c r="D112" s="164" t="s">
        <v>417</v>
      </c>
      <c r="E112" s="262">
        <v>1175</v>
      </c>
      <c r="F112" s="262">
        <v>960</v>
      </c>
      <c r="G112" s="263">
        <v>1110</v>
      </c>
      <c r="H112" s="170"/>
      <c r="I112" s="619">
        <v>1190</v>
      </c>
      <c r="J112" s="619">
        <v>1200</v>
      </c>
      <c r="K112" s="170">
        <v>1350</v>
      </c>
      <c r="L112" s="170">
        <v>1140</v>
      </c>
      <c r="M112" s="170">
        <v>1000</v>
      </c>
      <c r="N112" s="619">
        <v>1400</v>
      </c>
      <c r="O112" s="170">
        <v>1500</v>
      </c>
      <c r="P112" s="619">
        <v>2071.4285714285716</v>
      </c>
      <c r="Q112" s="170">
        <v>1150</v>
      </c>
      <c r="R112" s="170">
        <v>1280</v>
      </c>
      <c r="S112" s="170">
        <v>1000</v>
      </c>
      <c r="T112" s="619">
        <v>1100</v>
      </c>
      <c r="U112" s="619">
        <v>1100</v>
      </c>
      <c r="V112" s="638">
        <v>1050</v>
      </c>
      <c r="W112" s="619">
        <v>1600</v>
      </c>
      <c r="X112" s="619">
        <v>1133.3333333333333</v>
      </c>
      <c r="Y112" s="619">
        <v>1050</v>
      </c>
      <c r="Z112" s="170">
        <v>900</v>
      </c>
      <c r="AA112" s="619">
        <v>1000</v>
      </c>
      <c r="AB112" s="619">
        <v>890</v>
      </c>
      <c r="AC112" s="619">
        <v>920</v>
      </c>
      <c r="AD112" s="619">
        <v>1085.7142857142858</v>
      </c>
      <c r="AE112" s="619">
        <v>1260</v>
      </c>
      <c r="AF112" s="619">
        <v>1000</v>
      </c>
      <c r="AG112" s="619">
        <v>1200</v>
      </c>
      <c r="AH112" s="619">
        <v>1525</v>
      </c>
      <c r="AI112" s="170">
        <v>1107.1428571428571</v>
      </c>
      <c r="AJ112" s="619">
        <v>1340</v>
      </c>
      <c r="AK112" s="170">
        <v>1200</v>
      </c>
      <c r="AL112" s="41">
        <f t="shared" si="8"/>
        <v>32</v>
      </c>
      <c r="AM112" s="295">
        <f t="shared" si="9"/>
        <v>1187.1130952380952</v>
      </c>
      <c r="AN112" s="171">
        <f t="shared" si="10"/>
        <v>20.575459398844405</v>
      </c>
      <c r="AO112" s="172">
        <f t="shared" si="11"/>
        <v>890</v>
      </c>
      <c r="AP112" s="173">
        <f t="shared" si="12"/>
        <v>2071.4285714285716</v>
      </c>
      <c r="AQ112" s="176">
        <f t="shared" si="13"/>
        <v>0.42965517241379308</v>
      </c>
      <c r="AR112" s="175">
        <v>1176.1458333333333</v>
      </c>
      <c r="AS112" s="141">
        <f t="shared" si="14"/>
        <v>0.92385990422945152</v>
      </c>
      <c r="AT112" s="143">
        <f t="shared" si="15"/>
        <v>0.92385990422945152</v>
      </c>
    </row>
    <row r="113" spans="1:46" ht="18.75" customHeight="1" x14ac:dyDescent="0.4">
      <c r="A113" s="225"/>
      <c r="B113" s="347" t="s">
        <v>398</v>
      </c>
      <c r="C113" s="195"/>
      <c r="D113" s="196"/>
      <c r="E113" s="262"/>
      <c r="F113" s="262"/>
      <c r="G113" s="263"/>
      <c r="H113" s="170"/>
      <c r="I113" s="619"/>
      <c r="J113" s="619"/>
      <c r="K113" s="170"/>
      <c r="L113" s="170"/>
      <c r="M113" s="170"/>
      <c r="N113" s="619"/>
      <c r="O113" s="170"/>
      <c r="P113" s="619"/>
      <c r="Q113" s="170"/>
      <c r="R113" s="170"/>
      <c r="S113" s="170"/>
      <c r="T113" s="619"/>
      <c r="U113" s="619"/>
      <c r="V113" s="643"/>
      <c r="W113" s="619"/>
      <c r="X113" s="619"/>
      <c r="Y113" s="619"/>
      <c r="Z113" s="170"/>
      <c r="AA113" s="619"/>
      <c r="AB113" s="619"/>
      <c r="AC113" s="619"/>
      <c r="AD113" s="619"/>
      <c r="AE113" s="619"/>
      <c r="AF113" s="619"/>
      <c r="AG113" s="619"/>
      <c r="AH113" s="619"/>
      <c r="AI113" s="170"/>
      <c r="AJ113" s="619"/>
      <c r="AK113" s="170"/>
      <c r="AL113" s="41"/>
      <c r="AM113" s="295"/>
      <c r="AN113" s="171"/>
      <c r="AO113" s="172"/>
      <c r="AP113" s="173"/>
      <c r="AQ113" s="176"/>
      <c r="AR113" s="175"/>
      <c r="AS113" s="141" t="e">
        <f t="shared" si="14"/>
        <v>#DIV/0!</v>
      </c>
      <c r="AT113" s="143" t="str">
        <f t="shared" si="15"/>
        <v/>
      </c>
    </row>
    <row r="114" spans="1:46" ht="18.75" customHeight="1" x14ac:dyDescent="0.4">
      <c r="A114" s="225"/>
      <c r="B114" s="294" t="s">
        <v>399</v>
      </c>
      <c r="C114" s="185" t="s">
        <v>418</v>
      </c>
      <c r="D114" s="164" t="s">
        <v>417</v>
      </c>
      <c r="E114" s="262">
        <v>680</v>
      </c>
      <c r="F114" s="262">
        <v>720</v>
      </c>
      <c r="G114" s="263">
        <v>950</v>
      </c>
      <c r="H114" s="170"/>
      <c r="I114" s="619">
        <v>800</v>
      </c>
      <c r="J114" s="619">
        <v>700</v>
      </c>
      <c r="K114" s="170">
        <v>900</v>
      </c>
      <c r="L114" s="170">
        <v>800</v>
      </c>
      <c r="M114" s="170">
        <v>740</v>
      </c>
      <c r="N114" s="619">
        <v>900</v>
      </c>
      <c r="O114" s="170">
        <v>1000</v>
      </c>
      <c r="P114" s="619">
        <v>1500</v>
      </c>
      <c r="Q114" s="170">
        <v>900</v>
      </c>
      <c r="R114" s="170">
        <v>870</v>
      </c>
      <c r="S114" s="170">
        <v>720</v>
      </c>
      <c r="T114" s="619">
        <v>900</v>
      </c>
      <c r="U114" s="619">
        <v>920</v>
      </c>
      <c r="V114" s="638">
        <v>1050</v>
      </c>
      <c r="W114" s="619">
        <v>800</v>
      </c>
      <c r="X114" s="619">
        <v>933.33333333333337</v>
      </c>
      <c r="Y114" s="619">
        <v>750</v>
      </c>
      <c r="Z114" s="170">
        <v>600</v>
      </c>
      <c r="AA114" s="619">
        <v>725</v>
      </c>
      <c r="AB114" s="619">
        <v>860</v>
      </c>
      <c r="AC114" s="619">
        <v>720</v>
      </c>
      <c r="AD114" s="619">
        <v>671.42857142857144</v>
      </c>
      <c r="AE114" s="619">
        <v>840</v>
      </c>
      <c r="AF114" s="619">
        <v>900</v>
      </c>
      <c r="AG114" s="619">
        <v>1000</v>
      </c>
      <c r="AH114" s="619">
        <v>750</v>
      </c>
      <c r="AI114" s="170">
        <v>621.42857142857144</v>
      </c>
      <c r="AJ114" s="619">
        <v>780</v>
      </c>
      <c r="AK114" s="170">
        <v>700</v>
      </c>
      <c r="AL114" s="41">
        <f t="shared" si="8"/>
        <v>32</v>
      </c>
      <c r="AM114" s="295">
        <f t="shared" si="9"/>
        <v>834.41220238095241</v>
      </c>
      <c r="AN114" s="171">
        <f t="shared" si="10"/>
        <v>20.070755504446652</v>
      </c>
      <c r="AO114" s="172">
        <f t="shared" si="11"/>
        <v>600</v>
      </c>
      <c r="AP114" s="173">
        <f t="shared" si="12"/>
        <v>1500</v>
      </c>
      <c r="AQ114" s="176">
        <f t="shared" si="13"/>
        <v>0.4</v>
      </c>
      <c r="AR114" s="175">
        <v>827.84375</v>
      </c>
      <c r="AS114" s="141">
        <f t="shared" si="14"/>
        <v>0.7871951491372764</v>
      </c>
      <c r="AT114" s="143">
        <f t="shared" si="15"/>
        <v>0.7871951491372764</v>
      </c>
    </row>
    <row r="115" spans="1:46" ht="18.75" customHeight="1" x14ac:dyDescent="0.4">
      <c r="A115" s="225"/>
      <c r="B115" s="294" t="s">
        <v>400</v>
      </c>
      <c r="C115" s="185" t="s">
        <v>418</v>
      </c>
      <c r="D115" s="164" t="s">
        <v>417</v>
      </c>
      <c r="E115" s="262">
        <v>680</v>
      </c>
      <c r="F115" s="262">
        <v>670</v>
      </c>
      <c r="G115" s="263">
        <v>800</v>
      </c>
      <c r="H115" s="170"/>
      <c r="I115" s="619">
        <v>680</v>
      </c>
      <c r="J115" s="619">
        <v>600</v>
      </c>
      <c r="K115" s="170">
        <v>800</v>
      </c>
      <c r="L115" s="170">
        <v>800</v>
      </c>
      <c r="M115" s="170">
        <v>660</v>
      </c>
      <c r="N115" s="619">
        <v>880</v>
      </c>
      <c r="O115" s="170">
        <v>1000</v>
      </c>
      <c r="P115" s="619">
        <v>1300</v>
      </c>
      <c r="Q115" s="170">
        <v>850</v>
      </c>
      <c r="R115" s="170">
        <v>800</v>
      </c>
      <c r="S115" s="170">
        <v>630</v>
      </c>
      <c r="T115" s="619">
        <v>900</v>
      </c>
      <c r="U115" s="619">
        <v>860</v>
      </c>
      <c r="V115" s="638">
        <v>950</v>
      </c>
      <c r="W115" s="619">
        <v>700</v>
      </c>
      <c r="X115" s="619">
        <v>766.66666666666663</v>
      </c>
      <c r="Y115" s="619">
        <v>650</v>
      </c>
      <c r="Z115" s="170">
        <v>600</v>
      </c>
      <c r="AA115" s="619">
        <v>675</v>
      </c>
      <c r="AB115" s="619">
        <v>750</v>
      </c>
      <c r="AC115" s="619">
        <v>670</v>
      </c>
      <c r="AD115" s="619">
        <v>633.57142857142856</v>
      </c>
      <c r="AE115" s="619">
        <v>740</v>
      </c>
      <c r="AF115" s="619"/>
      <c r="AG115" s="619">
        <v>800</v>
      </c>
      <c r="AH115" s="619">
        <v>650</v>
      </c>
      <c r="AI115" s="170">
        <v>600</v>
      </c>
      <c r="AJ115" s="619">
        <v>700</v>
      </c>
      <c r="AK115" s="170">
        <v>700</v>
      </c>
      <c r="AL115" s="41">
        <f t="shared" si="8"/>
        <v>31</v>
      </c>
      <c r="AM115" s="295">
        <f t="shared" si="9"/>
        <v>757.91090629800294</v>
      </c>
      <c r="AN115" s="171">
        <f t="shared" si="10"/>
        <v>19.453903297551651</v>
      </c>
      <c r="AO115" s="172">
        <f t="shared" si="11"/>
        <v>600</v>
      </c>
      <c r="AP115" s="173">
        <f t="shared" si="12"/>
        <v>1300</v>
      </c>
      <c r="AQ115" s="176">
        <f t="shared" si="13"/>
        <v>0.46153846153846156</v>
      </c>
      <c r="AR115" s="175">
        <v>755.82291666666663</v>
      </c>
      <c r="AS115" s="141">
        <f t="shared" si="14"/>
        <v>0.2754927543575092</v>
      </c>
      <c r="AT115" s="143">
        <f t="shared" si="15"/>
        <v>0.2754927543575092</v>
      </c>
    </row>
    <row r="116" spans="1:46" ht="18.75" customHeight="1" x14ac:dyDescent="0.4">
      <c r="A116" s="225"/>
      <c r="B116" s="347" t="s">
        <v>469</v>
      </c>
      <c r="C116" s="185" t="s">
        <v>416</v>
      </c>
      <c r="D116" s="164" t="s">
        <v>417</v>
      </c>
      <c r="E116" s="262">
        <v>1375</v>
      </c>
      <c r="F116" s="262">
        <v>1160</v>
      </c>
      <c r="G116" s="263">
        <v>1170</v>
      </c>
      <c r="H116" s="170"/>
      <c r="I116" s="619">
        <v>1410</v>
      </c>
      <c r="J116" s="619">
        <v>1050</v>
      </c>
      <c r="K116" s="170">
        <v>1350</v>
      </c>
      <c r="L116" s="170">
        <v>1200</v>
      </c>
      <c r="M116" s="170">
        <v>1320</v>
      </c>
      <c r="N116" s="619">
        <v>1380</v>
      </c>
      <c r="O116" s="170">
        <v>1500</v>
      </c>
      <c r="P116" s="619">
        <v>1900</v>
      </c>
      <c r="Q116" s="170">
        <v>1350</v>
      </c>
      <c r="R116" s="170">
        <v>1440</v>
      </c>
      <c r="S116" s="170">
        <v>1000</v>
      </c>
      <c r="T116" s="619">
        <v>1160</v>
      </c>
      <c r="U116" s="619">
        <v>1450</v>
      </c>
      <c r="V116" s="638">
        <v>1500</v>
      </c>
      <c r="W116" s="619">
        <v>2500</v>
      </c>
      <c r="X116" s="619">
        <v>1833.3333333333333</v>
      </c>
      <c r="Y116" s="619">
        <v>1150</v>
      </c>
      <c r="Z116" s="170">
        <v>1100</v>
      </c>
      <c r="AA116" s="619">
        <v>1800</v>
      </c>
      <c r="AB116" s="619">
        <v>1100</v>
      </c>
      <c r="AC116" s="619">
        <v>1100</v>
      </c>
      <c r="AD116" s="619">
        <v>1457.1428571428571</v>
      </c>
      <c r="AE116" s="619">
        <v>1420</v>
      </c>
      <c r="AF116" s="619"/>
      <c r="AG116" s="619">
        <v>1500</v>
      </c>
      <c r="AH116" s="619">
        <v>1700</v>
      </c>
      <c r="AI116" s="170">
        <v>1107.1428571428571</v>
      </c>
      <c r="AJ116" s="619">
        <v>1450</v>
      </c>
      <c r="AK116" s="170">
        <v>1400</v>
      </c>
      <c r="AL116" s="41">
        <f t="shared" si="8"/>
        <v>31</v>
      </c>
      <c r="AM116" s="295">
        <f t="shared" si="9"/>
        <v>1397.8264208909368</v>
      </c>
      <c r="AN116" s="171">
        <f t="shared" si="10"/>
        <v>22.461343644519999</v>
      </c>
      <c r="AO116" s="172">
        <f t="shared" si="11"/>
        <v>1000</v>
      </c>
      <c r="AP116" s="173">
        <f t="shared" si="12"/>
        <v>2500</v>
      </c>
      <c r="AQ116" s="176">
        <f t="shared" si="13"/>
        <v>0.4</v>
      </c>
      <c r="AR116" s="175">
        <v>1396.7588325652841</v>
      </c>
      <c r="AS116" s="141">
        <f t="shared" si="14"/>
        <v>7.6374885300289908E-2</v>
      </c>
      <c r="AT116" s="143">
        <f t="shared" si="15"/>
        <v>7.6374885300289908E-2</v>
      </c>
    </row>
    <row r="117" spans="1:46" ht="18.75" customHeight="1" x14ac:dyDescent="0.4">
      <c r="A117" s="225"/>
      <c r="B117" s="347" t="s">
        <v>401</v>
      </c>
      <c r="C117" s="185" t="s">
        <v>416</v>
      </c>
      <c r="D117" s="164" t="s">
        <v>417</v>
      </c>
      <c r="E117" s="262">
        <v>1375</v>
      </c>
      <c r="F117" s="262">
        <v>1160</v>
      </c>
      <c r="G117" s="263">
        <v>950</v>
      </c>
      <c r="H117" s="170"/>
      <c r="I117" s="619">
        <v>1440</v>
      </c>
      <c r="J117" s="619">
        <v>1100</v>
      </c>
      <c r="K117" s="170">
        <v>1350</v>
      </c>
      <c r="L117" s="170">
        <v>1000</v>
      </c>
      <c r="M117" s="170">
        <v>1500</v>
      </c>
      <c r="N117" s="619">
        <v>1440</v>
      </c>
      <c r="O117" s="170">
        <v>1500</v>
      </c>
      <c r="P117" s="619">
        <v>1871.4285714285713</v>
      </c>
      <c r="Q117" s="170">
        <v>1400</v>
      </c>
      <c r="R117" s="170">
        <v>1440</v>
      </c>
      <c r="S117" s="170">
        <v>1000</v>
      </c>
      <c r="T117" s="619">
        <v>1160</v>
      </c>
      <c r="U117" s="619">
        <v>1320</v>
      </c>
      <c r="V117" s="638">
        <v>1300</v>
      </c>
      <c r="W117" s="619">
        <v>2000</v>
      </c>
      <c r="X117" s="619">
        <v>1133.3333333333333</v>
      </c>
      <c r="Y117" s="619">
        <v>1150</v>
      </c>
      <c r="Z117" s="170">
        <v>1000</v>
      </c>
      <c r="AA117" s="619">
        <v>1100</v>
      </c>
      <c r="AB117" s="619">
        <v>920</v>
      </c>
      <c r="AC117" s="619">
        <v>980</v>
      </c>
      <c r="AD117" s="619">
        <v>1278.5714285714287</v>
      </c>
      <c r="AE117" s="619">
        <v>1420</v>
      </c>
      <c r="AF117" s="619"/>
      <c r="AG117" s="619">
        <v>2000</v>
      </c>
      <c r="AH117" s="619">
        <v>1275</v>
      </c>
      <c r="AI117" s="170">
        <v>1107.1428571428571</v>
      </c>
      <c r="AJ117" s="619">
        <v>1350</v>
      </c>
      <c r="AK117" s="170">
        <v>1400</v>
      </c>
      <c r="AL117" s="41">
        <f t="shared" si="8"/>
        <v>31</v>
      </c>
      <c r="AM117" s="295">
        <f t="shared" si="9"/>
        <v>1303.8863287250381</v>
      </c>
      <c r="AN117" s="171">
        <f t="shared" si="10"/>
        <v>21.748859346733138</v>
      </c>
      <c r="AO117" s="172">
        <f t="shared" si="11"/>
        <v>920</v>
      </c>
      <c r="AP117" s="173">
        <f t="shared" si="12"/>
        <v>2000</v>
      </c>
      <c r="AQ117" s="176">
        <f t="shared" si="13"/>
        <v>0.46</v>
      </c>
      <c r="AR117" s="175">
        <v>1294.0706605222733</v>
      </c>
      <c r="AS117" s="141">
        <f t="shared" si="14"/>
        <v>0.75280091419952511</v>
      </c>
      <c r="AT117" s="143">
        <f t="shared" si="15"/>
        <v>0.75280091419952511</v>
      </c>
    </row>
    <row r="118" spans="1:46" ht="18.75" customHeight="1" x14ac:dyDescent="0.4">
      <c r="A118" s="225"/>
      <c r="B118" s="347" t="s">
        <v>402</v>
      </c>
      <c r="C118" s="185" t="s">
        <v>416</v>
      </c>
      <c r="D118" s="164" t="s">
        <v>417</v>
      </c>
      <c r="E118" s="262">
        <v>1375</v>
      </c>
      <c r="F118" s="262">
        <v>1040</v>
      </c>
      <c r="G118" s="263">
        <v>1700</v>
      </c>
      <c r="H118" s="170"/>
      <c r="I118" s="619">
        <v>1370</v>
      </c>
      <c r="J118" s="619">
        <v>1050</v>
      </c>
      <c r="K118" s="170">
        <v>1350</v>
      </c>
      <c r="L118" s="170">
        <v>1000</v>
      </c>
      <c r="M118" s="170">
        <v>1770</v>
      </c>
      <c r="N118" s="619">
        <v>1460</v>
      </c>
      <c r="O118" s="170">
        <v>1500</v>
      </c>
      <c r="P118" s="619">
        <v>2000</v>
      </c>
      <c r="Q118" s="170">
        <v>1300</v>
      </c>
      <c r="R118" s="170">
        <v>1440</v>
      </c>
      <c r="S118" s="170">
        <v>1000</v>
      </c>
      <c r="T118" s="619">
        <v>1160</v>
      </c>
      <c r="U118" s="619">
        <v>1440</v>
      </c>
      <c r="V118" s="638">
        <v>1400</v>
      </c>
      <c r="W118" s="619">
        <v>2500</v>
      </c>
      <c r="X118" s="619">
        <v>1833.3333333333333</v>
      </c>
      <c r="Y118" s="619">
        <v>1333.3333333333333</v>
      </c>
      <c r="Z118" s="170">
        <v>1000</v>
      </c>
      <c r="AA118" s="619">
        <v>1250</v>
      </c>
      <c r="AB118" s="619">
        <v>930</v>
      </c>
      <c r="AC118" s="619">
        <v>1000</v>
      </c>
      <c r="AD118" s="619">
        <v>1085.7142857142858</v>
      </c>
      <c r="AE118" s="619">
        <v>1500</v>
      </c>
      <c r="AF118" s="619"/>
      <c r="AG118" s="619">
        <v>2000</v>
      </c>
      <c r="AH118" s="619">
        <v>1575</v>
      </c>
      <c r="AI118" s="170">
        <v>1107.1428571428571</v>
      </c>
      <c r="AJ118" s="619">
        <v>1540</v>
      </c>
      <c r="AK118" s="170">
        <v>1200</v>
      </c>
      <c r="AL118" s="41">
        <f t="shared" si="8"/>
        <v>31</v>
      </c>
      <c r="AM118" s="295">
        <f t="shared" si="9"/>
        <v>1393.8556067588322</v>
      </c>
      <c r="AN118" s="171">
        <f t="shared" si="10"/>
        <v>26.161776407430121</v>
      </c>
      <c r="AO118" s="172">
        <f t="shared" si="11"/>
        <v>930</v>
      </c>
      <c r="AP118" s="173">
        <f t="shared" si="12"/>
        <v>2500</v>
      </c>
      <c r="AQ118" s="176">
        <f t="shared" si="13"/>
        <v>0.372</v>
      </c>
      <c r="AR118" s="175">
        <v>1393.1182795698924</v>
      </c>
      <c r="AS118" s="141">
        <f t="shared" si="14"/>
        <v>5.2898391007261125E-2</v>
      </c>
      <c r="AT118" s="143">
        <f t="shared" si="15"/>
        <v>5.2898391007261125E-2</v>
      </c>
    </row>
    <row r="119" spans="1:46" ht="18.75" customHeight="1" x14ac:dyDescent="0.4">
      <c r="A119" s="225"/>
      <c r="B119" s="347" t="s">
        <v>512</v>
      </c>
      <c r="C119" s="185" t="s">
        <v>416</v>
      </c>
      <c r="D119" s="164" t="s">
        <v>417</v>
      </c>
      <c r="E119" s="262">
        <v>1210</v>
      </c>
      <c r="F119" s="262">
        <v>1000</v>
      </c>
      <c r="G119" s="263">
        <v>1740</v>
      </c>
      <c r="H119" s="170"/>
      <c r="I119" s="619">
        <v>1450</v>
      </c>
      <c r="J119" s="619">
        <v>950</v>
      </c>
      <c r="K119" s="170">
        <v>1500</v>
      </c>
      <c r="L119" s="170">
        <v>1000</v>
      </c>
      <c r="M119" s="170">
        <v>1080</v>
      </c>
      <c r="N119" s="619">
        <v>1440</v>
      </c>
      <c r="O119" s="170">
        <v>1500</v>
      </c>
      <c r="P119" s="619">
        <v>2242.8571428571427</v>
      </c>
      <c r="Q119" s="170">
        <v>1300</v>
      </c>
      <c r="R119" s="170">
        <v>1280</v>
      </c>
      <c r="S119" s="170">
        <v>1000</v>
      </c>
      <c r="T119" s="619">
        <v>1140</v>
      </c>
      <c r="U119" s="619">
        <v>1200</v>
      </c>
      <c r="V119" s="638">
        <v>1300</v>
      </c>
      <c r="W119" s="619">
        <v>1500</v>
      </c>
      <c r="X119" s="619">
        <v>1266.6666666666667</v>
      </c>
      <c r="Y119" s="619">
        <v>983.33333333333337</v>
      </c>
      <c r="Z119" s="170">
        <v>900</v>
      </c>
      <c r="AA119" s="619">
        <v>950</v>
      </c>
      <c r="AB119" s="619">
        <v>1180</v>
      </c>
      <c r="AC119" s="619">
        <v>980</v>
      </c>
      <c r="AD119" s="619">
        <v>1071.4285714285713</v>
      </c>
      <c r="AE119" s="619">
        <v>1420</v>
      </c>
      <c r="AF119" s="619">
        <v>1400</v>
      </c>
      <c r="AG119" s="619">
        <v>1000</v>
      </c>
      <c r="AH119" s="619">
        <v>1825</v>
      </c>
      <c r="AI119" s="170">
        <v>1107.1428571428571</v>
      </c>
      <c r="AJ119" s="619">
        <v>1420</v>
      </c>
      <c r="AK119" s="170">
        <v>1500</v>
      </c>
      <c r="AL119" s="41">
        <f t="shared" si="8"/>
        <v>32</v>
      </c>
      <c r="AM119" s="295">
        <f t="shared" si="9"/>
        <v>1276.1383928571429</v>
      </c>
      <c r="AN119" s="171">
        <f t="shared" si="10"/>
        <v>23.688386004736603</v>
      </c>
      <c r="AO119" s="172">
        <f t="shared" si="11"/>
        <v>900</v>
      </c>
      <c r="AP119" s="173">
        <f t="shared" si="12"/>
        <v>2242.8571428571427</v>
      </c>
      <c r="AQ119" s="176">
        <f t="shared" si="13"/>
        <v>0.40127388535031849</v>
      </c>
      <c r="AR119" s="175">
        <v>1266.0416666666667</v>
      </c>
      <c r="AS119" s="141">
        <f t="shared" si="14"/>
        <v>0.79119367045062949</v>
      </c>
      <c r="AT119" s="143">
        <f t="shared" si="15"/>
        <v>0.79119367045062949</v>
      </c>
    </row>
    <row r="120" spans="1:46" ht="18.75" customHeight="1" thickBot="1" x14ac:dyDescent="0.45">
      <c r="A120" s="225"/>
      <c r="B120" s="347" t="s">
        <v>403</v>
      </c>
      <c r="C120" s="185" t="s">
        <v>416</v>
      </c>
      <c r="D120" s="185" t="s">
        <v>417</v>
      </c>
      <c r="E120" s="262">
        <v>1210</v>
      </c>
      <c r="F120" s="262">
        <v>1040</v>
      </c>
      <c r="G120" s="263">
        <v>1990</v>
      </c>
      <c r="H120" s="170"/>
      <c r="I120" s="620">
        <v>1520</v>
      </c>
      <c r="J120" s="650">
        <v>1460</v>
      </c>
      <c r="K120" s="170">
        <v>1500</v>
      </c>
      <c r="L120" s="170">
        <v>1000</v>
      </c>
      <c r="M120" s="170">
        <v>1880</v>
      </c>
      <c r="N120" s="620">
        <v>1500</v>
      </c>
      <c r="O120" s="170">
        <v>1500</v>
      </c>
      <c r="P120" s="620">
        <v>2028.5714285714287</v>
      </c>
      <c r="Q120" s="170">
        <v>1250</v>
      </c>
      <c r="R120" s="170">
        <v>1460</v>
      </c>
      <c r="S120" s="170">
        <v>1130</v>
      </c>
      <c r="T120" s="620">
        <v>1140</v>
      </c>
      <c r="U120" s="620">
        <v>1340</v>
      </c>
      <c r="V120" s="638">
        <v>1500</v>
      </c>
      <c r="W120" s="620">
        <v>3000</v>
      </c>
      <c r="X120" s="620">
        <v>1433.3333333333333</v>
      </c>
      <c r="Y120" s="620">
        <v>1250</v>
      </c>
      <c r="Z120" s="170">
        <v>1000</v>
      </c>
      <c r="AA120" s="620">
        <v>1075</v>
      </c>
      <c r="AB120" s="620">
        <v>1460</v>
      </c>
      <c r="AC120" s="620">
        <v>1000</v>
      </c>
      <c r="AD120" s="620">
        <v>1614.2857142857142</v>
      </c>
      <c r="AE120" s="620">
        <v>1840</v>
      </c>
      <c r="AF120" s="620"/>
      <c r="AG120" s="620">
        <v>1500</v>
      </c>
      <c r="AH120" s="620">
        <v>1775</v>
      </c>
      <c r="AI120" s="170">
        <v>1107.1428571428571</v>
      </c>
      <c r="AJ120" s="619">
        <v>1560</v>
      </c>
      <c r="AK120" s="170">
        <v>1400</v>
      </c>
      <c r="AL120" s="41">
        <f t="shared" si="8"/>
        <v>31</v>
      </c>
      <c r="AM120" s="295">
        <f t="shared" si="9"/>
        <v>1466.5591397849464</v>
      </c>
      <c r="AN120" s="171">
        <f t="shared" si="10"/>
        <v>27.846258928934471</v>
      </c>
      <c r="AO120" s="172">
        <f t="shared" si="11"/>
        <v>1000</v>
      </c>
      <c r="AP120" s="173">
        <f t="shared" si="12"/>
        <v>3000</v>
      </c>
      <c r="AQ120" s="176">
        <f t="shared" si="13"/>
        <v>0.33333333333333331</v>
      </c>
      <c r="AR120" s="175">
        <v>1462.2043010752686</v>
      </c>
      <c r="AS120" s="141">
        <f t="shared" si="14"/>
        <v>0.29694259109908083</v>
      </c>
      <c r="AT120" s="143">
        <f t="shared" si="15"/>
        <v>0.29694259109908083</v>
      </c>
    </row>
    <row r="121" spans="1:46" ht="18.75" customHeight="1" thickBot="1" x14ac:dyDescent="0.45">
      <c r="A121" s="275"/>
      <c r="B121" s="348" t="s">
        <v>404</v>
      </c>
      <c r="C121" s="279"/>
      <c r="D121" s="280"/>
      <c r="E121" s="262"/>
      <c r="F121" s="262"/>
      <c r="G121" s="263"/>
      <c r="H121" s="170"/>
      <c r="I121" s="621"/>
      <c r="J121" s="621"/>
      <c r="K121" s="170"/>
      <c r="L121" s="170"/>
      <c r="M121" s="170"/>
      <c r="N121" s="621"/>
      <c r="O121" s="170"/>
      <c r="P121" s="621"/>
      <c r="Q121" s="170"/>
      <c r="R121" s="170"/>
      <c r="S121" s="170"/>
      <c r="T121" s="621"/>
      <c r="U121" s="621"/>
      <c r="V121" s="644"/>
      <c r="W121" s="621"/>
      <c r="X121" s="621"/>
      <c r="Y121" s="621"/>
      <c r="Z121" s="170"/>
      <c r="AA121" s="621"/>
      <c r="AB121" s="621"/>
      <c r="AC121" s="621"/>
      <c r="AD121" s="621"/>
      <c r="AE121" s="621"/>
      <c r="AF121" s="621"/>
      <c r="AG121" s="621"/>
      <c r="AH121" s="621"/>
      <c r="AI121" s="170"/>
      <c r="AJ121" s="620"/>
      <c r="AK121" s="170"/>
      <c r="AL121" s="227"/>
      <c r="AM121" s="295"/>
      <c r="AN121" s="228"/>
      <c r="AO121" s="229"/>
      <c r="AP121" s="230"/>
      <c r="AQ121" s="231"/>
      <c r="AR121" s="232"/>
    </row>
    <row r="122" spans="1:46" ht="18.75" customHeight="1" x14ac:dyDescent="0.4">
      <c r="A122" s="225"/>
      <c r="B122" s="349" t="s">
        <v>405</v>
      </c>
      <c r="C122" s="197"/>
      <c r="D122" s="164" t="s">
        <v>419</v>
      </c>
      <c r="E122" s="262">
        <v>5380</v>
      </c>
      <c r="F122" s="262">
        <v>8000</v>
      </c>
      <c r="G122" s="263">
        <v>14500</v>
      </c>
      <c r="H122" s="170"/>
      <c r="I122" s="619">
        <v>12700</v>
      </c>
      <c r="J122" s="619">
        <v>1480</v>
      </c>
      <c r="K122" s="170">
        <v>2900</v>
      </c>
      <c r="L122" s="170">
        <v>7880</v>
      </c>
      <c r="M122" s="170">
        <v>2200</v>
      </c>
      <c r="N122" s="619">
        <v>4700</v>
      </c>
      <c r="O122" s="170">
        <v>10000</v>
      </c>
      <c r="P122" s="619">
        <v>7000</v>
      </c>
      <c r="Q122" s="170">
        <v>3500</v>
      </c>
      <c r="R122" s="170">
        <v>4740</v>
      </c>
      <c r="S122" s="170">
        <v>5400</v>
      </c>
      <c r="T122" s="619">
        <v>12300</v>
      </c>
      <c r="U122" s="619">
        <v>10680</v>
      </c>
      <c r="V122" s="638">
        <v>4000</v>
      </c>
      <c r="W122" s="619">
        <v>6000</v>
      </c>
      <c r="X122" s="619">
        <v>4500</v>
      </c>
      <c r="Y122" s="619">
        <v>9000</v>
      </c>
      <c r="Z122" s="170">
        <v>4500</v>
      </c>
      <c r="AA122" s="619">
        <v>1100</v>
      </c>
      <c r="AB122" s="619">
        <v>1512.5</v>
      </c>
      <c r="AC122" s="619">
        <v>11400</v>
      </c>
      <c r="AD122" s="619">
        <v>4928.5714285714284</v>
      </c>
      <c r="AE122" s="619">
        <v>16240</v>
      </c>
      <c r="AF122" s="619">
        <v>15000</v>
      </c>
      <c r="AG122" s="619">
        <v>24000</v>
      </c>
      <c r="AH122" s="619">
        <v>10875</v>
      </c>
      <c r="AI122" s="170">
        <v>5714.2857142857147</v>
      </c>
      <c r="AJ122" s="621">
        <v>14200</v>
      </c>
      <c r="AK122" s="170">
        <v>5000</v>
      </c>
      <c r="AL122" s="41">
        <f t="shared" si="8"/>
        <v>32</v>
      </c>
      <c r="AM122" s="295">
        <f t="shared" si="9"/>
        <v>7854.0736607142853</v>
      </c>
      <c r="AN122" s="171">
        <f t="shared" si="10"/>
        <v>67.195963193167074</v>
      </c>
      <c r="AO122" s="172">
        <f t="shared" si="11"/>
        <v>1100</v>
      </c>
      <c r="AP122" s="173">
        <f t="shared" si="12"/>
        <v>24000</v>
      </c>
      <c r="AQ122" s="198">
        <f t="shared" si="13"/>
        <v>4.583333333333333E-2</v>
      </c>
      <c r="AR122" s="175">
        <v>8159.713541666667</v>
      </c>
    </row>
    <row r="123" spans="1:46" ht="18.75" customHeight="1" x14ac:dyDescent="0.4">
      <c r="A123" s="225"/>
      <c r="B123" s="294" t="s">
        <v>406</v>
      </c>
      <c r="C123" s="197"/>
      <c r="D123" s="164" t="s">
        <v>419</v>
      </c>
      <c r="E123" s="262">
        <v>1220</v>
      </c>
      <c r="F123" s="262">
        <v>2000</v>
      </c>
      <c r="G123" s="271">
        <v>2410</v>
      </c>
      <c r="H123" s="271"/>
      <c r="I123" s="619">
        <v>2140</v>
      </c>
      <c r="J123" s="619">
        <v>1250</v>
      </c>
      <c r="K123" s="271">
        <v>2100</v>
      </c>
      <c r="L123" s="271">
        <v>2160</v>
      </c>
      <c r="M123" s="271">
        <v>650</v>
      </c>
      <c r="N123" s="619">
        <v>1440</v>
      </c>
      <c r="O123" s="271">
        <v>1440</v>
      </c>
      <c r="P123" s="619">
        <v>2214.2857142857142</v>
      </c>
      <c r="Q123" s="271">
        <v>4000</v>
      </c>
      <c r="R123" s="271">
        <v>2880</v>
      </c>
      <c r="S123" s="271">
        <v>480</v>
      </c>
      <c r="T123" s="619">
        <v>1430</v>
      </c>
      <c r="U123" s="619">
        <v>7100</v>
      </c>
      <c r="V123" s="638">
        <v>2500</v>
      </c>
      <c r="W123" s="619">
        <v>1200</v>
      </c>
      <c r="X123" s="619">
        <v>1400</v>
      </c>
      <c r="Y123" s="619">
        <v>2500</v>
      </c>
      <c r="Z123" s="271">
        <v>1000</v>
      </c>
      <c r="AA123" s="619">
        <v>2000</v>
      </c>
      <c r="AB123" s="619">
        <v>700</v>
      </c>
      <c r="AC123" s="619">
        <v>2600</v>
      </c>
      <c r="AD123" s="619">
        <v>1064.2857142857142</v>
      </c>
      <c r="AE123" s="619">
        <v>1666</v>
      </c>
      <c r="AF123" s="619"/>
      <c r="AG123" s="619">
        <v>2000</v>
      </c>
      <c r="AH123" s="619">
        <v>2487.5</v>
      </c>
      <c r="AI123" s="271">
        <v>1157.1428571428571</v>
      </c>
      <c r="AJ123" s="619">
        <v>8000</v>
      </c>
      <c r="AK123" s="271">
        <v>1500</v>
      </c>
      <c r="AL123" s="41">
        <f t="shared" si="8"/>
        <v>31</v>
      </c>
      <c r="AM123" s="295">
        <f>AVERAGE(E123:AK123)</f>
        <v>2151.2649769585255</v>
      </c>
      <c r="AN123" s="171">
        <f t="shared" si="10"/>
        <v>76.449339249000232</v>
      </c>
      <c r="AO123" s="172">
        <f t="shared" si="11"/>
        <v>480</v>
      </c>
      <c r="AP123" s="173">
        <f t="shared" si="12"/>
        <v>8000</v>
      </c>
      <c r="AQ123" s="198">
        <f t="shared" si="13"/>
        <v>0.06</v>
      </c>
      <c r="AR123" s="175">
        <v>1873.4254992319509</v>
      </c>
    </row>
    <row r="124" spans="1:46" ht="18.75" customHeight="1" x14ac:dyDescent="0.4">
      <c r="A124" s="225"/>
      <c r="B124" s="294" t="s">
        <v>407</v>
      </c>
      <c r="C124" s="197"/>
      <c r="D124" s="164" t="s">
        <v>419</v>
      </c>
      <c r="E124" s="262">
        <v>3060</v>
      </c>
      <c r="F124" s="262">
        <v>2000</v>
      </c>
      <c r="G124" s="263">
        <v>2500</v>
      </c>
      <c r="H124" s="170"/>
      <c r="I124" s="619">
        <v>7300</v>
      </c>
      <c r="J124" s="619">
        <v>2000</v>
      </c>
      <c r="K124" s="170">
        <v>3550</v>
      </c>
      <c r="L124" s="170">
        <v>2040</v>
      </c>
      <c r="M124" s="170">
        <v>2200</v>
      </c>
      <c r="N124" s="619">
        <v>2000</v>
      </c>
      <c r="O124" s="170">
        <v>1440</v>
      </c>
      <c r="P124" s="619">
        <v>2542.8571428571427</v>
      </c>
      <c r="Q124" s="170">
        <v>1800</v>
      </c>
      <c r="R124" s="170">
        <v>2820</v>
      </c>
      <c r="S124" s="170">
        <v>2160</v>
      </c>
      <c r="T124" s="619">
        <v>980</v>
      </c>
      <c r="U124" s="619">
        <v>8000</v>
      </c>
      <c r="V124" s="638">
        <v>1500</v>
      </c>
      <c r="W124" s="619">
        <v>2500</v>
      </c>
      <c r="X124" s="619">
        <v>2180</v>
      </c>
      <c r="Y124" s="619">
        <v>4000</v>
      </c>
      <c r="Z124" s="170">
        <v>1000</v>
      </c>
      <c r="AA124" s="619">
        <v>2500</v>
      </c>
      <c r="AB124" s="619">
        <v>680</v>
      </c>
      <c r="AC124" s="619">
        <v>3600</v>
      </c>
      <c r="AD124" s="619">
        <v>5371.4285714285716</v>
      </c>
      <c r="AE124" s="619">
        <v>5000</v>
      </c>
      <c r="AF124" s="619"/>
      <c r="AG124" s="619">
        <v>6000</v>
      </c>
      <c r="AH124" s="619">
        <v>3325</v>
      </c>
      <c r="AI124" s="170">
        <v>3285.7142857142858</v>
      </c>
      <c r="AJ124" s="619">
        <v>3300</v>
      </c>
      <c r="AK124" s="170">
        <v>3000</v>
      </c>
      <c r="AL124" s="41">
        <f t="shared" si="8"/>
        <v>31</v>
      </c>
      <c r="AM124" s="295">
        <f t="shared" si="9"/>
        <v>3020.483870967742</v>
      </c>
      <c r="AN124" s="171">
        <f t="shared" si="10"/>
        <v>58.5048921586002</v>
      </c>
      <c r="AO124" s="172">
        <f t="shared" si="11"/>
        <v>680</v>
      </c>
      <c r="AP124" s="173">
        <f t="shared" si="12"/>
        <v>8000</v>
      </c>
      <c r="AQ124" s="198">
        <f t="shared" si="13"/>
        <v>8.5000000000000006E-2</v>
      </c>
      <c r="AR124" s="175">
        <v>2891.6741071428569</v>
      </c>
    </row>
    <row r="125" spans="1:46" ht="18.75" customHeight="1" x14ac:dyDescent="0.4">
      <c r="A125" s="225"/>
      <c r="B125" s="294" t="s">
        <v>408</v>
      </c>
      <c r="C125" s="197"/>
      <c r="D125" s="164" t="s">
        <v>419</v>
      </c>
      <c r="E125" s="262">
        <v>3100</v>
      </c>
      <c r="F125" s="262">
        <v>10000</v>
      </c>
      <c r="G125" s="263">
        <v>19700</v>
      </c>
      <c r="H125" s="170"/>
      <c r="I125" s="619">
        <v>26800</v>
      </c>
      <c r="J125" s="619">
        <v>4800</v>
      </c>
      <c r="K125" s="170">
        <v>11000</v>
      </c>
      <c r="L125" s="170">
        <v>220</v>
      </c>
      <c r="M125" s="170">
        <v>4400</v>
      </c>
      <c r="N125" s="619">
        <v>4500</v>
      </c>
      <c r="O125" s="170">
        <v>10000</v>
      </c>
      <c r="P125" s="619">
        <v>5342.8571428571431</v>
      </c>
      <c r="Q125" s="170">
        <v>13000</v>
      </c>
      <c r="R125" s="170">
        <v>15760</v>
      </c>
      <c r="S125" s="170">
        <v>3040</v>
      </c>
      <c r="T125" s="619">
        <v>1920</v>
      </c>
      <c r="U125" s="619">
        <v>18375</v>
      </c>
      <c r="V125" s="638">
        <v>4000</v>
      </c>
      <c r="W125" s="619">
        <v>12000</v>
      </c>
      <c r="X125" s="619">
        <v>11000</v>
      </c>
      <c r="Y125" s="619">
        <v>13000</v>
      </c>
      <c r="Z125" s="170">
        <v>15000</v>
      </c>
      <c r="AA125" s="619">
        <v>30000</v>
      </c>
      <c r="AB125" s="619"/>
      <c r="AC125" s="619">
        <v>8800</v>
      </c>
      <c r="AD125" s="619">
        <v>21857.142857142859</v>
      </c>
      <c r="AE125" s="619">
        <v>14280</v>
      </c>
      <c r="AF125" s="619">
        <v>8000</v>
      </c>
      <c r="AG125" s="619">
        <v>15000</v>
      </c>
      <c r="AH125" s="619">
        <v>13500</v>
      </c>
      <c r="AI125" s="170">
        <v>5000</v>
      </c>
      <c r="AJ125" s="619">
        <v>17800</v>
      </c>
      <c r="AK125" s="170">
        <v>12000</v>
      </c>
      <c r="AL125" s="41">
        <f t="shared" si="8"/>
        <v>31</v>
      </c>
      <c r="AM125" s="295">
        <f t="shared" si="9"/>
        <v>11393.387096774193</v>
      </c>
      <c r="AN125" s="171">
        <f t="shared" si="10"/>
        <v>62.958577205070966</v>
      </c>
      <c r="AO125" s="172">
        <f t="shared" si="11"/>
        <v>220</v>
      </c>
      <c r="AP125" s="173">
        <f t="shared" si="12"/>
        <v>30000</v>
      </c>
      <c r="AQ125" s="198">
        <f t="shared" si="13"/>
        <v>7.3333333333333332E-3</v>
      </c>
      <c r="AR125" s="175">
        <v>11731.059907834102</v>
      </c>
    </row>
    <row r="126" spans="1:46" ht="18.75" customHeight="1" x14ac:dyDescent="0.4">
      <c r="A126" s="225"/>
      <c r="B126" s="294" t="s">
        <v>409</v>
      </c>
      <c r="C126" s="197"/>
      <c r="D126" s="164" t="s">
        <v>419</v>
      </c>
      <c r="E126" s="262">
        <v>3200</v>
      </c>
      <c r="F126" s="262">
        <v>2840</v>
      </c>
      <c r="G126" s="263">
        <v>2870</v>
      </c>
      <c r="H126" s="170"/>
      <c r="I126" s="619">
        <v>27500</v>
      </c>
      <c r="J126" s="619">
        <v>5000</v>
      </c>
      <c r="K126" s="170">
        <v>11000</v>
      </c>
      <c r="L126" s="170">
        <v>1080</v>
      </c>
      <c r="M126" s="170">
        <v>3700</v>
      </c>
      <c r="N126" s="619">
        <v>2700</v>
      </c>
      <c r="O126" s="170">
        <v>2280</v>
      </c>
      <c r="P126" s="619">
        <v>5871.4285714285716</v>
      </c>
      <c r="Q126" s="170">
        <v>2250</v>
      </c>
      <c r="R126" s="170">
        <v>2160</v>
      </c>
      <c r="S126" s="170">
        <v>3040</v>
      </c>
      <c r="T126" s="619">
        <v>3600</v>
      </c>
      <c r="U126" s="619">
        <v>14750</v>
      </c>
      <c r="V126" s="638">
        <v>4500</v>
      </c>
      <c r="W126" s="619">
        <v>5000</v>
      </c>
      <c r="X126" s="619">
        <v>4500</v>
      </c>
      <c r="Y126" s="619">
        <v>4500</v>
      </c>
      <c r="Z126" s="170">
        <v>18000</v>
      </c>
      <c r="AA126" s="619">
        <v>2500</v>
      </c>
      <c r="AB126" s="619"/>
      <c r="AC126" s="619">
        <v>3420</v>
      </c>
      <c r="AD126" s="619">
        <v>25428.571428571428</v>
      </c>
      <c r="AE126" s="619">
        <v>14760</v>
      </c>
      <c r="AF126" s="619">
        <v>5500</v>
      </c>
      <c r="AG126" s="619"/>
      <c r="AH126" s="619"/>
      <c r="AI126" s="170">
        <v>8714.2857142857138</v>
      </c>
      <c r="AJ126" s="619">
        <v>20000</v>
      </c>
      <c r="AK126" s="170">
        <v>4000</v>
      </c>
      <c r="AL126" s="41">
        <f t="shared" si="8"/>
        <v>29</v>
      </c>
      <c r="AM126" s="295">
        <f t="shared" si="9"/>
        <v>7402.2167487684728</v>
      </c>
      <c r="AN126" s="171">
        <f t="shared" si="10"/>
        <v>98.904760534070263</v>
      </c>
      <c r="AO126" s="172">
        <f t="shared" si="11"/>
        <v>1080</v>
      </c>
      <c r="AP126" s="173">
        <f t="shared" si="12"/>
        <v>27500</v>
      </c>
      <c r="AQ126" s="198">
        <f t="shared" si="13"/>
        <v>3.9272727272727272E-2</v>
      </c>
      <c r="AR126" s="175">
        <v>8000.7142857142862</v>
      </c>
    </row>
    <row r="127" spans="1:46" ht="18.75" customHeight="1" thickBot="1" x14ac:dyDescent="0.45">
      <c r="A127" s="225"/>
      <c r="B127" s="294" t="s">
        <v>410</v>
      </c>
      <c r="C127" s="197"/>
      <c r="D127" s="164" t="s">
        <v>419</v>
      </c>
      <c r="E127" s="262">
        <v>7100</v>
      </c>
      <c r="F127" s="262">
        <v>3000</v>
      </c>
      <c r="G127" s="263">
        <v>2640</v>
      </c>
      <c r="H127" s="170"/>
      <c r="I127" s="619">
        <v>2580</v>
      </c>
      <c r="J127" s="619">
        <v>4000</v>
      </c>
      <c r="K127" s="170">
        <v>23500</v>
      </c>
      <c r="L127" s="170">
        <v>2040</v>
      </c>
      <c r="M127" s="170">
        <v>2900</v>
      </c>
      <c r="N127" s="619">
        <v>4800</v>
      </c>
      <c r="O127" s="170">
        <v>2260</v>
      </c>
      <c r="P127" s="619">
        <v>4214.2857142857147</v>
      </c>
      <c r="Q127" s="170">
        <v>5500</v>
      </c>
      <c r="R127" s="170">
        <v>2360</v>
      </c>
      <c r="S127" s="170">
        <v>3040</v>
      </c>
      <c r="T127" s="619">
        <v>4380</v>
      </c>
      <c r="U127" s="619">
        <v>7900</v>
      </c>
      <c r="V127" s="638">
        <v>4500</v>
      </c>
      <c r="W127" s="619">
        <v>4500</v>
      </c>
      <c r="X127" s="619">
        <v>5500</v>
      </c>
      <c r="Y127" s="619">
        <v>6000</v>
      </c>
      <c r="Z127" s="170">
        <v>25000</v>
      </c>
      <c r="AA127" s="619">
        <v>7000</v>
      </c>
      <c r="AB127" s="619">
        <v>4300</v>
      </c>
      <c r="AC127" s="619">
        <v>3300</v>
      </c>
      <c r="AD127" s="619">
        <v>30157.142857142859</v>
      </c>
      <c r="AE127" s="619">
        <v>3550</v>
      </c>
      <c r="AF127" s="619">
        <v>8000</v>
      </c>
      <c r="AG127" s="619"/>
      <c r="AH127" s="619">
        <v>6500</v>
      </c>
      <c r="AI127" s="170">
        <v>3000</v>
      </c>
      <c r="AJ127" s="619">
        <v>26800</v>
      </c>
      <c r="AK127" s="170">
        <v>4000</v>
      </c>
      <c r="AL127" s="41">
        <f t="shared" si="8"/>
        <v>31</v>
      </c>
      <c r="AM127" s="295">
        <f t="shared" si="9"/>
        <v>7236.1751152073739</v>
      </c>
      <c r="AN127" s="171">
        <f t="shared" si="10"/>
        <v>108.41580735371336</v>
      </c>
      <c r="AO127" s="172">
        <f t="shared" si="11"/>
        <v>2040</v>
      </c>
      <c r="AP127" s="173">
        <f t="shared" si="12"/>
        <v>30157.142857142859</v>
      </c>
      <c r="AQ127" s="198">
        <f t="shared" si="13"/>
        <v>6.7645665561345325E-2</v>
      </c>
      <c r="AR127" s="175">
        <v>6842.0089285714284</v>
      </c>
    </row>
    <row r="128" spans="1:46" ht="18.75" customHeight="1" x14ac:dyDescent="0.4">
      <c r="A128" s="275"/>
      <c r="B128" s="350" t="s">
        <v>411</v>
      </c>
      <c r="C128" s="243"/>
      <c r="D128" s="281"/>
      <c r="E128" s="262"/>
      <c r="F128" s="262"/>
      <c r="G128" s="263"/>
      <c r="H128" s="170"/>
      <c r="I128" s="619"/>
      <c r="J128" s="619"/>
      <c r="K128" s="170"/>
      <c r="L128" s="170"/>
      <c r="M128" s="170"/>
      <c r="N128" s="619"/>
      <c r="O128" s="170"/>
      <c r="P128" s="619"/>
      <c r="Q128" s="170"/>
      <c r="R128" s="170"/>
      <c r="S128" s="170"/>
      <c r="T128" s="619"/>
      <c r="U128" s="619"/>
      <c r="V128" s="644"/>
      <c r="W128" s="619"/>
      <c r="X128" s="619"/>
      <c r="Y128" s="619"/>
      <c r="Z128" s="170"/>
      <c r="AA128" s="619"/>
      <c r="AB128" s="619"/>
      <c r="AC128" s="619"/>
      <c r="AD128" s="619"/>
      <c r="AE128" s="619"/>
      <c r="AF128" s="619"/>
      <c r="AG128" s="619"/>
      <c r="AH128" s="619"/>
      <c r="AI128" s="170"/>
      <c r="AJ128" s="619"/>
      <c r="AK128" s="170"/>
      <c r="AL128" s="41"/>
      <c r="AM128" s="295"/>
      <c r="AN128" s="171"/>
      <c r="AO128" s="172"/>
      <c r="AP128" s="173"/>
      <c r="AQ128" s="198"/>
      <c r="AR128" s="175"/>
    </row>
    <row r="129" spans="1:44" ht="18.75" customHeight="1" x14ac:dyDescent="0.4">
      <c r="A129" s="225"/>
      <c r="B129" s="294" t="s">
        <v>412</v>
      </c>
      <c r="C129" s="197"/>
      <c r="D129" s="164" t="s">
        <v>419</v>
      </c>
      <c r="E129" s="262">
        <v>10400</v>
      </c>
      <c r="F129" s="262">
        <v>7000</v>
      </c>
      <c r="G129" s="263">
        <v>13900</v>
      </c>
      <c r="H129" s="170"/>
      <c r="I129" s="619">
        <v>11800</v>
      </c>
      <c r="J129" s="619">
        <v>3800</v>
      </c>
      <c r="K129" s="170">
        <v>11000</v>
      </c>
      <c r="L129" s="170">
        <v>7760</v>
      </c>
      <c r="M129" s="170">
        <v>22000</v>
      </c>
      <c r="N129" s="619">
        <v>10000</v>
      </c>
      <c r="O129" s="170">
        <v>11400</v>
      </c>
      <c r="P129" s="619">
        <v>5785.7142857142853</v>
      </c>
      <c r="Q129" s="170">
        <v>13750</v>
      </c>
      <c r="R129" s="170">
        <v>7700</v>
      </c>
      <c r="S129" s="170">
        <v>24700</v>
      </c>
      <c r="T129" s="619">
        <v>1800</v>
      </c>
      <c r="U129" s="619">
        <v>16800</v>
      </c>
      <c r="V129" s="638">
        <v>8000</v>
      </c>
      <c r="W129" s="619">
        <v>10000</v>
      </c>
      <c r="X129" s="619">
        <v>13700</v>
      </c>
      <c r="Y129" s="619">
        <v>22000</v>
      </c>
      <c r="Z129" s="170">
        <v>10000</v>
      </c>
      <c r="AA129" s="619">
        <v>15000</v>
      </c>
      <c r="AB129" s="619">
        <v>25200</v>
      </c>
      <c r="AC129" s="619">
        <v>16700</v>
      </c>
      <c r="AD129" s="619">
        <v>51857.142857142855</v>
      </c>
      <c r="AE129" s="619">
        <v>15500</v>
      </c>
      <c r="AF129" s="619"/>
      <c r="AG129" s="619">
        <v>21000</v>
      </c>
      <c r="AH129" s="619">
        <v>11000</v>
      </c>
      <c r="AI129" s="170">
        <v>5142.8571428571431</v>
      </c>
      <c r="AJ129" s="619">
        <v>13800</v>
      </c>
      <c r="AK129" s="170"/>
      <c r="AL129" s="41">
        <f t="shared" si="8"/>
        <v>30</v>
      </c>
      <c r="AM129" s="295">
        <f t="shared" si="9"/>
        <v>13949.857142857143</v>
      </c>
      <c r="AN129" s="171">
        <f t="shared" si="10"/>
        <v>67.85206528518853</v>
      </c>
      <c r="AO129" s="172">
        <f t="shared" si="11"/>
        <v>1800</v>
      </c>
      <c r="AP129" s="173">
        <f t="shared" si="12"/>
        <v>51857.142857142855</v>
      </c>
      <c r="AQ129" s="198">
        <f t="shared" si="13"/>
        <v>3.4710743801652892E-2</v>
      </c>
      <c r="AR129" s="175">
        <v>14108.198412698412</v>
      </c>
    </row>
    <row r="130" spans="1:44" ht="18.75" customHeight="1" x14ac:dyDescent="0.4">
      <c r="A130" s="225"/>
      <c r="B130" s="294" t="s">
        <v>413</v>
      </c>
      <c r="C130" s="197"/>
      <c r="D130" s="164" t="s">
        <v>419</v>
      </c>
      <c r="E130" s="262">
        <v>10200</v>
      </c>
      <c r="F130" s="262">
        <v>7000</v>
      </c>
      <c r="G130" s="271">
        <v>15200</v>
      </c>
      <c r="H130" s="271"/>
      <c r="I130" s="619">
        <v>13900</v>
      </c>
      <c r="J130" s="619">
        <v>3800</v>
      </c>
      <c r="K130" s="271">
        <v>9000</v>
      </c>
      <c r="L130" s="271">
        <v>6860</v>
      </c>
      <c r="M130" s="271">
        <v>11200</v>
      </c>
      <c r="N130" s="619">
        <v>8100</v>
      </c>
      <c r="O130" s="271">
        <v>11200</v>
      </c>
      <c r="P130" s="619">
        <v>9714.2857142857138</v>
      </c>
      <c r="Q130" s="271">
        <v>13500</v>
      </c>
      <c r="R130" s="271">
        <v>6560</v>
      </c>
      <c r="S130" s="271">
        <v>15000</v>
      </c>
      <c r="T130" s="619">
        <v>1800</v>
      </c>
      <c r="U130" s="619">
        <v>19300</v>
      </c>
      <c r="V130" s="638">
        <v>10000</v>
      </c>
      <c r="W130" s="619">
        <v>17000</v>
      </c>
      <c r="X130" s="619">
        <v>10000</v>
      </c>
      <c r="Y130" s="619">
        <v>20666.666666666668</v>
      </c>
      <c r="Z130" s="271">
        <v>10000</v>
      </c>
      <c r="AA130" s="619">
        <v>15000</v>
      </c>
      <c r="AB130" s="619">
        <v>22700</v>
      </c>
      <c r="AC130" s="619">
        <v>17500</v>
      </c>
      <c r="AD130" s="619">
        <v>12071.428571428571</v>
      </c>
      <c r="AE130" s="619">
        <v>17300</v>
      </c>
      <c r="AF130" s="619">
        <v>22000</v>
      </c>
      <c r="AG130" s="619">
        <v>22500</v>
      </c>
      <c r="AH130" s="619">
        <v>8825</v>
      </c>
      <c r="AI130" s="271">
        <v>5857.1428571428569</v>
      </c>
      <c r="AJ130" s="619">
        <v>8875</v>
      </c>
      <c r="AK130" s="271"/>
      <c r="AL130" s="41">
        <f t="shared" si="8"/>
        <v>31</v>
      </c>
      <c r="AM130" s="295">
        <f t="shared" si="9"/>
        <v>12342.887864823348</v>
      </c>
      <c r="AN130" s="171">
        <f t="shared" si="10"/>
        <v>45.583901158147569</v>
      </c>
      <c r="AO130" s="172">
        <f t="shared" si="11"/>
        <v>1800</v>
      </c>
      <c r="AP130" s="173">
        <f t="shared" si="12"/>
        <v>22700</v>
      </c>
      <c r="AQ130" s="198">
        <f t="shared" si="13"/>
        <v>7.9295154185022032E-2</v>
      </c>
      <c r="AR130" s="175">
        <v>13031.274961597541</v>
      </c>
    </row>
    <row r="131" spans="1:44" ht="18.75" customHeight="1" x14ac:dyDescent="0.4">
      <c r="A131" s="225"/>
      <c r="B131" s="347" t="s">
        <v>414</v>
      </c>
      <c r="C131" s="199"/>
      <c r="D131" s="164" t="s">
        <v>419</v>
      </c>
      <c r="E131" s="262">
        <v>7100</v>
      </c>
      <c r="F131" s="262">
        <v>2300</v>
      </c>
      <c r="G131" s="263">
        <v>4940</v>
      </c>
      <c r="H131" s="170"/>
      <c r="I131" s="619">
        <v>7400</v>
      </c>
      <c r="J131" s="619">
        <v>2100</v>
      </c>
      <c r="K131" s="170">
        <v>6000</v>
      </c>
      <c r="L131" s="170">
        <v>1760</v>
      </c>
      <c r="M131" s="170">
        <v>2400</v>
      </c>
      <c r="N131" s="619">
        <v>5200</v>
      </c>
      <c r="O131" s="170">
        <v>3700</v>
      </c>
      <c r="P131" s="619">
        <v>3928.5714285714284</v>
      </c>
      <c r="Q131" s="170">
        <v>7500</v>
      </c>
      <c r="R131" s="170">
        <v>4500</v>
      </c>
      <c r="S131" s="170">
        <v>1700</v>
      </c>
      <c r="T131" s="619">
        <v>600</v>
      </c>
      <c r="U131" s="619">
        <v>10500</v>
      </c>
      <c r="V131" s="638">
        <v>7500</v>
      </c>
      <c r="W131" s="619">
        <v>8000</v>
      </c>
      <c r="X131" s="619">
        <v>7500</v>
      </c>
      <c r="Y131" s="619">
        <v>7333.333333333333</v>
      </c>
      <c r="Z131" s="170">
        <v>4500</v>
      </c>
      <c r="AA131" s="619">
        <v>6000</v>
      </c>
      <c r="AB131" s="619">
        <v>7600</v>
      </c>
      <c r="AC131" s="619">
        <v>5700</v>
      </c>
      <c r="AD131" s="619">
        <v>5342.8571428571431</v>
      </c>
      <c r="AE131" s="619">
        <v>6020</v>
      </c>
      <c r="AF131" s="619">
        <v>18000</v>
      </c>
      <c r="AG131" s="619">
        <v>8500</v>
      </c>
      <c r="AH131" s="619">
        <v>5250</v>
      </c>
      <c r="AI131" s="170">
        <v>2971.4285714285716</v>
      </c>
      <c r="AJ131" s="619">
        <v>5250</v>
      </c>
      <c r="AK131" s="170"/>
      <c r="AL131" s="41">
        <f t="shared" si="8"/>
        <v>31</v>
      </c>
      <c r="AM131" s="295">
        <f t="shared" si="9"/>
        <v>5712.7803379416282</v>
      </c>
      <c r="AN131" s="171">
        <f t="shared" si="10"/>
        <v>57.998270655883069</v>
      </c>
      <c r="AO131" s="172">
        <f t="shared" si="11"/>
        <v>600</v>
      </c>
      <c r="AP131" s="173">
        <f t="shared" si="12"/>
        <v>18000</v>
      </c>
      <c r="AQ131" s="198">
        <f t="shared" si="13"/>
        <v>3.3333333333333333E-2</v>
      </c>
      <c r="AR131" s="175">
        <v>5855.7603686635948</v>
      </c>
    </row>
    <row r="132" spans="1:44" ht="18.75" customHeight="1" thickBot="1" x14ac:dyDescent="0.45">
      <c r="A132" s="226"/>
      <c r="B132" s="294" t="s">
        <v>415</v>
      </c>
      <c r="C132" s="185"/>
      <c r="D132" s="164" t="s">
        <v>419</v>
      </c>
      <c r="E132" s="262">
        <v>7100</v>
      </c>
      <c r="F132" s="262">
        <v>1500</v>
      </c>
      <c r="G132" s="263">
        <v>2540</v>
      </c>
      <c r="H132" s="170"/>
      <c r="I132" s="622">
        <v>7700</v>
      </c>
      <c r="J132" s="622">
        <v>3500</v>
      </c>
      <c r="K132" s="170">
        <v>2750</v>
      </c>
      <c r="L132" s="170">
        <v>210</v>
      </c>
      <c r="M132" s="170">
        <v>1800</v>
      </c>
      <c r="N132" s="622">
        <v>3000</v>
      </c>
      <c r="O132" s="170">
        <v>4800</v>
      </c>
      <c r="P132" s="622">
        <v>4171.4285714285716</v>
      </c>
      <c r="Q132" s="170">
        <v>1800</v>
      </c>
      <c r="R132" s="170">
        <v>2040</v>
      </c>
      <c r="S132" s="170">
        <v>3040</v>
      </c>
      <c r="T132" s="622">
        <v>566.66666666666663</v>
      </c>
      <c r="U132" s="622">
        <v>12666.666666666666</v>
      </c>
      <c r="V132" s="646">
        <v>500</v>
      </c>
      <c r="W132" s="622">
        <v>1500</v>
      </c>
      <c r="X132" s="622">
        <v>3500</v>
      </c>
      <c r="Y132" s="622">
        <v>4000</v>
      </c>
      <c r="Z132" s="170">
        <v>5500</v>
      </c>
      <c r="AA132" s="622"/>
      <c r="AB132" s="622">
        <v>1025</v>
      </c>
      <c r="AC132" s="622">
        <v>1080</v>
      </c>
      <c r="AD132" s="622">
        <v>1078.5714285714287</v>
      </c>
      <c r="AE132" s="622">
        <v>2900</v>
      </c>
      <c r="AF132" s="622"/>
      <c r="AG132" s="622"/>
      <c r="AH132" s="622"/>
      <c r="AI132" s="170"/>
      <c r="AJ132" s="619">
        <v>2375</v>
      </c>
      <c r="AK132" s="170"/>
      <c r="AL132" s="41">
        <f t="shared" si="8"/>
        <v>26</v>
      </c>
      <c r="AM132" s="295">
        <f t="shared" si="9"/>
        <v>3178.5897435897432</v>
      </c>
      <c r="AN132" s="171">
        <f t="shared" si="10"/>
        <v>83.26064905018093</v>
      </c>
      <c r="AO132" s="172">
        <f t="shared" si="11"/>
        <v>210</v>
      </c>
      <c r="AP132" s="173">
        <f t="shared" si="12"/>
        <v>12666.666666666666</v>
      </c>
      <c r="AQ132" s="198">
        <f t="shared" si="13"/>
        <v>1.6578947368421054E-2</v>
      </c>
      <c r="AR132" s="175">
        <v>3197.8571428571431</v>
      </c>
    </row>
    <row r="133" spans="1:44" ht="18.75" customHeight="1" x14ac:dyDescent="0.25">
      <c r="AR133" s="8">
        <v>3364.5416666666665</v>
      </c>
    </row>
  </sheetData>
  <autoFilter ref="AN1:AN133" xr:uid="{00000000-0001-0000-0000-000000000000}"/>
  <mergeCells count="7">
    <mergeCell ref="A7:D7"/>
    <mergeCell ref="E6:AQ6"/>
    <mergeCell ref="D5:AQ5"/>
    <mergeCell ref="B1:AK1"/>
    <mergeCell ref="B2:AK2"/>
    <mergeCell ref="B3:AK3"/>
    <mergeCell ref="B4:AK4"/>
  </mergeCells>
  <phoneticPr fontId="50" type="noConversion"/>
  <conditionalFormatting sqref="E86:F86">
    <cfRule type="top10" dxfId="503" priority="1749" percent="1" bottom="1" rank="10"/>
    <cfRule type="top10" dxfId="502" priority="1750" percent="1" rank="10"/>
  </conditionalFormatting>
  <conditionalFormatting sqref="E87:F87">
    <cfRule type="top10" dxfId="501" priority="849" percent="1" bottom="1" rank="10"/>
    <cfRule type="top10" dxfId="500" priority="850" percent="1" rank="10"/>
    <cfRule type="top10" dxfId="499" priority="3021" percent="1" bottom="1" rank="10"/>
    <cfRule type="top10" dxfId="498" priority="3022" percent="1" rank="10"/>
  </conditionalFormatting>
  <conditionalFormatting sqref="E88:F88">
    <cfRule type="top10" dxfId="497" priority="851" percent="1" bottom="1" rank="10"/>
    <cfRule type="top10" dxfId="496" priority="852" percent="1" rank="10"/>
    <cfRule type="top10" dxfId="495" priority="6918" percent="1" bottom="1" rank="10"/>
    <cfRule type="top10" dxfId="494" priority="6919" percent="1" rank="10"/>
  </conditionalFormatting>
  <conditionalFormatting sqref="E89:F89">
    <cfRule type="top10" dxfId="493" priority="853" percent="1" bottom="1" rank="10"/>
    <cfRule type="top10" dxfId="492" priority="854" percent="1" rank="10"/>
  </conditionalFormatting>
  <conditionalFormatting sqref="G33">
    <cfRule type="top10" dxfId="491" priority="3481" percent="1" bottom="1" rank="10"/>
    <cfRule type="top10" dxfId="490" priority="3482" percent="1" rank="10"/>
  </conditionalFormatting>
  <conditionalFormatting sqref="G74:G75">
    <cfRule type="top10" dxfId="489" priority="2067" percent="1" bottom="1" rank="10"/>
    <cfRule type="top10" dxfId="488" priority="2068" percent="1" rank="10"/>
  </conditionalFormatting>
  <conditionalFormatting sqref="G76:G77 K76:M77 S76:S77 AK76:AK77 O76:O77 Q76:Q77 Z76:Z77">
    <cfRule type="top10" dxfId="487" priority="3391" percent="1" bottom="1" rank="10"/>
    <cfRule type="top10" dxfId="486" priority="3392" percent="1" rank="10"/>
  </conditionalFormatting>
  <conditionalFormatting sqref="G78:G79">
    <cfRule type="top10" dxfId="485" priority="1663" percent="1" bottom="1" rank="10"/>
    <cfRule type="top10" dxfId="484" priority="1664" percent="1" rank="10"/>
  </conditionalFormatting>
  <conditionalFormatting sqref="G79:G80">
    <cfRule type="top10" dxfId="483" priority="1689" percent="1" bottom="1" rank="10"/>
    <cfRule type="top10" dxfId="482" priority="1690" percent="1" rank="10"/>
  </conditionalFormatting>
  <conditionalFormatting sqref="G88:G89">
    <cfRule type="top10" dxfId="481" priority="2463" percent="1" bottom="1" rank="10"/>
    <cfRule type="top10" dxfId="480" priority="2464" percent="1" rank="10"/>
  </conditionalFormatting>
  <conditionalFormatting sqref="G89:G90 K89:M90 AK89:AK90 O89:O90 Q89:S90 Z89:Z90 AI89:AI90">
    <cfRule type="top10" dxfId="479" priority="3365" percent="1" bottom="1" rank="10"/>
    <cfRule type="top10" dxfId="478" priority="3366" percent="1" rank="10"/>
  </conditionalFormatting>
  <conditionalFormatting sqref="G103:G104">
    <cfRule type="top10" dxfId="477" priority="9204" percent="1" bottom="1" rank="10"/>
    <cfRule type="top10" dxfId="476" priority="9205" percent="1" rank="10"/>
  </conditionalFormatting>
  <conditionalFormatting sqref="G111:G112">
    <cfRule type="top10" dxfId="475" priority="1377" percent="1" bottom="1" rank="10"/>
    <cfRule type="top10" dxfId="474" priority="1378" percent="1" rank="10"/>
    <cfRule type="top10" dxfId="473" priority="1379" percent="1" bottom="1" rank="10"/>
    <cfRule type="top10" dxfId="472" priority="1380" percent="1" rank="10"/>
  </conditionalFormatting>
  <conditionalFormatting sqref="G119:G120">
    <cfRule type="top10" dxfId="471" priority="251" percent="1" bottom="1" rank="10"/>
    <cfRule type="top10" dxfId="470" priority="252" percent="1" rank="10"/>
    <cfRule type="top10" dxfId="469" priority="253" percent="1" bottom="1" rank="10"/>
    <cfRule type="top10" dxfId="468" priority="254" percent="1" rank="10"/>
    <cfRule type="top10" dxfId="467" priority="1297" percent="1" bottom="1" rank="10"/>
    <cfRule type="top10" dxfId="466" priority="1298" percent="1" rank="10"/>
    <cfRule type="top10" dxfId="465" priority="1299" percent="1" bottom="1" rank="10"/>
    <cfRule type="top10" dxfId="464" priority="1300" percent="1" rank="10"/>
  </conditionalFormatting>
  <conditionalFormatting sqref="G120">
    <cfRule type="top10" dxfId="463" priority="231" percent="1" bottom="1" rank="10"/>
    <cfRule type="top10" dxfId="462" priority="232" percent="1" rank="10"/>
    <cfRule type="top10" dxfId="461" priority="233" percent="1" bottom="1" rank="10"/>
    <cfRule type="top10" dxfId="460" priority="234" percent="1" rank="10"/>
  </conditionalFormatting>
  <conditionalFormatting sqref="G11:H11 AK11 K11:M11 O11 Q11:S11 Z11 AI11">
    <cfRule type="top10" dxfId="459" priority="3530" percent="1" bottom="1" rank="10"/>
    <cfRule type="top10" dxfId="458" priority="3531" percent="1" rank="10"/>
  </conditionalFormatting>
  <conditionalFormatting sqref="G12:H12 AK12 K12:M12 O12 Q12:S12 Z12 AI12">
    <cfRule type="top10" dxfId="457" priority="3519" percent="1" bottom="1" rank="10"/>
    <cfRule type="top10" dxfId="456" priority="3520" percent="1" rank="10"/>
  </conditionalFormatting>
  <conditionalFormatting sqref="G14:H14 AK14 K14:M14 O14 Q14:S14 Z14 AI14">
    <cfRule type="top10" dxfId="455" priority="3517" percent="1" bottom="1" rank="10"/>
    <cfRule type="top10" dxfId="454" priority="3518" percent="1" rank="10"/>
  </conditionalFormatting>
  <conditionalFormatting sqref="G15:H15 AK15 K15:M15 O15 Q15:S15 Z15 AI15">
    <cfRule type="top10" dxfId="453" priority="3515" percent="1" bottom="1" rank="10"/>
    <cfRule type="top10" dxfId="452" priority="3516" percent="1" rank="10"/>
  </conditionalFormatting>
  <conditionalFormatting sqref="G16:H16 AK16 K16:M16 O16 Q16:S16 Z16 AI16">
    <cfRule type="top10" dxfId="451" priority="3513" percent="1" bottom="1" rank="10"/>
    <cfRule type="top10" dxfId="450" priority="3514" percent="1" rank="10"/>
  </conditionalFormatting>
  <conditionalFormatting sqref="G17:H17 AK17 K17:M17 O17 Q17:S17 Z17 AI17">
    <cfRule type="top10" dxfId="449" priority="3511" percent="1" bottom="1" rank="10"/>
    <cfRule type="top10" dxfId="448" priority="3512" percent="1" rank="10"/>
  </conditionalFormatting>
  <conditionalFormatting sqref="G18:H18 AK18 K18:M18 O18 Q18:S18 Z18 AI18">
    <cfRule type="top10" dxfId="447" priority="3509" percent="1" bottom="1" rank="10"/>
    <cfRule type="top10" dxfId="446" priority="3510" percent="1" rank="10"/>
  </conditionalFormatting>
  <conditionalFormatting sqref="G19:H19 AK19 K19:M19 O19 Q19:S19 Z19 AI19">
    <cfRule type="top10" dxfId="445" priority="3507" percent="1" bottom="1" rank="10"/>
    <cfRule type="top10" dxfId="444" priority="3508" percent="1" rank="10"/>
  </conditionalFormatting>
  <conditionalFormatting sqref="G20:H20 AK20 K20:M20 O20 Q20:S20 Z20 AI20">
    <cfRule type="top10" dxfId="443" priority="3505" percent="1" bottom="1" rank="10"/>
    <cfRule type="top10" dxfId="442" priority="3506" percent="1" rank="10"/>
  </conditionalFormatting>
  <conditionalFormatting sqref="G21:H21 AK21 K21:M21 O21 Q21:S21 Z21 AI21">
    <cfRule type="top10" dxfId="441" priority="3503" percent="1" bottom="1" rank="10"/>
    <cfRule type="top10" dxfId="440" priority="3504" percent="1" rank="10"/>
  </conditionalFormatting>
  <conditionalFormatting sqref="G22:H22 AK22 K22:M22 O22 Q22:S22 Z22 AI22">
    <cfRule type="top10" dxfId="439" priority="3501" percent="1" bottom="1" rank="10"/>
    <cfRule type="top10" dxfId="438" priority="3502" percent="1" rank="10"/>
  </conditionalFormatting>
  <conditionalFormatting sqref="G24:H24 AK24 K24:M24 O24 Q24:S24 Z24 AI24">
    <cfRule type="top10" dxfId="437" priority="3497" percent="1" bottom="1" rank="10"/>
    <cfRule type="top10" dxfId="436" priority="3498" percent="1" rank="10"/>
  </conditionalFormatting>
  <conditionalFormatting sqref="G25:H25 AK25 K25:M25 O25 Q25:S25 Z25 AI25">
    <cfRule type="top10" dxfId="435" priority="3495" percent="1" bottom="1" rank="10"/>
    <cfRule type="top10" dxfId="434" priority="3496" percent="1" rank="10"/>
  </conditionalFormatting>
  <conditionalFormatting sqref="G26:H26 AK26 K26:M26 O26 Q26:S26 Z26 AI26">
    <cfRule type="top10" dxfId="433" priority="3493" percent="1" bottom="1" rank="10"/>
    <cfRule type="top10" dxfId="432" priority="3494" percent="1" rank="10"/>
  </conditionalFormatting>
  <conditionalFormatting sqref="G27:H27 K27:M27 AK27 O27 Q27:S27 Z27 AI27">
    <cfRule type="top10" dxfId="431" priority="3491" percent="1" bottom="1" rank="10"/>
    <cfRule type="top10" dxfId="430" priority="3492" percent="1" rank="10"/>
  </conditionalFormatting>
  <conditionalFormatting sqref="G29:H29 AK29 K29:M29 O29 Q29:S29 Z29 AI29">
    <cfRule type="top10" dxfId="429" priority="3487" percent="1" bottom="1" rank="10"/>
    <cfRule type="top10" dxfId="428" priority="3488" percent="1" rank="10"/>
  </conditionalFormatting>
  <conditionalFormatting sqref="G30:H30 AK30 K30:M30 O30 Q30:S30 Z30 AI30">
    <cfRule type="top10" dxfId="427" priority="3485" percent="1" bottom="1" rank="10"/>
    <cfRule type="top10" dxfId="426" priority="3486" percent="1" rank="10"/>
  </conditionalFormatting>
  <conditionalFormatting sqref="G31:H31 AK31 K31:M31 O31 Q31:S31 Z31 AI31">
    <cfRule type="top10" dxfId="425" priority="6372" percent="1" bottom="1" rank="10"/>
    <cfRule type="top10" dxfId="424" priority="6373" percent="1" rank="10"/>
    <cfRule type="top10" dxfId="423" priority="6374" percent="1" bottom="1" rank="10"/>
    <cfRule type="top10" dxfId="422" priority="6375" percent="1" rank="10"/>
  </conditionalFormatting>
  <conditionalFormatting sqref="G35:H35 AK35 K35:M35 O35 Q35:S35 Z35 AI35">
    <cfRule type="top10" dxfId="421" priority="3477" percent="1" bottom="1" rank="10"/>
    <cfRule type="top10" dxfId="420" priority="3478" percent="1" rank="10"/>
  </conditionalFormatting>
  <conditionalFormatting sqref="G36:H36 Q36:S36 Z36 AI36 K36:M36 O36">
    <cfRule type="top10" dxfId="419" priority="3475" percent="1" bottom="1" rank="10"/>
    <cfRule type="top10" dxfId="418" priority="3476" percent="1" rank="10"/>
  </conditionalFormatting>
  <conditionalFormatting sqref="G37:H37 AK37 Q37:S37 K37:M37 Z37 AI37 O37">
    <cfRule type="top10" dxfId="417" priority="3473" percent="1" bottom="1" rank="10"/>
    <cfRule type="top10" dxfId="416" priority="3474" percent="1" rank="10"/>
  </conditionalFormatting>
  <conditionalFormatting sqref="G41:H42 AK41:AK42 AI41:AI42 K41:M42 O41:O42 Q41:S42 Z41:Z42">
    <cfRule type="top10" dxfId="415" priority="3465" percent="1" bottom="1" rank="10"/>
    <cfRule type="top10" dxfId="414" priority="3466" percent="1" rank="10"/>
  </conditionalFormatting>
  <conditionalFormatting sqref="G42:H43 AK42:AK43 K42:M43 O42:O43 Q42:S43 Z42 AI42">
    <cfRule type="top10" dxfId="413" priority="3461" percent="1" bottom="1" rank="10"/>
    <cfRule type="top10" dxfId="412" priority="3462" percent="1" rank="10"/>
  </conditionalFormatting>
  <conditionalFormatting sqref="G45:H46 AK45:AK46 K45:M46 O45:O46 Q45:S46 Z45:Z46 AI45:AI46">
    <cfRule type="top10" dxfId="411" priority="3457" percent="1" bottom="1" rank="10"/>
    <cfRule type="top10" dxfId="410" priority="3458" percent="1" rank="10"/>
  </conditionalFormatting>
  <conditionalFormatting sqref="G46:H47 M46:M47 AK46 K46:K47 O46:O47 Q46:S47 Z46:Z47 AI46:AI47">
    <cfRule type="top10" dxfId="409" priority="3453" percent="1" bottom="1" rank="10"/>
    <cfRule type="top10" dxfId="408" priority="3454" percent="1" rank="10"/>
  </conditionalFormatting>
  <conditionalFormatting sqref="G48:H49 AI48:AI49 AK48:AK49 K48:M49 O48:O49 Q48:S49 Z48:Z49">
    <cfRule type="top10" dxfId="407" priority="3449" percent="1" bottom="1" rank="10"/>
    <cfRule type="top10" dxfId="406" priority="3450" percent="1" rank="10"/>
  </conditionalFormatting>
  <conditionalFormatting sqref="G49:H50 AK49:AK50 K49:M50 O49:O50 Q49:S50 Z49:Z50 AI49:AI50">
    <cfRule type="top10" dxfId="405" priority="3447" percent="1" bottom="1" rank="10"/>
    <cfRule type="top10" dxfId="404" priority="3448" percent="1" rank="10"/>
  </conditionalFormatting>
  <conditionalFormatting sqref="G50:H51 AK50:AK51 K50:M50 O50:O51 Q50:S51 Z50:Z51 AI50:AI51 K51 M51">
    <cfRule type="top10" dxfId="403" priority="3445" percent="1" bottom="1" rank="10"/>
    <cfRule type="top10" dxfId="402" priority="3446" percent="1" rank="10"/>
  </conditionalFormatting>
  <conditionalFormatting sqref="G52:H53 K52:M53 AI52:AI53 AK52:AK53 O52:O53 Q52:S53">
    <cfRule type="top10" dxfId="401" priority="3441" percent="1" bottom="1" rank="10"/>
    <cfRule type="top10" dxfId="400" priority="3442" percent="1" rank="10"/>
  </conditionalFormatting>
  <conditionalFormatting sqref="G53:H54 AK53:AK54 K53:M54 O53:O54 Q53:S54 Z53:Z54 AI53:AI54">
    <cfRule type="top10" dxfId="399" priority="3439" percent="1" bottom="1" rank="10"/>
    <cfRule type="top10" dxfId="398" priority="3440" percent="1" rank="10"/>
  </conditionalFormatting>
  <conditionalFormatting sqref="G54:H55 AK54:AK55 K54:M55 O54:O55 Q54:S55 Z54:Z55 AI54:AI55">
    <cfRule type="top10" dxfId="397" priority="3437" percent="1" bottom="1" rank="10"/>
    <cfRule type="top10" dxfId="396" priority="3438" percent="1" rank="10"/>
  </conditionalFormatting>
  <conditionalFormatting sqref="G55:H56 AK55:AK56 K55:M56 O55:O56 Q55:S56 Z55:Z56 AI55:AI56">
    <cfRule type="top10" dxfId="395" priority="3435" percent="1" bottom="1" rank="10"/>
    <cfRule type="top10" dxfId="394" priority="3436" percent="1" rank="10"/>
  </conditionalFormatting>
  <conditionalFormatting sqref="G56:H57 AK56:AK57 K56:M57 O56:O57 Q56:S57 Z56:Z57 AI56:AI57">
    <cfRule type="top10" dxfId="393" priority="3433" percent="1" bottom="1" rank="10"/>
    <cfRule type="top10" dxfId="392" priority="3434" percent="1" rank="10"/>
  </conditionalFormatting>
  <conditionalFormatting sqref="G58:H59 R58:S59 AK58:AK59 K58:M59 O58:O59 Z58:Z59 AI58:AI59">
    <cfRule type="top10" dxfId="391" priority="3429" percent="1" bottom="1" rank="10"/>
    <cfRule type="top10" dxfId="390" priority="3430" percent="1" rank="10"/>
  </conditionalFormatting>
  <conditionalFormatting sqref="G59:H60 AK59:AK60 K59:M60 O59:O60 Q59:S60 Z59:Z60 AI59:AI60">
    <cfRule type="top10" dxfId="389" priority="3427" percent="1" bottom="1" rank="10"/>
    <cfRule type="top10" dxfId="388" priority="3428" percent="1" rank="10"/>
  </conditionalFormatting>
  <conditionalFormatting sqref="G60:H61 AK60:AK61 K60:M61 O60:O61 Q60:S61 Z60:Z61 AI60:AI61">
    <cfRule type="top10" dxfId="387" priority="3425" percent="1" bottom="1" rank="10"/>
    <cfRule type="top10" dxfId="386" priority="3426" percent="1" rank="10"/>
  </conditionalFormatting>
  <conditionalFormatting sqref="G61:H62 AK61:AK62 K61:M62 O61:O62 Q61:S62 Z61:Z62 AI61:AI62">
    <cfRule type="top10" dxfId="385" priority="3423" percent="1" bottom="1" rank="10"/>
    <cfRule type="top10" dxfId="384" priority="3424" percent="1" rank="10"/>
  </conditionalFormatting>
  <conditionalFormatting sqref="G62:H63 AK62:AK63 K62:M63 O62:O63 Q62:S63 Z62:Z63 AI62:AI63">
    <cfRule type="top10" dxfId="383" priority="3421" percent="1" bottom="1" rank="10"/>
    <cfRule type="top10" dxfId="382" priority="3422" percent="1" rank="10"/>
  </conditionalFormatting>
  <conditionalFormatting sqref="G63:H64 AK63:AK64 K63:M64 O63:O64 Q63:S64 Z63:Z64 AI63:AI64">
    <cfRule type="top10" dxfId="381" priority="3419" percent="1" bottom="1" rank="10"/>
    <cfRule type="top10" dxfId="380" priority="3420" percent="1" rank="10"/>
  </conditionalFormatting>
  <conditionalFormatting sqref="G64:H65 AK64:AK65 K64:M65 O64:O65 Q64:S65 Z64:Z65 AI64:AI65">
    <cfRule type="top10" dxfId="379" priority="3415" percent="1" bottom="1" rank="10"/>
    <cfRule type="top10" dxfId="378" priority="3416" percent="1" rank="10"/>
  </conditionalFormatting>
  <conditionalFormatting sqref="G65:H66 AK65:AK66 K65:M66 O65:O66 Q65:S66 Z65:Z66 AI65:AI66">
    <cfRule type="top10" dxfId="377" priority="3413" percent="1" bottom="1" rank="10"/>
    <cfRule type="top10" dxfId="376" priority="3414" percent="1" rank="10"/>
  </conditionalFormatting>
  <conditionalFormatting sqref="G68:H69 AK68:AK69 K68:M69 O68:O69 Q68:S69 Z68:Z69 AI68:AI69">
    <cfRule type="top10" dxfId="375" priority="3407" percent="1" bottom="1" rank="10"/>
    <cfRule type="top10" dxfId="374" priority="3408" percent="1" rank="10"/>
  </conditionalFormatting>
  <conditionalFormatting sqref="G69:H70 AK69:AK70 K69:M70 O69:O70 Q69:S70 Z69:Z70 AI69:AI70">
    <cfRule type="top10" dxfId="373" priority="3405" percent="1" bottom="1" rank="10"/>
    <cfRule type="top10" dxfId="372" priority="3406" percent="1" rank="10"/>
  </conditionalFormatting>
  <conditionalFormatting sqref="G71:H72 AK71:AK72 K71:M72 O71:O72 Q71:S72 Z71:Z72 AI71:AI72">
    <cfRule type="top10" dxfId="371" priority="3401" percent="1" bottom="1" rank="10"/>
    <cfRule type="top10" dxfId="370" priority="3402" percent="1" rank="10"/>
  </conditionalFormatting>
  <conditionalFormatting sqref="G72:H73 AK72:AK73 K72:M73 O72:O73 Q72:S73 Z72:Z73 AI72:AI73">
    <cfRule type="top10" dxfId="369" priority="3399" percent="1" bottom="1" rank="10"/>
    <cfRule type="top10" dxfId="368" priority="3400" percent="1" rank="10"/>
  </conditionalFormatting>
  <conditionalFormatting sqref="G73:H74 AI73:AI74 AK73:AK74 K73:M74 O73:O74 Q73:S74 Z73:Z74">
    <cfRule type="top10" dxfId="367" priority="3397" percent="1" bottom="1" rank="10"/>
    <cfRule type="top10" dxfId="366" priority="3398" percent="1" rank="10"/>
  </conditionalFormatting>
  <conditionalFormatting sqref="G75:H76 AK75:AK76 K75:M76 O75:O76 Q75:S76 Z75:Z76 AI75:AI76">
    <cfRule type="top10" dxfId="365" priority="3393" percent="1" bottom="1" rank="10"/>
    <cfRule type="top10" dxfId="364" priority="3394" percent="1" rank="10"/>
  </conditionalFormatting>
  <conditionalFormatting sqref="G77:H78 AK77:AK78 K77:M78 Q77:S78 Z77:Z78 AI77:AI78 O77:O80">
    <cfRule type="top10" dxfId="363" priority="3389" percent="1" bottom="1" rank="10"/>
    <cfRule type="top10" dxfId="362" priority="3390" percent="1" rank="10"/>
  </conditionalFormatting>
  <conditionalFormatting sqref="G81:H82 AK81:AK82 K81:M82 O81:O82 Q81:S82 Z81:Z82 AI81:AI82">
    <cfRule type="top10" dxfId="361" priority="3381" percent="1" bottom="1" rank="10"/>
    <cfRule type="top10" dxfId="360" priority="3382" percent="1" rank="10"/>
  </conditionalFormatting>
  <conditionalFormatting sqref="G82:H83 AK82:AK83 K82:M83 O82:O83 Q82:S83 Z82:Z83 AI82:AI83">
    <cfRule type="top10" dxfId="359" priority="3379" percent="1" bottom="1" rank="10"/>
    <cfRule type="top10" dxfId="358" priority="3380" percent="1" rank="10"/>
  </conditionalFormatting>
  <conditionalFormatting sqref="G83:H84 AK83:AK84 K83:M84 O83:O84 Q83:S84 Z83:Z84 AI83:AI84">
    <cfRule type="top10" dxfId="357" priority="3377" percent="1" bottom="1" rank="10"/>
    <cfRule type="top10" dxfId="356" priority="3378" percent="1" rank="10"/>
  </conditionalFormatting>
  <conditionalFormatting sqref="G85:H86 AK85:AK86 K85:M86 O85:O86 Q85:S86 Z85:Z86 AI85:AI86">
    <cfRule type="top10" dxfId="355" priority="3373" percent="1" bottom="1" rank="10"/>
    <cfRule type="top10" dxfId="354" priority="3374" percent="1" rank="10"/>
  </conditionalFormatting>
  <conditionalFormatting sqref="G87:H88 Q87:S88 AK87:AK88 AI87:AI88 K87:M88 Z87:Z88">
    <cfRule type="top10" dxfId="353" priority="3369" percent="1" bottom="1" rank="10"/>
    <cfRule type="top10" dxfId="352" priority="3370" percent="1" rank="10"/>
  </conditionalFormatting>
  <conditionalFormatting sqref="G93:H94 AK93:AK94 K93:M94 O93:O94 Q93:S94 Z93:Z94 AI93:AI94">
    <cfRule type="top10" dxfId="351" priority="3357" percent="1" bottom="1" rank="10"/>
    <cfRule type="top10" dxfId="350" priority="3358" percent="1" rank="10"/>
  </conditionalFormatting>
  <conditionalFormatting sqref="G94:H95 R94:S95 AK94:AK95 O94:O95 Z94:Z95 AI94:AI95 K94:M95">
    <cfRule type="top10" dxfId="349" priority="3355" percent="1" bottom="1" rank="10"/>
    <cfRule type="top10" dxfId="348" priority="3356" percent="1" rank="10"/>
  </conditionalFormatting>
  <conditionalFormatting sqref="G95:H96 AK95:AK96 O95:O96 Q95:S96 Z95:Z96 AI95:AI96 K95:M96">
    <cfRule type="top10" dxfId="347" priority="3353" percent="1" bottom="1" rank="10"/>
    <cfRule type="top10" dxfId="346" priority="3354" percent="1" rank="10"/>
  </conditionalFormatting>
  <conditionalFormatting sqref="G97:H98 AK97:AK98 K97:M98 O97:O98 Q97:S98 Z97:Z98 AI97:AI98">
    <cfRule type="top10" dxfId="345" priority="3349" percent="1" bottom="1" rank="10"/>
    <cfRule type="top10" dxfId="344" priority="3350" percent="1" rank="10"/>
  </conditionalFormatting>
  <conditionalFormatting sqref="G102:H103 AK102:AK103 K102:M103 O102:O103 Q102:S103 Z102:Z103 AI102:AI103">
    <cfRule type="top10" dxfId="343" priority="3339" percent="1" bottom="1" rank="10"/>
    <cfRule type="top10" dxfId="342" priority="3340" percent="1" rank="10"/>
  </conditionalFormatting>
  <conditionalFormatting sqref="G105:H106 AK105:AK106 K105:M106 O105:O106 Q105:S106 Z105:Z106 AI105:AI106">
    <cfRule type="top10" dxfId="341" priority="3333" percent="1" bottom="1" rank="10"/>
    <cfRule type="top10" dxfId="340" priority="3334" percent="1" rank="10"/>
  </conditionalFormatting>
  <conditionalFormatting sqref="G106:H107 AK106:AK107 K106:M107 O106:O107 Q106:S107 Z106:Z107 AI106:AI107">
    <cfRule type="top10" dxfId="339" priority="3331" percent="1" bottom="1" rank="10"/>
    <cfRule type="top10" dxfId="338" priority="3332" percent="1" rank="10"/>
  </conditionalFormatting>
  <conditionalFormatting sqref="G107:H108 AK107:AK108 K107:M108 O107:O108 Q107:S108 Z107:Z108 AI107:AI108">
    <cfRule type="top10" dxfId="337" priority="3329" percent="1" bottom="1" rank="10"/>
    <cfRule type="top10" dxfId="336" priority="3330" percent="1" rank="10"/>
  </conditionalFormatting>
  <conditionalFormatting sqref="G109:H110 R109:S110 K109:M110 O109:O110 Z109:Z110">
    <cfRule type="top10" dxfId="335" priority="3167" percent="1" bottom="1" rank="10"/>
    <cfRule type="top10" dxfId="334" priority="3168" percent="1" rank="10"/>
  </conditionalFormatting>
  <conditionalFormatting sqref="G109:H110 AI109:AI110 R109:S110 AK109:AK110 K109:M110 O109:O110 Z109:Z110">
    <cfRule type="top10" dxfId="333" priority="3325" percent="1" bottom="1" rank="10"/>
    <cfRule type="top10" dxfId="332" priority="3326" percent="1" rank="10"/>
  </conditionalFormatting>
  <conditionalFormatting sqref="G110:H111 K110:M111 O110:O111 Q110:S111 Z110:Z111">
    <cfRule type="top10" dxfId="331" priority="3165" percent="1" bottom="1" rank="10"/>
    <cfRule type="top10" dxfId="330" priority="3166" percent="1" rank="10"/>
  </conditionalFormatting>
  <conditionalFormatting sqref="G110:H111 AI110:AI111 AK110:AK111 K110:M111 O110:O111 Q110:S111 Z110:Z111">
    <cfRule type="top10" dxfId="329" priority="3323" percent="1" bottom="1" rank="10"/>
    <cfRule type="top10" dxfId="328" priority="3324" percent="1" rank="10"/>
  </conditionalFormatting>
  <conditionalFormatting sqref="G112:H113 Q112:S113 K112:M113 AK112:AK113 O112:O113 Z112:Z113 AI112:AI113">
    <cfRule type="top10" dxfId="327" priority="3161" percent="1" bottom="1" rank="10"/>
    <cfRule type="top10" dxfId="326" priority="3162" percent="1" rank="10"/>
    <cfRule type="top10" dxfId="325" priority="3319" percent="1" bottom="1" rank="10"/>
    <cfRule type="top10" dxfId="324" priority="3320" percent="1" rank="10"/>
  </conditionalFormatting>
  <conditionalFormatting sqref="G113:H114 AK113:AK114 K113:M114 O113:O114 Q113:S114 Z113:Z114 AI113:AI114">
    <cfRule type="top10" dxfId="323" priority="3159" percent="1" bottom="1" rank="10"/>
    <cfRule type="top10" dxfId="322" priority="3160" percent="1" rank="10"/>
    <cfRule type="top10" dxfId="321" priority="3317" percent="1" bottom="1" rank="10"/>
    <cfRule type="top10" dxfId="320" priority="3318" percent="1" rank="10"/>
  </conditionalFormatting>
  <conditionalFormatting sqref="G114:H115 Q114:S115 AK114:AK115 K114:M115 O114:O115 Z114:Z115 AI114:AI115">
    <cfRule type="top10" dxfId="319" priority="3157" percent="1" bottom="1" rank="10"/>
    <cfRule type="top10" dxfId="318" priority="3158" percent="1" rank="10"/>
    <cfRule type="top10" dxfId="317" priority="3315" percent="1" bottom="1" rank="10"/>
    <cfRule type="top10" dxfId="316" priority="3316" percent="1" rank="10"/>
  </conditionalFormatting>
  <conditionalFormatting sqref="G115:H116 Q115:S116 AK115:AK116 K115:M116 O115:O116 Z115:Z116 AI115:AI116">
    <cfRule type="top10" dxfId="315" priority="3155" percent="1" bottom="1" rank="10"/>
    <cfRule type="top10" dxfId="314" priority="3156" percent="1" rank="10"/>
    <cfRule type="top10" dxfId="313" priority="3313" percent="1" bottom="1" rank="10"/>
    <cfRule type="top10" dxfId="312" priority="3314" percent="1" rank="10"/>
  </conditionalFormatting>
  <conditionalFormatting sqref="G117:H118 AK117:AK118 K117:M118 O117:O118 Q117:S118 Z117:Z118 AI117:AI118">
    <cfRule type="top10" dxfId="311" priority="3151" percent="1" bottom="1" rank="10"/>
    <cfRule type="top10" dxfId="310" priority="3152" percent="1" rank="10"/>
    <cfRule type="top10" dxfId="309" priority="3309" percent="1" bottom="1" rank="10"/>
    <cfRule type="top10" dxfId="308" priority="3310" percent="1" rank="10"/>
  </conditionalFormatting>
  <conditionalFormatting sqref="G121:H122 AK121:AK122 K121:M122 O121:O122 Q121:S122 Z121:Z122 AI121:AI122">
    <cfRule type="top10" dxfId="307" priority="3143" percent="1" bottom="1" rank="10"/>
    <cfRule type="top10" dxfId="306" priority="3144" percent="1" rank="10"/>
    <cfRule type="top10" dxfId="305" priority="3301" percent="1" bottom="1" rank="10"/>
    <cfRule type="top10" dxfId="304" priority="3302" percent="1" rank="10"/>
  </conditionalFormatting>
  <conditionalFormatting sqref="G122:H123 AK122:AK123 K122:M123 O122:O123 Q122:S123 Z122:Z123 AI122:AI123">
    <cfRule type="top10" dxfId="303" priority="3141" percent="1" bottom="1" rank="10"/>
    <cfRule type="top10" dxfId="302" priority="3142" percent="1" rank="10"/>
    <cfRule type="top10" dxfId="301" priority="3299" percent="1" bottom="1" rank="10"/>
    <cfRule type="top10" dxfId="300" priority="3300" percent="1" rank="10"/>
  </conditionalFormatting>
  <conditionalFormatting sqref="G123:H124 AK123:AK124 K123:M124 O123:O124 Q123:S124 Z123:Z124 AI123:AI124">
    <cfRule type="top10" dxfId="299" priority="3139" percent="1" bottom="1" rank="10"/>
    <cfRule type="top10" dxfId="298" priority="3140" percent="1" rank="10"/>
    <cfRule type="top10" dxfId="297" priority="3297" percent="1" bottom="1" rank="10"/>
    <cfRule type="top10" dxfId="296" priority="3298" percent="1" rank="10"/>
  </conditionalFormatting>
  <conditionalFormatting sqref="G124:H125 AK124:AK125 K124:M125 O124:O125 Q124:S125 Z124:Z125 AI124:AI125">
    <cfRule type="top10" dxfId="295" priority="3137" percent="1" bottom="1" rank="10"/>
    <cfRule type="top10" dxfId="294" priority="3138" percent="1" rank="10"/>
    <cfRule type="top10" dxfId="293" priority="3295" percent="1" bottom="1" rank="10"/>
    <cfRule type="top10" dxfId="292" priority="3296" percent="1" rank="10"/>
  </conditionalFormatting>
  <conditionalFormatting sqref="G125:H126 AK125:AK126 K125:M126 O125:O126 Q125:S126 Z125:Z126 AI125:AI126">
    <cfRule type="top10" dxfId="291" priority="3135" percent="1" bottom="1" rank="10"/>
    <cfRule type="top10" dxfId="290" priority="3136" percent="1" rank="10"/>
    <cfRule type="top10" dxfId="289" priority="3293" percent="1" bottom="1" rank="10"/>
    <cfRule type="top10" dxfId="288" priority="3294" percent="1" rank="10"/>
  </conditionalFormatting>
  <conditionalFormatting sqref="G126:H127 AK126:AK127 K126:M127 O126:O127 Q126:S127 Z126:Z127 AI126:AI127">
    <cfRule type="top10" dxfId="287" priority="3133" percent="1" bottom="1" rank="10"/>
    <cfRule type="top10" dxfId="286" priority="3134" percent="1" rank="10"/>
    <cfRule type="top10" dxfId="285" priority="3291" percent="1" bottom="1" rank="10"/>
    <cfRule type="top10" dxfId="284" priority="3292" percent="1" rank="10"/>
  </conditionalFormatting>
  <conditionalFormatting sqref="G127:H128 AK127:AK128 K127:M128 O127:O128 Q127:S128 Z127:Z128 AI127:AI128">
    <cfRule type="top10" dxfId="283" priority="3131" percent="1" bottom="1" rank="10"/>
    <cfRule type="top10" dxfId="282" priority="3132" percent="1" rank="10"/>
    <cfRule type="top10" dxfId="281" priority="3289" percent="1" bottom="1" rank="10"/>
    <cfRule type="top10" dxfId="280" priority="3290" percent="1" rank="10"/>
  </conditionalFormatting>
  <conditionalFormatting sqref="G128:H129 AK128:AK129 K128:M129 O128:O129 Q128:S129 Z128:Z129 AI128:AI129">
    <cfRule type="top10" dxfId="279" priority="3129" percent="1" bottom="1" rank="10"/>
    <cfRule type="top10" dxfId="278" priority="3130" percent="1" rank="10"/>
    <cfRule type="top10" dxfId="277" priority="3287" percent="1" bottom="1" rank="10"/>
    <cfRule type="top10" dxfId="276" priority="3288" percent="1" rank="10"/>
  </conditionalFormatting>
  <conditionalFormatting sqref="G129:H130 AK129:AK130 K129:M130 O129:O130 Q129:S130 Z129:Z130 AI129:AI130">
    <cfRule type="top10" dxfId="275" priority="3127" percent="1" bottom="1" rank="10"/>
    <cfRule type="top10" dxfId="274" priority="3128" percent="1" rank="10"/>
    <cfRule type="top10" dxfId="273" priority="3285" percent="1" bottom="1" rank="10"/>
    <cfRule type="top10" dxfId="272" priority="3286" percent="1" rank="10"/>
  </conditionalFormatting>
  <conditionalFormatting sqref="G130:H131 AK130:AK131 K130:M131 O130:O131 Q130:S131 Z130:Z131 AI130:AI131">
    <cfRule type="top10" dxfId="271" priority="3125" percent="1" bottom="1" rank="10"/>
    <cfRule type="top10" dxfId="270" priority="3126" percent="1" rank="10"/>
    <cfRule type="top10" dxfId="269" priority="3283" percent="1" bottom="1" rank="10"/>
    <cfRule type="top10" dxfId="268" priority="3284" percent="1" rank="10"/>
  </conditionalFormatting>
  <conditionalFormatting sqref="G131:H132 AK131:AK132 K131:M132 O131:O132 Q131:S132 Z131:Z132 AI131:AI132">
    <cfRule type="top10" dxfId="267" priority="3123" percent="1" bottom="1" rank="10"/>
    <cfRule type="top10" dxfId="266" priority="3124" percent="1" rank="10"/>
    <cfRule type="top10" dxfId="265" priority="3281" percent="1" bottom="1" rank="10"/>
    <cfRule type="top10" dxfId="264" priority="3282" percent="1" rank="10"/>
  </conditionalFormatting>
  <conditionalFormatting sqref="G132:AI132 AK132">
    <cfRule type="top10" dxfId="263" priority="3121" percent="1" bottom="1" rank="10"/>
    <cfRule type="top10" dxfId="262" priority="3122" percent="1" rank="10"/>
    <cfRule type="top10" dxfId="261" priority="3279" percent="1" bottom="1" rank="10"/>
    <cfRule type="top10" dxfId="260" priority="3280" percent="1" rank="10"/>
  </conditionalFormatting>
  <conditionalFormatting sqref="H40:H41 G39:H39 K39:M39 Q39:S39 Z39 AI39 O39">
    <cfRule type="top10" dxfId="259" priority="3469" percent="1" bottom="1" rank="10"/>
    <cfRule type="top10" dxfId="258" priority="3470" percent="1" rank="10"/>
  </conditionalFormatting>
  <conditionalFormatting sqref="H67:H68">
    <cfRule type="top10" dxfId="257" priority="911" percent="1" bottom="1" rank="10"/>
    <cfRule type="top10" dxfId="256" priority="912" percent="1" rank="10"/>
  </conditionalFormatting>
  <conditionalFormatting sqref="H74:H75 AI74:AI75 AK74:AK75 K74:M75 O74:O75 Q74:S75 Z74:Z75">
    <cfRule type="top10" dxfId="255" priority="3395" percent="1" bottom="1" rank="10"/>
    <cfRule type="top10" dxfId="254" priority="3396" percent="1" rank="10"/>
  </conditionalFormatting>
  <conditionalFormatting sqref="H76:H77">
    <cfRule type="top10" dxfId="253" priority="9994" percent="1" bottom="1" rank="10"/>
    <cfRule type="top10" dxfId="252" priority="9995" percent="1" rank="10"/>
  </conditionalFormatting>
  <conditionalFormatting sqref="H88:H89">
    <cfRule type="top10" dxfId="251" priority="1779" percent="1" bottom="1" rank="10"/>
    <cfRule type="top10" dxfId="250" priority="1780" percent="1" rank="10"/>
  </conditionalFormatting>
  <conditionalFormatting sqref="H89:H90 K88:M89 Z88:Z89 Q88:Q89 AK88:AK89 AI88:AI89">
    <cfRule type="top10" dxfId="249" priority="3271" percent="1" bottom="1" rank="10"/>
    <cfRule type="top10" dxfId="248" priority="3272" percent="1" rank="10"/>
  </conditionalFormatting>
  <conditionalFormatting sqref="J120">
    <cfRule type="top10" dxfId="247" priority="19658" percent="1" bottom="1" rank="10"/>
    <cfRule type="top10" dxfId="246" priority="19659" percent="1" rank="10"/>
    <cfRule type="top10" dxfId="245" priority="19660" percent="1" bottom="1" rank="10"/>
    <cfRule type="top10" dxfId="244" priority="19661" percent="1" rank="10"/>
  </conditionalFormatting>
  <conditionalFormatting sqref="K43:K44">
    <cfRule type="top10" dxfId="243" priority="1623" percent="1" bottom="1" rank="10"/>
    <cfRule type="top10" dxfId="242" priority="1624" percent="1" rank="10"/>
  </conditionalFormatting>
  <conditionalFormatting sqref="K87">
    <cfRule type="top10" dxfId="241" priority="111" percent="1" bottom="1" rank="10"/>
    <cfRule type="top10" dxfId="240" priority="112" percent="1" rank="10"/>
  </conditionalFormatting>
  <conditionalFormatting sqref="K90:K91">
    <cfRule type="top10" dxfId="239" priority="6830" percent="1" bottom="1" rank="10"/>
    <cfRule type="top10" dxfId="238" priority="6831" percent="1" rank="10"/>
  </conditionalFormatting>
  <conditionalFormatting sqref="K91">
    <cfRule type="top10" dxfId="237" priority="6768" percent="1" bottom="1" rank="10"/>
    <cfRule type="top10" dxfId="236" priority="6769" percent="1" rank="10"/>
  </conditionalFormatting>
  <conditionalFormatting sqref="K93">
    <cfRule type="top10" dxfId="235" priority="1853" percent="1" bottom="1" rank="10"/>
    <cfRule type="top10" dxfId="234" priority="1854" percent="1" rank="10"/>
  </conditionalFormatting>
  <conditionalFormatting sqref="K103:K104">
    <cfRule type="top10" dxfId="233" priority="1455" percent="1" bottom="1" rank="10"/>
    <cfRule type="top10" dxfId="232" priority="1456" percent="1" rank="10"/>
  </conditionalFormatting>
  <conditionalFormatting sqref="K104:K105">
    <cfRule type="top10" dxfId="231" priority="7776" percent="1" bottom="1" rank="10"/>
    <cfRule type="top10" dxfId="230" priority="7777" percent="1" rank="10"/>
  </conditionalFormatting>
  <conditionalFormatting sqref="K99:L99 K98:M98 AI98:AI99 Z98:Z99 Q98:S99 O98:O99 AK98:AK99 G98:H99">
    <cfRule type="top10" dxfId="229" priority="3347" percent="1" bottom="1" rank="10"/>
    <cfRule type="top10" dxfId="228" priority="3348" percent="1" rank="10"/>
  </conditionalFormatting>
  <conditionalFormatting sqref="K100:M100 AK99 K99:L99 AI99:AI100 Z99:Z100 Q99:S100 O99:O100 G99:H100">
    <cfRule type="top10" dxfId="227" priority="3345" percent="1" bottom="1" rank="10"/>
    <cfRule type="top10" dxfId="226" priority="3346" percent="1" rank="10"/>
  </conditionalFormatting>
  <conditionalFormatting sqref="L44">
    <cfRule type="top10" dxfId="225" priority="16758" percent="1" bottom="1" rank="10"/>
    <cfRule type="top10" dxfId="224" priority="16759" percent="1" rank="10"/>
  </conditionalFormatting>
  <conditionalFormatting sqref="L45">
    <cfRule type="top10" dxfId="223" priority="8640" percent="1" bottom="1" rank="10"/>
    <cfRule type="top10" dxfId="222" priority="8641" percent="1" rank="10"/>
  </conditionalFormatting>
  <conditionalFormatting sqref="L46">
    <cfRule type="top10" dxfId="221" priority="1559" percent="1" bottom="1" rank="10"/>
    <cfRule type="top10" dxfId="220" priority="1560" percent="1" rank="10"/>
  </conditionalFormatting>
  <conditionalFormatting sqref="L47">
    <cfRule type="top10" dxfId="219" priority="18044" percent="1" bottom="1" rank="10"/>
    <cfRule type="top10" dxfId="218" priority="18045" percent="1" rank="10"/>
  </conditionalFormatting>
  <conditionalFormatting sqref="L48">
    <cfRule type="top10" dxfId="217" priority="9042" percent="1" bottom="1" rank="10"/>
    <cfRule type="top10" dxfId="216" priority="9043" percent="1" rank="10"/>
  </conditionalFormatting>
  <conditionalFormatting sqref="L51">
    <cfRule type="top10" dxfId="215" priority="19336" percent="1" bottom="1" rank="10"/>
    <cfRule type="top10" dxfId="214" priority="19337" percent="1" rank="10"/>
  </conditionalFormatting>
  <conditionalFormatting sqref="L52">
    <cfRule type="top10" dxfId="213" priority="855" percent="1" bottom="1" rank="10"/>
    <cfRule type="top10" dxfId="212" priority="856" percent="1" rank="10"/>
  </conditionalFormatting>
  <conditionalFormatting sqref="L91:L92">
    <cfRule type="top10" dxfId="211" priority="2051" percent="1" bottom="1" rank="10"/>
    <cfRule type="top10" dxfId="210" priority="2052" percent="1" rank="10"/>
  </conditionalFormatting>
  <conditionalFormatting sqref="L103:L104">
    <cfRule type="top10" dxfId="209" priority="1451" percent="1" bottom="1" rank="10"/>
    <cfRule type="top10" dxfId="208" priority="1452" percent="1" rank="10"/>
  </conditionalFormatting>
  <conditionalFormatting sqref="M44 L43:M43 G43:H44 O43:O44 R43:S44 AK43:AK44">
    <cfRule type="top10" dxfId="207" priority="3463" percent="1" bottom="1" rank="10"/>
    <cfRule type="top10" dxfId="206" priority="3464" percent="1" rank="10"/>
  </conditionalFormatting>
  <conditionalFormatting sqref="M44:M45">
    <cfRule type="top10" dxfId="205" priority="8642" percent="1" bottom="1" rank="10"/>
    <cfRule type="top10" dxfId="204" priority="8643" percent="1" rank="10"/>
  </conditionalFormatting>
  <conditionalFormatting sqref="M47:M48">
    <cfRule type="top10" dxfId="203" priority="1169" percent="1" bottom="1" rank="10"/>
    <cfRule type="top10" dxfId="202" priority="1170" percent="1" rank="10"/>
  </conditionalFormatting>
  <conditionalFormatting sqref="M79:M80">
    <cfRule type="top10" dxfId="201" priority="1685" percent="1" bottom="1" rank="10"/>
    <cfRule type="top10" dxfId="200" priority="1686" percent="1" rank="10"/>
  </conditionalFormatting>
  <conditionalFormatting sqref="N43">
    <cfRule type="top10" dxfId="199" priority="15436" percent="1" bottom="1" rank="10"/>
    <cfRule type="top10" dxfId="198" priority="15437" percent="1" rank="10"/>
  </conditionalFormatting>
  <conditionalFormatting sqref="N44">
    <cfRule type="top10" dxfId="197" priority="16762" percent="1" bottom="1" rank="10"/>
    <cfRule type="top10" dxfId="196" priority="16763" percent="1" rank="10"/>
  </conditionalFormatting>
  <conditionalFormatting sqref="O39:O40 AI39:AI40 Z39:Z40 Q39:S40 K39:M40 F39:H40">
    <cfRule type="top10" dxfId="195" priority="1257" percent="1" bottom="1" rank="10"/>
    <cfRule type="top10" dxfId="194" priority="1258" percent="1" rank="10"/>
  </conditionalFormatting>
  <conditionalFormatting sqref="O78:O80 Z78:Z79 K78:M79 AK78:AK79 AI78:AI79 R78:S79 H78:H79">
    <cfRule type="top10" dxfId="193" priority="3387" percent="1" bottom="1" rank="10"/>
    <cfRule type="top10" dxfId="192" priority="3388" percent="1" rank="10"/>
  </conditionalFormatting>
  <conditionalFormatting sqref="O79:O80 K79:L80 AK79:AK80 H79:H80 R79:S80">
    <cfRule type="top10" dxfId="191" priority="3385" percent="1" bottom="1" rank="10"/>
    <cfRule type="top10" dxfId="190" priority="3386" percent="1" rank="10"/>
  </conditionalFormatting>
  <conditionalFormatting sqref="O86:O87">
    <cfRule type="top10" dxfId="189" priority="1745" percent="1" bottom="1" rank="10"/>
    <cfRule type="top10" dxfId="188" priority="1746" percent="1" rank="10"/>
  </conditionalFormatting>
  <conditionalFormatting sqref="O87:O88">
    <cfRule type="top10" dxfId="187" priority="7016" percent="1" bottom="1" rank="10"/>
    <cfRule type="top10" dxfId="186" priority="7017" percent="1" rank="10"/>
  </conditionalFormatting>
  <conditionalFormatting sqref="O88:O89">
    <cfRule type="top10" dxfId="185" priority="6922" percent="1" bottom="1" rank="10"/>
    <cfRule type="top10" dxfId="184" priority="6923" percent="1" rank="10"/>
  </conditionalFormatting>
  <conditionalFormatting sqref="O92:O93 AK93 R92:S93 L92:M93 AI92:AI93 G92:H93">
    <cfRule type="top10" dxfId="183" priority="3359" percent="1" bottom="1" rank="10"/>
    <cfRule type="top10" dxfId="182" priority="3360" percent="1" rank="10"/>
  </conditionalFormatting>
  <conditionalFormatting sqref="O104:O105 Q104:S105 L104:M105 AK104:AK105 G104:H105">
    <cfRule type="top10" dxfId="181" priority="3335" percent="1" bottom="1" rank="10"/>
    <cfRule type="top10" dxfId="180" priority="3336" percent="1" rank="10"/>
  </conditionalFormatting>
  <conditionalFormatting sqref="Q43:Q44">
    <cfRule type="top10" dxfId="179" priority="1619" percent="1" bottom="1" rank="10"/>
    <cfRule type="top10" dxfId="178" priority="1620" percent="1" rank="10"/>
  </conditionalFormatting>
  <conditionalFormatting sqref="Q57:Q58">
    <cfRule type="top10" dxfId="177" priority="887" percent="1" bottom="1" rank="10"/>
    <cfRule type="top10" dxfId="176" priority="888" percent="1" rank="10"/>
  </conditionalFormatting>
  <conditionalFormatting sqref="Q58:Q59">
    <cfRule type="top10" dxfId="175" priority="2027" percent="1" bottom="1" rank="10"/>
    <cfRule type="top10" dxfId="174" priority="2028" percent="1" rank="10"/>
  </conditionalFormatting>
  <conditionalFormatting sqref="Q78:Q79">
    <cfRule type="top10" dxfId="173" priority="1659" percent="1" bottom="1" rank="10"/>
    <cfRule type="top10" dxfId="172" priority="1660" percent="1" rank="10"/>
  </conditionalFormatting>
  <conditionalFormatting sqref="Q79:Q80">
    <cfRule type="top10" dxfId="171" priority="7248" percent="1" bottom="1" rank="10"/>
    <cfRule type="top10" dxfId="170" priority="7249" percent="1" rank="10"/>
  </conditionalFormatting>
  <conditionalFormatting sqref="Q92:Q93">
    <cfRule type="top10" dxfId="169" priority="1851" percent="1" bottom="1" rank="10"/>
    <cfRule type="top10" dxfId="168" priority="1852" percent="1" rank="10"/>
  </conditionalFormatting>
  <conditionalFormatting sqref="Q94:Q95">
    <cfRule type="top10" dxfId="167" priority="2023" percent="1" bottom="1" rank="10"/>
    <cfRule type="top10" dxfId="166" priority="2024" percent="1" rank="10"/>
  </conditionalFormatting>
  <conditionalFormatting sqref="Q109:Q110">
    <cfRule type="top10" dxfId="165" priority="1399" percent="1" bottom="1" rank="10"/>
    <cfRule type="top10" dxfId="164" priority="1400" percent="1" rank="10"/>
    <cfRule type="top10" dxfId="163" priority="1401" percent="1" bottom="1" rank="10"/>
    <cfRule type="top10" dxfId="162" priority="1402" percent="1" rank="10"/>
  </conditionalFormatting>
  <conditionalFormatting sqref="Q91:R92 O91:O92 AK91 AI91:AI92 M91:M92 G91:H92">
    <cfRule type="top10" dxfId="161" priority="3361" percent="1" bottom="1" rank="10"/>
    <cfRule type="top10" dxfId="160" priority="3362" percent="1" rank="10"/>
  </conditionalFormatting>
  <conditionalFormatting sqref="Q44:S45 K44:K45 AK44:AK45 AI44:AI45 O44:O45 G44:H45">
    <cfRule type="top10" dxfId="159" priority="3459" percent="1" bottom="1" rank="10"/>
    <cfRule type="top10" dxfId="158" priority="3460" percent="1" rank="10"/>
  </conditionalFormatting>
  <conditionalFormatting sqref="Q47:S48 K47:K48 AI47:AI48 Z47:Z48 O47:O48 G47:H48">
    <cfRule type="top10" dxfId="157" priority="3451" percent="1" bottom="1" rank="10"/>
    <cfRule type="top10" dxfId="156" priority="3452" percent="1" rank="10"/>
  </conditionalFormatting>
  <conditionalFormatting sqref="Q80:S81 O80:O81 AK80:AK81 K80:M81 AI80:AI81 G80:H81">
    <cfRule type="top10" dxfId="155" priority="3383" percent="1" bottom="1" rank="10"/>
    <cfRule type="top10" dxfId="154" priority="3384" percent="1" rank="10"/>
  </conditionalFormatting>
  <conditionalFormatting sqref="Q90:S91 O90:O91 AK90:AK91 AI90:AI91 Z90:Z91 L90:M91 G90:H91">
    <cfRule type="top10" dxfId="153" priority="3363" percent="1" bottom="1" rank="10"/>
    <cfRule type="top10" dxfId="152" priority="3364" percent="1" rank="10"/>
  </conditionalFormatting>
  <conditionalFormatting sqref="Q111:S112 H111:H112 AK111:AK112 K111:M112 O111:O112 Z111:Z112 AI111:AI112">
    <cfRule type="top10" dxfId="151" priority="3321" percent="1" bottom="1" rank="10"/>
    <cfRule type="top10" dxfId="150" priority="3322" percent="1" rank="10"/>
  </conditionalFormatting>
  <conditionalFormatting sqref="R34">
    <cfRule type="top10" dxfId="149" priority="339" percent="1" bottom="1" rank="10"/>
    <cfRule type="top10" dxfId="148" priority="340" percent="1" rank="10"/>
  </conditionalFormatting>
  <conditionalFormatting sqref="R76:R77">
    <cfRule type="top10" dxfId="147" priority="9996" percent="1" bottom="1" rank="10"/>
    <cfRule type="top10" dxfId="146" priority="9997" percent="1" rank="10"/>
  </conditionalFormatting>
  <conditionalFormatting sqref="R86:R87">
    <cfRule type="top10" dxfId="145" priority="1741" percent="1" bottom="1" rank="10"/>
    <cfRule type="top10" dxfId="144" priority="1742" percent="1" rank="10"/>
  </conditionalFormatting>
  <conditionalFormatting sqref="R88:R89">
    <cfRule type="top10" dxfId="143" priority="2021" percent="1" bottom="1" rank="10"/>
    <cfRule type="top10" dxfId="142" priority="2022" percent="1" rank="10"/>
  </conditionalFormatting>
  <conditionalFormatting sqref="S88:S89">
    <cfRule type="top10" dxfId="141" priority="6400" percent="1" bottom="1" rank="10"/>
    <cfRule type="top10" dxfId="140" priority="6401" percent="1" rank="10"/>
  </conditionalFormatting>
  <conditionalFormatting sqref="S91:S92">
    <cfRule type="top10" dxfId="139" priority="2019" percent="1" bottom="1" rank="10"/>
    <cfRule type="top10" dxfId="138" priority="2020" percent="1" rank="10"/>
  </conditionalFormatting>
  <conditionalFormatting sqref="T47">
    <cfRule type="top10" dxfId="137" priority="18068" percent="1" bottom="1" rank="10"/>
    <cfRule type="top10" dxfId="136" priority="18069" percent="1" rank="10"/>
  </conditionalFormatting>
  <conditionalFormatting sqref="V43">
    <cfRule type="top10" dxfId="135" priority="15460" percent="1" bottom="1" rank="10"/>
    <cfRule type="top10" dxfId="134" priority="15461" percent="1" rank="10"/>
  </conditionalFormatting>
  <conditionalFormatting sqref="X36">
    <cfRule type="top10" dxfId="133" priority="12794" percent="1" bottom="1" rank="10"/>
    <cfRule type="top10" dxfId="132" priority="12795" percent="1" rank="10"/>
  </conditionalFormatting>
  <conditionalFormatting sqref="X37">
    <cfRule type="top10" dxfId="131" priority="14136" percent="1" bottom="1" rank="10"/>
    <cfRule type="top10" dxfId="130" priority="14137" percent="1" rank="10"/>
  </conditionalFormatting>
  <conditionalFormatting sqref="X39">
    <cfRule type="top10" dxfId="129" priority="11396" percent="1" bottom="1" rank="10"/>
    <cfRule type="top10" dxfId="128" priority="11397" percent="1" rank="10"/>
  </conditionalFormatting>
  <conditionalFormatting sqref="Z43">
    <cfRule type="top10" dxfId="127" priority="15462" percent="1" bottom="1" rank="10"/>
    <cfRule type="top10" dxfId="126" priority="15463" percent="1" rank="10"/>
  </conditionalFormatting>
  <conditionalFormatting sqref="Z44">
    <cfRule type="top10" dxfId="125" priority="16784" percent="1" bottom="1" rank="10"/>
    <cfRule type="top10" dxfId="124" priority="16785" percent="1" rank="10"/>
  </conditionalFormatting>
  <conditionalFormatting sqref="Z45">
    <cfRule type="top10" dxfId="123" priority="8646" percent="1" bottom="1" rank="10"/>
    <cfRule type="top10" dxfId="122" priority="8647" percent="1" rank="10"/>
  </conditionalFormatting>
  <conditionalFormatting sqref="Z52:Z53">
    <cfRule type="top10" dxfId="121" priority="1539" percent="1" bottom="1" rank="10"/>
    <cfRule type="top10" dxfId="120" priority="1540" percent="1" rank="10"/>
  </conditionalFormatting>
  <conditionalFormatting sqref="Z67:Z68 Q67:S68 O67:O68 AI67:AI68 AK67:AK68 G67:G68 K67:M68">
    <cfRule type="top10" dxfId="119" priority="3409" percent="1" bottom="1" rank="10"/>
    <cfRule type="top10" dxfId="118" priority="3410" percent="1" rank="10"/>
  </conditionalFormatting>
  <conditionalFormatting sqref="Z79:Z80">
    <cfRule type="top10" dxfId="117" priority="1679" percent="1" bottom="1" rank="10"/>
    <cfRule type="top10" dxfId="116" priority="1680" percent="1" rank="10"/>
  </conditionalFormatting>
  <conditionalFormatting sqref="Z80:Z81">
    <cfRule type="top10" dxfId="115" priority="1707" percent="1" bottom="1" rank="10"/>
    <cfRule type="top10" dxfId="114" priority="1708" percent="1" rank="10"/>
  </conditionalFormatting>
  <conditionalFormatting sqref="Z86:Z87">
    <cfRule type="top10" dxfId="113" priority="1729" percent="1" bottom="1" rank="10"/>
    <cfRule type="top10" dxfId="112" priority="1730" percent="1" rank="10"/>
  </conditionalFormatting>
  <conditionalFormatting sqref="Z91:Z92">
    <cfRule type="top10" dxfId="111" priority="6770" percent="1" bottom="1" rank="10"/>
    <cfRule type="top10" dxfId="110" priority="6771" percent="1" rank="10"/>
  </conditionalFormatting>
  <conditionalFormatting sqref="Z92:Z93">
    <cfRule type="top10" dxfId="109" priority="6714" percent="1" bottom="1" rank="10"/>
    <cfRule type="top10" dxfId="108" priority="6715" percent="1" rank="10"/>
  </conditionalFormatting>
  <conditionalFormatting sqref="Z96:Z97 Q96:S97 O96:O97 K96:M97 AK96:AK97 AI96:AI97 G96:H97">
    <cfRule type="top10" dxfId="107" priority="3351" percent="1" bottom="1" rank="10"/>
    <cfRule type="top10" dxfId="106" priority="3352" percent="1" rank="10"/>
  </conditionalFormatting>
  <conditionalFormatting sqref="Z103:Z104">
    <cfRule type="top10" dxfId="105" priority="1439" percent="1" bottom="1" rank="10"/>
    <cfRule type="top10" dxfId="104" priority="1440" percent="1" rank="10"/>
  </conditionalFormatting>
  <conditionalFormatting sqref="Z104:Z105">
    <cfRule type="top10" dxfId="103" priority="1419" percent="1" bottom="1" rank="10"/>
    <cfRule type="top10" dxfId="102" priority="1420" percent="1" rank="10"/>
  </conditionalFormatting>
  <conditionalFormatting sqref="Z108:Z109 Q108:S109 O108:O109 K108:M109 AK108:AK109 AI108:AI109 G108:H109">
    <cfRule type="top10" dxfId="101" priority="3327" percent="1" bottom="1" rank="10"/>
    <cfRule type="top10" dxfId="100" priority="3328" percent="1" rank="10"/>
  </conditionalFormatting>
  <conditionalFormatting sqref="AC43">
    <cfRule type="top10" dxfId="99" priority="15464" percent="1" bottom="1" rank="10"/>
    <cfRule type="top10" dxfId="98" priority="15465" percent="1" rank="10"/>
  </conditionalFormatting>
  <conditionalFormatting sqref="AC44">
    <cfRule type="top10" dxfId="97" priority="16786" percent="1" bottom="1" rank="10"/>
    <cfRule type="top10" dxfId="96" priority="16787" percent="1" rank="10"/>
  </conditionalFormatting>
  <conditionalFormatting sqref="AD34">
    <cfRule type="top10" dxfId="95" priority="341" percent="1" bottom="1" rank="10"/>
    <cfRule type="top10" dxfId="94" priority="342" percent="1" rank="10"/>
  </conditionalFormatting>
  <conditionalFormatting sqref="AD44">
    <cfRule type="top10" dxfId="93" priority="16788" percent="1" bottom="1" rank="10"/>
    <cfRule type="top10" dxfId="92" priority="16789" percent="1" rank="10"/>
  </conditionalFormatting>
  <conditionalFormatting sqref="AE34:AI34 S34:AC34 E34:Q34">
    <cfRule type="top10" dxfId="91" priority="345" percent="1" bottom="1" rank="10"/>
    <cfRule type="top10" dxfId="90" priority="346" percent="1" rank="10"/>
  </conditionalFormatting>
  <conditionalFormatting sqref="AH14">
    <cfRule type="top10" dxfId="89" priority="839" percent="1" bottom="1" rank="10"/>
    <cfRule type="top10" dxfId="88" priority="840" percent="1" rank="10"/>
  </conditionalFormatting>
  <conditionalFormatting sqref="AI40:AI41 Z40:Z41 O40:O41 Q40:S41 AK40:AK41 K40:M41 G40:G41">
    <cfRule type="top10" dxfId="87" priority="3467" percent="1" bottom="1" rank="10"/>
    <cfRule type="top10" dxfId="86" priority="3468" percent="1" rank="10"/>
  </conditionalFormatting>
  <conditionalFormatting sqref="AI43">
    <cfRule type="top10" dxfId="85" priority="15466" percent="1" bottom="1" rank="10"/>
    <cfRule type="top10" dxfId="84" priority="15467" percent="1" rank="10"/>
  </conditionalFormatting>
  <conditionalFormatting sqref="AI44">
    <cfRule type="top10" dxfId="83" priority="8236" percent="1" bottom="1" rank="10"/>
    <cfRule type="top10" dxfId="82" priority="8237" percent="1" rank="10"/>
  </conditionalFormatting>
  <conditionalFormatting sqref="AI51:AI52 Z51:Z52 Q51:S52 O51:O52 K51:K52 M51:M52 AK51:AK52 G51:H52">
    <cfRule type="top10" dxfId="81" priority="3443" percent="1" bottom="1" rank="10"/>
    <cfRule type="top10" dxfId="80" priority="3444" percent="1" rank="10"/>
  </conditionalFormatting>
  <conditionalFormatting sqref="AI57:AI58 Z57:Z58 O57:O58 K57:M58 R57:S58 AK57:AK58 G57:H58">
    <cfRule type="top10" dxfId="79" priority="3431" percent="1" bottom="1" rank="10"/>
    <cfRule type="top10" dxfId="78" priority="3432" percent="1" rank="10"/>
  </conditionalFormatting>
  <conditionalFormatting sqref="AI66:AI67 Z66:Z67 Q66:S67 O66:O67 AK66:AK67 G66:H67 K66:M67">
    <cfRule type="top10" dxfId="77" priority="3411" percent="1" bottom="1" rank="10"/>
    <cfRule type="top10" dxfId="76" priority="3412" percent="1" rank="10"/>
  </conditionalFormatting>
  <conditionalFormatting sqref="AI70:AI71 Z70:Z71 Q70:S71 O70:O71 K70:M71 AK70:AK71 G70:H71">
    <cfRule type="top10" dxfId="75" priority="3403" percent="1" bottom="1" rank="10"/>
    <cfRule type="top10" dxfId="74" priority="3404" percent="1" rank="10"/>
  </conditionalFormatting>
  <conditionalFormatting sqref="AI76:AI77">
    <cfRule type="top10" dxfId="73" priority="921" percent="1" bottom="1" rank="10"/>
    <cfRule type="top10" dxfId="72" priority="922" percent="1" rank="10"/>
  </conditionalFormatting>
  <conditionalFormatting sqref="AI79:AI80">
    <cfRule type="top10" dxfId="71" priority="1675" percent="1" bottom="1" rank="10"/>
    <cfRule type="top10" dxfId="70" priority="1676" percent="1" rank="10"/>
  </conditionalFormatting>
  <conditionalFormatting sqref="AI84:AI85 Z84:Z85 Q84:S85 O84:O85 K84:M85 AK84:AK85 G84:H85">
    <cfRule type="top10" dxfId="69" priority="3265" percent="1" bottom="1" rank="10"/>
    <cfRule type="top10" dxfId="68" priority="3266" percent="1" rank="10"/>
  </conditionalFormatting>
  <conditionalFormatting sqref="AI86:AI87 AK86:AK87 S86:S87 Q86:Q87 G86:H87 K86:M87">
    <cfRule type="top10" dxfId="67" priority="3371" percent="1" bottom="1" rank="10"/>
    <cfRule type="top10" dxfId="66" priority="3372" percent="1" rank="10"/>
  </conditionalFormatting>
  <conditionalFormatting sqref="AI101:AI102 Z101:Z102 Q101:S102 O101:O102 K101:M102 AK101:AK102 G101:H102">
    <cfRule type="top10" dxfId="65" priority="3341" percent="1" bottom="1" rank="10"/>
    <cfRule type="top10" dxfId="64" priority="3342" percent="1" rank="10"/>
  </conditionalFormatting>
  <conditionalFormatting sqref="AI103:AI104">
    <cfRule type="top10" dxfId="63" priority="7746" percent="1" bottom="1" rank="10"/>
    <cfRule type="top10" dxfId="62" priority="7747" percent="1" rank="10"/>
  </conditionalFormatting>
  <conditionalFormatting sqref="AI104:AI105">
    <cfRule type="top10" dxfId="61" priority="7778" percent="1" bottom="1" rank="10"/>
    <cfRule type="top10" dxfId="60" priority="7779" percent="1" rank="10"/>
  </conditionalFormatting>
  <conditionalFormatting sqref="AI108:AI109 Z108:Z109 Q108:S109 O108:O109 K108:M109 AK108:AK109 G108:H109">
    <cfRule type="top10" dxfId="59" priority="3169" percent="1" bottom="1" rank="10"/>
    <cfRule type="top10" dxfId="58" priority="3170" percent="1" rank="10"/>
  </conditionalFormatting>
  <conditionalFormatting sqref="AI111:AI112 Q111:S112 H111:H112 AK111:AK112 K111:M112 O111:O112 Z111:Z112">
    <cfRule type="top10" dxfId="57" priority="3163" percent="1" bottom="1" rank="10"/>
    <cfRule type="top10" dxfId="56" priority="3164" percent="1" rank="10"/>
  </conditionalFormatting>
  <conditionalFormatting sqref="AI116:AI117 Q116:S117 O116:O117 K116:M117 AK116:AK117 Z116:Z117 G116:H117">
    <cfRule type="top10" dxfId="55" priority="3153" percent="1" bottom="1" rank="10"/>
    <cfRule type="top10" dxfId="54" priority="3154" percent="1" rank="10"/>
    <cfRule type="top10" dxfId="53" priority="3311" percent="1" bottom="1" rank="10"/>
    <cfRule type="top10" dxfId="52" priority="3312" percent="1" rank="10"/>
  </conditionalFormatting>
  <conditionalFormatting sqref="AI118:AI119 Z118:Z119 Q118:S119 O118:O119 K118:M119 AK118:AK119 G118:H119">
    <cfRule type="top10" dxfId="51" priority="3149" percent="1" bottom="1" rank="10"/>
    <cfRule type="top10" dxfId="50" priority="3150" percent="1" rank="10"/>
    <cfRule type="top10" dxfId="49" priority="3307" percent="1" bottom="1" rank="10"/>
    <cfRule type="top10" dxfId="48" priority="3308" percent="1" rank="10"/>
  </conditionalFormatting>
  <conditionalFormatting sqref="AI119:AI120 Z119:Z120 O119:O120 K119:M120 AK119:AK120 Q119:S120 H119:H120">
    <cfRule type="top10" dxfId="47" priority="3147" percent="1" bottom="1" rank="10"/>
    <cfRule type="top10" dxfId="46" priority="3148" percent="1" rank="10"/>
    <cfRule type="top10" dxfId="45" priority="3305" percent="1" bottom="1" rank="10"/>
    <cfRule type="top10" dxfId="44" priority="3306" percent="1" rank="10"/>
  </conditionalFormatting>
  <conditionalFormatting sqref="AI120:AI121 Z120:Z121 O120:O121 K120:M121 AK120:AK121 Q120:S121 G120:H121">
    <cfRule type="top10" dxfId="43" priority="3145" percent="1" bottom="1" rank="10"/>
    <cfRule type="top10" dxfId="42" priority="3146" percent="1" rank="10"/>
    <cfRule type="top10" dxfId="41" priority="3303" percent="1" bottom="1" rank="10"/>
    <cfRule type="top10" dxfId="40" priority="3304" percent="1" rank="10"/>
  </conditionalFormatting>
  <conditionalFormatting sqref="AJ39:AJ40">
    <cfRule type="top10" dxfId="39" priority="1259" percent="1" bottom="1" rank="10"/>
    <cfRule type="top10" dxfId="38" priority="1260" percent="1" rank="10"/>
  </conditionalFormatting>
  <conditionalFormatting sqref="AJ76:AJ77">
    <cfRule type="top10" dxfId="37" priority="925" percent="1" bottom="1" rank="10"/>
    <cfRule type="top10" dxfId="36" priority="926" percent="1" rank="10"/>
  </conditionalFormatting>
  <conditionalFormatting sqref="AK28 G28:H28 K28:M28 O28 Q28:S28 Z28 AI28">
    <cfRule type="top10" dxfId="35" priority="3489" percent="1" bottom="1" rank="10"/>
    <cfRule type="top10" dxfId="34" priority="3490" percent="1" rank="10"/>
  </conditionalFormatting>
  <conditionalFormatting sqref="AK47">
    <cfRule type="top10" dxfId="33" priority="18082" percent="1" bottom="1" rank="10"/>
    <cfRule type="top10" dxfId="32" priority="18083" percent="1" rank="10"/>
  </conditionalFormatting>
  <conditionalFormatting sqref="AK48">
    <cfRule type="top10" dxfId="31" priority="9046" percent="1" bottom="1" rank="10"/>
    <cfRule type="top10" dxfId="30" priority="9047" percent="1" rank="10"/>
  </conditionalFormatting>
  <conditionalFormatting sqref="AK101 AI100:AI101 Z100:Z101 Q100:S101 O100:O101 K100:M101 G100:H101">
    <cfRule type="top10" dxfId="29" priority="3343" percent="1" bottom="1" rank="10"/>
    <cfRule type="top10" dxfId="28" priority="3344" percent="1" rank="10"/>
  </conditionalFormatting>
  <conditionalFormatting sqref="AK103:AK104 H103:H104 M103:M104 Q103:S104 O103:O104">
    <cfRule type="top10" dxfId="27" priority="3257" percent="1" bottom="1" rank="10"/>
    <cfRule type="top10" dxfId="26" priority="3258" percent="1" rank="10"/>
  </conditionalFormatting>
  <conditionalFormatting sqref="AN11:AN132">
    <cfRule type="cellIs" dxfId="25" priority="338" operator="greaterThan">
      <formula>30</formula>
    </cfRule>
  </conditionalFormatting>
  <conditionalFormatting sqref="AQ11:AQ132">
    <cfRule type="cellIs" dxfId="24" priority="337" operator="lessThan">
      <formula>0.33</formula>
    </cfRule>
  </conditionalFormatting>
  <conditionalFormatting sqref="AS12:AS15 AS16:AT120">
    <cfRule type="cellIs" dxfId="23" priority="835" operator="lessThan">
      <formula>-10</formula>
    </cfRule>
    <cfRule type="cellIs" dxfId="22" priority="836" operator="greaterThan">
      <formula>10</formula>
    </cfRule>
  </conditionalFormatting>
  <conditionalFormatting sqref="AT9:AT15">
    <cfRule type="cellIs" dxfId="21" priority="833" operator="lessThan">
      <formula>-10</formula>
    </cfRule>
    <cfRule type="cellIs" dxfId="20" priority="834" operator="greaterThan">
      <formula>10</formula>
    </cfRule>
  </conditionalFormatting>
  <hyperlinks>
    <hyperlink ref="AD8" r:id="rId1" xr:uid="{00000000-0004-0000-0000-000000000000}"/>
    <hyperlink ref="AG8" r:id="rId2" xr:uid="{00000000-0004-0000-0000-000001000000}"/>
    <hyperlink ref="I8" r:id="rId3" xr:uid="{00000000-0004-0000-0000-000002000000}"/>
    <hyperlink ref="T8" r:id="rId4" xr:uid="{00000000-0004-0000-0000-000003000000}"/>
    <hyperlink ref="AJ8" r:id="rId5" xr:uid="{00000000-0004-0000-0000-000004000000}"/>
    <hyperlink ref="AK8" r:id="rId6" xr:uid="{00000000-0004-0000-0000-000005000000}"/>
    <hyperlink ref="AH8" r:id="rId7" xr:uid="{00000000-0004-0000-0000-000006000000}"/>
    <hyperlink ref="Y8" r:id="rId8" xr:uid="{00000000-0004-0000-0000-000007000000}"/>
    <hyperlink ref="W8" r:id="rId9" xr:uid="{00000000-0004-0000-0000-000008000000}"/>
    <hyperlink ref="V8" r:id="rId10" xr:uid="{00000000-0004-0000-0000-000009000000}"/>
    <hyperlink ref="E8" r:id="rId11" xr:uid="{00000000-0004-0000-0000-00000A000000}"/>
    <hyperlink ref="G8" r:id="rId12" xr:uid="{00000000-0004-0000-0000-00000B000000}"/>
    <hyperlink ref="AC8" r:id="rId13" xr:uid="{00000000-0004-0000-0000-00000C000000}"/>
    <hyperlink ref="O8" r:id="rId14" xr:uid="{00000000-0004-0000-0000-00000D000000}"/>
    <hyperlink ref="Z8" r:id="rId15" xr:uid="{00000000-0004-0000-0000-00000E000000}"/>
    <hyperlink ref="AE8" r:id="rId16" xr:uid="{00000000-0004-0000-0000-00000F000000}"/>
    <hyperlink ref="AA8" r:id="rId17" xr:uid="{00000000-0004-0000-0000-000010000000}"/>
  </hyperlinks>
  <pageMargins left="0.7" right="0.7" top="0.75" bottom="0.75" header="0.3" footer="0.3"/>
  <pageSetup paperSize="9" orientation="portrait" r:id="rId18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4"/>
  <sheetViews>
    <sheetView workbookViewId="0">
      <pane xSplit="2" ySplit="5" topLeftCell="C12" activePane="bottomRight" state="frozen"/>
      <selection pane="topRight" activeCell="C1" sqref="C1"/>
      <selection pane="bottomLeft" activeCell="A11" sqref="A11"/>
      <selection pane="bottomRight" activeCell="H43" sqref="H43"/>
    </sheetView>
  </sheetViews>
  <sheetFormatPr defaultRowHeight="14.5" x14ac:dyDescent="0.35"/>
  <cols>
    <col min="1" max="1" width="9.1796875" style="4"/>
    <col min="2" max="2" width="28.453125" customWidth="1"/>
    <col min="3" max="3" width="13" hidden="1" customWidth="1"/>
    <col min="4" max="4" width="9.1796875" hidden="1" customWidth="1"/>
    <col min="5" max="5" width="12.1796875" customWidth="1"/>
    <col min="6" max="6" width="10.54296875" customWidth="1"/>
    <col min="7" max="7" width="10.26953125" customWidth="1"/>
    <col min="8" max="8" width="10.54296875" bestFit="1" customWidth="1"/>
    <col min="9" max="9" width="10.54296875" customWidth="1"/>
    <col min="12" max="12" width="9.453125" bestFit="1" customWidth="1"/>
  </cols>
  <sheetData>
    <row r="1" spans="1:14" x14ac:dyDescent="0.35">
      <c r="B1" s="668"/>
      <c r="C1" s="668"/>
      <c r="D1" s="668"/>
      <c r="E1" s="668"/>
    </row>
    <row r="2" spans="1:14" ht="9" customHeight="1" x14ac:dyDescent="0.45">
      <c r="B2" s="669"/>
      <c r="C2" s="669"/>
      <c r="D2" s="669"/>
      <c r="E2" s="669"/>
    </row>
    <row r="3" spans="1:14" ht="24.75" customHeight="1" thickBot="1" x14ac:dyDescent="0.55000000000000004">
      <c r="B3" s="670" t="str">
        <f>Data!D5</f>
        <v>FY 2080/81</v>
      </c>
      <c r="C3" s="670"/>
      <c r="D3" s="670"/>
      <c r="E3" s="670"/>
    </row>
    <row r="4" spans="1:14" ht="15" hidden="1" thickBot="1" x14ac:dyDescent="0.4">
      <c r="B4" s="35"/>
      <c r="C4" s="35"/>
      <c r="D4" s="35"/>
      <c r="E4" s="35"/>
    </row>
    <row r="5" spans="1:14" ht="57.75" customHeight="1" thickBot="1" x14ac:dyDescent="0.4">
      <c r="A5" s="119" t="s">
        <v>200</v>
      </c>
      <c r="B5" s="120" t="s">
        <v>98</v>
      </c>
      <c r="C5" s="117" t="s">
        <v>101</v>
      </c>
      <c r="D5" s="118" t="s">
        <v>102</v>
      </c>
      <c r="E5" s="121" t="s">
        <v>103</v>
      </c>
      <c r="F5" s="122" t="s">
        <v>532</v>
      </c>
      <c r="G5" s="122" t="s">
        <v>533</v>
      </c>
      <c r="H5" s="122" t="s">
        <v>534</v>
      </c>
      <c r="I5" s="122" t="s">
        <v>586</v>
      </c>
      <c r="J5" s="123" t="s">
        <v>297</v>
      </c>
      <c r="K5" s="123" t="s">
        <v>302</v>
      </c>
    </row>
    <row r="6" spans="1:14" ht="15" thickBot="1" x14ac:dyDescent="0.4">
      <c r="A6" s="125"/>
      <c r="B6" s="126"/>
      <c r="C6" s="127"/>
      <c r="D6" s="127"/>
      <c r="E6" s="121"/>
      <c r="F6" s="124" t="s">
        <v>83</v>
      </c>
      <c r="G6" s="124" t="s">
        <v>207</v>
      </c>
      <c r="H6" s="124" t="s">
        <v>208</v>
      </c>
      <c r="I6" s="124"/>
      <c r="J6" s="123"/>
      <c r="K6" s="123"/>
    </row>
    <row r="7" spans="1:14" ht="15.75" customHeight="1" thickBot="1" x14ac:dyDescent="0.4">
      <c r="A7" s="125"/>
      <c r="B7" s="126"/>
      <c r="C7" s="127"/>
      <c r="D7" s="127"/>
      <c r="E7" s="242"/>
      <c r="F7" s="241" t="s">
        <v>436</v>
      </c>
      <c r="G7" s="242" t="s">
        <v>298</v>
      </c>
      <c r="H7" s="242" t="s">
        <v>535</v>
      </c>
      <c r="I7" s="242" t="s">
        <v>522</v>
      </c>
      <c r="J7" s="123"/>
      <c r="K7" s="129"/>
    </row>
    <row r="8" spans="1:14" s="3" customFormat="1" ht="15.75" customHeight="1" thickBot="1" x14ac:dyDescent="0.4">
      <c r="A8" s="84" t="s">
        <v>104</v>
      </c>
      <c r="B8" s="88" t="s">
        <v>206</v>
      </c>
      <c r="C8" s="5"/>
      <c r="D8" s="6"/>
      <c r="E8" s="72"/>
      <c r="F8" s="116">
        <v>700.87008477633481</v>
      </c>
      <c r="G8" s="116">
        <v>700.22135416666674</v>
      </c>
      <c r="H8" s="116">
        <f>AVERAGE(Data!AR11:AR12)</f>
        <v>674.13206845238085</v>
      </c>
      <c r="I8" s="116">
        <f>AVERAGE(Data!AM11:AM12)</f>
        <v>678.27031250000005</v>
      </c>
      <c r="J8" s="128">
        <f>G8-F8</f>
        <v>-0.64873060966806406</v>
      </c>
      <c r="K8" s="480">
        <f>(G8-F8)/F8*100</f>
        <v>-9.256075038144769E-2</v>
      </c>
      <c r="L8" s="352"/>
      <c r="M8" s="352"/>
      <c r="N8" s="352"/>
    </row>
    <row r="9" spans="1:14" s="3" customFormat="1" ht="15.75" customHeight="1" thickBot="1" x14ac:dyDescent="0.4">
      <c r="A9" s="85" t="s">
        <v>201</v>
      </c>
      <c r="B9" s="367" t="s">
        <v>291</v>
      </c>
      <c r="C9" s="47"/>
      <c r="D9" s="25"/>
      <c r="E9" s="73"/>
      <c r="F9" s="113">
        <v>18018.524553571428</v>
      </c>
      <c r="G9" s="113">
        <v>17624.645108321416</v>
      </c>
      <c r="H9" s="113">
        <f>AVERAGE(Data!AR14:AR15)</f>
        <v>17025.750076804918</v>
      </c>
      <c r="I9" s="113">
        <f>AVERAGE(Data!AM14:AM15)</f>
        <v>17243.032886904763</v>
      </c>
      <c r="J9" s="128">
        <f t="shared" ref="J9:J64" si="0">G9-F9</f>
        <v>-393.87944525001149</v>
      </c>
      <c r="K9" s="480">
        <f t="shared" ref="K9:K64" si="1">(G9-F9)/F9*100</f>
        <v>-2.1859694675829671</v>
      </c>
      <c r="L9" s="352"/>
      <c r="M9" s="352"/>
      <c r="N9" s="352"/>
    </row>
    <row r="10" spans="1:14" s="3" customFormat="1" ht="15.75" customHeight="1" thickBot="1" x14ac:dyDescent="0.4">
      <c r="A10" s="85" t="s">
        <v>109</v>
      </c>
      <c r="B10" s="89" t="s">
        <v>0</v>
      </c>
      <c r="C10" s="48"/>
      <c r="D10" s="23"/>
      <c r="E10" s="73"/>
      <c r="F10" s="113">
        <v>109.26646599927851</v>
      </c>
      <c r="G10" s="113">
        <v>107.76469494047619</v>
      </c>
      <c r="H10" s="113">
        <f>AVERAGE(Data!AR17:AR20)</f>
        <v>104.90880016321046</v>
      </c>
      <c r="I10" s="113">
        <f>AVERAGE(Data!AM17:AM20)</f>
        <v>107.93902827380953</v>
      </c>
      <c r="J10" s="128">
        <f t="shared" si="0"/>
        <v>-1.5017710588023192</v>
      </c>
      <c r="K10" s="480">
        <f t="shared" si="1"/>
        <v>-1.3744116688209129</v>
      </c>
      <c r="L10" s="352"/>
      <c r="M10" s="352"/>
      <c r="N10" s="352"/>
    </row>
    <row r="11" spans="1:14" s="3" customFormat="1" ht="15.75" customHeight="1" thickBot="1" x14ac:dyDescent="0.4">
      <c r="A11" s="85" t="s">
        <v>114</v>
      </c>
      <c r="B11" s="90" t="s">
        <v>1</v>
      </c>
      <c r="C11" s="48"/>
      <c r="D11" s="23"/>
      <c r="E11" s="253" t="s">
        <v>428</v>
      </c>
      <c r="F11" s="113">
        <v>114.81986863711002</v>
      </c>
      <c r="G11" s="113">
        <v>117.70623973727423</v>
      </c>
      <c r="H11" s="113">
        <f>Data!AR21</f>
        <v>114.38849206349207</v>
      </c>
      <c r="I11" s="113">
        <f>Data!AM21</f>
        <v>115.32649769585254</v>
      </c>
      <c r="J11" s="128">
        <f t="shared" si="0"/>
        <v>2.8863711001642116</v>
      </c>
      <c r="K11" s="480">
        <f t="shared" si="1"/>
        <v>2.5138254680351815</v>
      </c>
      <c r="L11" s="352"/>
      <c r="M11" s="352"/>
      <c r="N11" s="352"/>
    </row>
    <row r="12" spans="1:14" s="3" customFormat="1" ht="15.75" customHeight="1" thickBot="1" x14ac:dyDescent="0.4">
      <c r="A12" s="85" t="s">
        <v>115</v>
      </c>
      <c r="B12" s="91" t="s">
        <v>279</v>
      </c>
      <c r="C12" s="49"/>
      <c r="D12" s="23"/>
      <c r="E12" s="253" t="s">
        <v>498</v>
      </c>
      <c r="F12" s="113">
        <v>15925.092165898615</v>
      </c>
      <c r="G12" s="113">
        <v>16293.156682027651</v>
      </c>
      <c r="H12" s="113">
        <f>Data!AR22</f>
        <v>15660.076804915514</v>
      </c>
      <c r="I12" s="113">
        <f>Data!AM22</f>
        <v>15670.739583333334</v>
      </c>
      <c r="J12" s="128">
        <f t="shared" si="0"/>
        <v>368.06451612903584</v>
      </c>
      <c r="K12" s="480">
        <f t="shared" si="1"/>
        <v>2.3112237737449028</v>
      </c>
      <c r="L12" s="352"/>
      <c r="M12" s="352"/>
      <c r="N12" s="352"/>
    </row>
    <row r="13" spans="1:14" s="3" customFormat="1" ht="15.75" customHeight="1" thickBot="1" x14ac:dyDescent="0.4">
      <c r="A13" s="85" t="s">
        <v>116</v>
      </c>
      <c r="B13" s="90" t="s">
        <v>2</v>
      </c>
      <c r="C13" s="48"/>
      <c r="D13" s="23"/>
      <c r="E13" s="73"/>
      <c r="F13" s="113">
        <v>11192.276222041848</v>
      </c>
      <c r="G13" s="113">
        <v>10951.094122023809</v>
      </c>
      <c r="H13" s="113">
        <f>AVERAGE(Data!AR24:AR25)</f>
        <v>10494.767485119048</v>
      </c>
      <c r="I13" s="113">
        <f>AVERAGE(Data!AM24:AM25)</f>
        <v>10552.700892857141</v>
      </c>
      <c r="J13" s="128">
        <f t="shared" si="0"/>
        <v>-241.18210001803891</v>
      </c>
      <c r="K13" s="480">
        <f t="shared" si="1"/>
        <v>-2.1548976743717212</v>
      </c>
      <c r="L13" s="352"/>
      <c r="M13" s="352"/>
      <c r="N13" s="352"/>
    </row>
    <row r="14" spans="1:14" s="3" customFormat="1" ht="15.75" customHeight="1" thickBot="1" x14ac:dyDescent="0.4">
      <c r="A14" s="85" t="s">
        <v>119</v>
      </c>
      <c r="B14" s="90" t="s">
        <v>205</v>
      </c>
      <c r="C14" s="48"/>
      <c r="D14" s="23"/>
      <c r="E14" s="73"/>
      <c r="F14" s="113">
        <v>3940.9604761904766</v>
      </c>
      <c r="G14" s="113">
        <v>3773.9181657848321</v>
      </c>
      <c r="H14" s="113">
        <f>AVERAGE(Data!AR27:AR28)</f>
        <v>3931.7974206349209</v>
      </c>
      <c r="I14" s="113">
        <f>AVERAGE(Data!AM27:AM28)</f>
        <v>4068.2361904761906</v>
      </c>
      <c r="J14" s="128">
        <f t="shared" si="0"/>
        <v>-167.04231040564446</v>
      </c>
      <c r="K14" s="480">
        <f t="shared" si="1"/>
        <v>-4.2386192760581967</v>
      </c>
      <c r="L14" s="352"/>
      <c r="M14" s="352"/>
      <c r="N14" s="352"/>
    </row>
    <row r="15" spans="1:14" s="3" customFormat="1" ht="15.75" customHeight="1" thickBot="1" x14ac:dyDescent="0.4">
      <c r="A15" s="85" t="s">
        <v>122</v>
      </c>
      <c r="B15" s="90" t="s">
        <v>204</v>
      </c>
      <c r="C15" s="44"/>
      <c r="D15" s="23"/>
      <c r="E15" s="73"/>
      <c r="F15" s="113">
        <v>646.28280423280421</v>
      </c>
      <c r="G15" s="113">
        <v>657.79876373626371</v>
      </c>
      <c r="H15" s="113">
        <f>AVERAGE(Data!AR30:AR31)</f>
        <v>626.02</v>
      </c>
      <c r="I15" s="113">
        <f>AVERAGE(Data!AM30:AM31)</f>
        <v>632.85096153846155</v>
      </c>
      <c r="J15" s="128">
        <f t="shared" si="0"/>
        <v>11.515959503459499</v>
      </c>
      <c r="K15" s="480">
        <f t="shared" si="1"/>
        <v>1.7818762046639902</v>
      </c>
      <c r="L15" s="352"/>
      <c r="M15" s="352"/>
      <c r="N15" s="352"/>
    </row>
    <row r="16" spans="1:14" s="3" customFormat="1" ht="15.75" customHeight="1" thickBot="1" x14ac:dyDescent="0.4">
      <c r="A16" s="85" t="s">
        <v>513</v>
      </c>
      <c r="B16" s="90" t="s">
        <v>202</v>
      </c>
      <c r="C16" s="44"/>
      <c r="D16" s="23"/>
      <c r="E16" s="73"/>
      <c r="F16" s="113">
        <v>6100.3690377668299</v>
      </c>
      <c r="G16" s="113">
        <v>6193.9286031746033</v>
      </c>
      <c r="H16" s="113">
        <f>AVERAGE(Data!AR33:AR34)</f>
        <v>6576.4425925925925</v>
      </c>
      <c r="I16" s="113">
        <f>AVERAGE(Data!AM33:AM34)</f>
        <v>6579.2888888888901</v>
      </c>
      <c r="J16" s="128">
        <f t="shared" si="0"/>
        <v>93.559565407773334</v>
      </c>
      <c r="K16" s="480">
        <f t="shared" si="1"/>
        <v>1.533670583345935</v>
      </c>
      <c r="L16" s="352"/>
      <c r="M16" s="352"/>
      <c r="N16" s="352"/>
    </row>
    <row r="17" spans="1:14" s="3" customFormat="1" ht="15.75" customHeight="1" thickBot="1" x14ac:dyDescent="0.4">
      <c r="A17" s="85" t="s">
        <v>128</v>
      </c>
      <c r="B17" s="90" t="s">
        <v>3</v>
      </c>
      <c r="C17" s="44"/>
      <c r="D17" s="23"/>
      <c r="E17" s="73"/>
      <c r="F17" s="113">
        <v>5332.7724958949093</v>
      </c>
      <c r="G17" s="113">
        <v>5236.9880952380954</v>
      </c>
      <c r="H17" s="113">
        <f>AVERAGE(Data!AR36:AR37)</f>
        <v>5549.5769274376416</v>
      </c>
      <c r="I17" s="113">
        <f>AVERAGE(Data!AM36:AM37)</f>
        <v>5577.8956916099778</v>
      </c>
      <c r="J17" s="128">
        <f t="shared" si="0"/>
        <v>-95.784400656813887</v>
      </c>
      <c r="K17" s="480">
        <f t="shared" si="1"/>
        <v>-1.7961463897165562</v>
      </c>
      <c r="L17" s="352"/>
      <c r="M17" s="352"/>
      <c r="N17" s="352"/>
    </row>
    <row r="18" spans="1:14" s="3" customFormat="1" ht="15.75" customHeight="1" thickBot="1" x14ac:dyDescent="0.4">
      <c r="A18" s="85" t="s">
        <v>131</v>
      </c>
      <c r="B18" s="90" t="s">
        <v>4</v>
      </c>
      <c r="C18" s="44"/>
      <c r="D18" s="23"/>
      <c r="E18" s="73"/>
      <c r="F18" s="113">
        <v>6121.518883415436</v>
      </c>
      <c r="G18" s="113">
        <v>5909.8102307972995</v>
      </c>
      <c r="H18" s="113">
        <f>AVERAGE(Data!AR39:AR40)</f>
        <v>6154.1291135531137</v>
      </c>
      <c r="I18" s="113">
        <f>AVERAGE(Data!AM39:AM40)</f>
        <v>6172.520248270248</v>
      </c>
      <c r="J18" s="128">
        <f t="shared" si="0"/>
        <v>-211.70865261813651</v>
      </c>
      <c r="K18" s="480">
        <f t="shared" si="1"/>
        <v>-3.4584333831216729</v>
      </c>
      <c r="L18" s="352"/>
      <c r="M18" s="352"/>
      <c r="N18" s="352"/>
    </row>
    <row r="19" spans="1:14" s="3" customFormat="1" ht="15.75" customHeight="1" thickBot="1" x14ac:dyDescent="0.4">
      <c r="A19" s="85" t="s">
        <v>134</v>
      </c>
      <c r="B19" s="90" t="s">
        <v>5</v>
      </c>
      <c r="C19" s="48" t="s">
        <v>6</v>
      </c>
      <c r="D19" s="23"/>
      <c r="E19" s="76" t="s">
        <v>499</v>
      </c>
      <c r="F19" s="113">
        <v>2093.875</v>
      </c>
      <c r="G19" s="113">
        <v>2174.8639455782313</v>
      </c>
      <c r="H19" s="113">
        <f>Data!AR41</f>
        <v>2028.1020408163265</v>
      </c>
      <c r="I19" s="113">
        <f>Data!AM41</f>
        <v>2032.8571428571427</v>
      </c>
      <c r="J19" s="128">
        <f t="shared" si="0"/>
        <v>80.988945578231323</v>
      </c>
      <c r="K19" s="480">
        <f t="shared" si="1"/>
        <v>3.8678978247618088</v>
      </c>
      <c r="L19" s="352"/>
      <c r="M19" s="352"/>
      <c r="N19" s="352"/>
    </row>
    <row r="20" spans="1:14" s="3" customFormat="1" ht="15.75" customHeight="1" thickBot="1" x14ac:dyDescent="0.4">
      <c r="A20" s="85" t="s">
        <v>135</v>
      </c>
      <c r="B20" s="90" t="s">
        <v>7</v>
      </c>
      <c r="C20" s="44"/>
      <c r="D20" s="60"/>
      <c r="E20" s="74"/>
      <c r="F20" s="113">
        <v>71.092801998472225</v>
      </c>
      <c r="G20" s="113">
        <v>72.182012495080684</v>
      </c>
      <c r="H20" s="113">
        <f>AVERAGE(Data!AR43:AR44)</f>
        <v>74.676751700680271</v>
      </c>
      <c r="I20" s="113">
        <f>AVERAGE(Data!AM43:AM44)</f>
        <v>76.955166572557886</v>
      </c>
      <c r="J20" s="128">
        <f t="shared" si="0"/>
        <v>1.0892104966084588</v>
      </c>
      <c r="K20" s="480">
        <f t="shared" si="1"/>
        <v>1.5320967327070127</v>
      </c>
      <c r="L20" s="352"/>
      <c r="M20" s="352"/>
      <c r="N20" s="352"/>
    </row>
    <row r="21" spans="1:14" s="3" customFormat="1" ht="15.75" customHeight="1" thickBot="1" x14ac:dyDescent="0.4">
      <c r="A21" s="85" t="s">
        <v>138</v>
      </c>
      <c r="B21" s="90" t="s">
        <v>8</v>
      </c>
      <c r="C21" s="44"/>
      <c r="D21" s="23"/>
      <c r="E21" s="73"/>
      <c r="F21" s="113">
        <v>82.608111719150031</v>
      </c>
      <c r="G21" s="113">
        <v>82.17836832223928</v>
      </c>
      <c r="H21" s="113">
        <f>AVERAGE(Data!AR46:AR48)</f>
        <v>84.757663935825235</v>
      </c>
      <c r="I21" s="113">
        <f>AVERAGE(Data!AM46:AM48)</f>
        <v>86.344899094231707</v>
      </c>
      <c r="J21" s="128">
        <f t="shared" si="0"/>
        <v>-0.42974339691075158</v>
      </c>
      <c r="K21" s="480">
        <f t="shared" si="1"/>
        <v>-0.52021936825258452</v>
      </c>
      <c r="L21" s="352"/>
      <c r="M21" s="352"/>
      <c r="N21" s="352"/>
    </row>
    <row r="22" spans="1:14" s="3" customFormat="1" ht="15.75" customHeight="1" thickBot="1" x14ac:dyDescent="0.4">
      <c r="A22" s="85" t="s">
        <v>142</v>
      </c>
      <c r="B22" s="92" t="s">
        <v>39</v>
      </c>
      <c r="C22" s="43"/>
      <c r="D22" s="43"/>
      <c r="E22" s="75"/>
      <c r="F22" s="481">
        <v>339.07767654998253</v>
      </c>
      <c r="G22" s="481">
        <v>341.62454645888494</v>
      </c>
      <c r="H22" s="481">
        <f>AVERAGE(Data!AR50:AR55)</f>
        <v>331.83906986043525</v>
      </c>
      <c r="I22" s="481">
        <f>AVERAGE(Data!AM50:AM55)</f>
        <v>339.76161866239499</v>
      </c>
      <c r="J22" s="128">
        <f t="shared" si="0"/>
        <v>2.5468699089024085</v>
      </c>
      <c r="K22" s="480">
        <f t="shared" si="1"/>
        <v>0.75111695196689876</v>
      </c>
      <c r="L22" s="352"/>
      <c r="M22" s="352"/>
      <c r="N22" s="352"/>
    </row>
    <row r="23" spans="1:14" s="3" customFormat="1" ht="15.75" customHeight="1" thickBot="1" x14ac:dyDescent="0.4">
      <c r="A23" s="85" t="s">
        <v>149</v>
      </c>
      <c r="B23" s="145" t="s">
        <v>9</v>
      </c>
      <c r="C23" s="146"/>
      <c r="D23" s="146"/>
      <c r="E23" s="147"/>
      <c r="F23" s="113">
        <v>133.06071428571428</v>
      </c>
      <c r="G23" s="113">
        <v>137.14005102040815</v>
      </c>
      <c r="H23" s="113">
        <f>AVERAGE(Data!AR57:AR58)</f>
        <v>131.41113945578232</v>
      </c>
      <c r="I23" s="113">
        <f>AVERAGE(Data!AM57:AM58)</f>
        <v>132.49328231292515</v>
      </c>
      <c r="J23" s="128">
        <f t="shared" si="0"/>
        <v>4.079336734693868</v>
      </c>
      <c r="K23" s="480">
        <f t="shared" si="1"/>
        <v>3.0657709577107206</v>
      </c>
      <c r="L23" s="352"/>
      <c r="M23" s="352"/>
      <c r="N23" s="352"/>
    </row>
    <row r="24" spans="1:14" s="3" customFormat="1" ht="15.75" customHeight="1" thickBot="1" x14ac:dyDescent="0.4">
      <c r="A24" s="85" t="s">
        <v>152</v>
      </c>
      <c r="B24" s="92" t="s">
        <v>10</v>
      </c>
      <c r="C24" s="43"/>
      <c r="D24" s="43"/>
      <c r="E24" s="75"/>
      <c r="F24" s="113">
        <v>2754.418415578597</v>
      </c>
      <c r="G24" s="113">
        <v>2672.4343830005123</v>
      </c>
      <c r="H24" s="113">
        <f>AVERAGE(Data!AR60:AR62)</f>
        <v>2641.2614695340503</v>
      </c>
      <c r="I24" s="113">
        <f>AVERAGE(Data!AM60:AM62)</f>
        <v>2752.6792626728111</v>
      </c>
      <c r="J24" s="128">
        <f t="shared" si="0"/>
        <v>-81.98403257808468</v>
      </c>
      <c r="K24" s="480">
        <f t="shared" si="1"/>
        <v>-2.9764552877803427</v>
      </c>
      <c r="L24" s="352"/>
      <c r="M24" s="352"/>
      <c r="N24" s="352"/>
    </row>
    <row r="25" spans="1:14" s="3" customFormat="1" ht="15.75" customHeight="1" thickBot="1" x14ac:dyDescent="0.4">
      <c r="A25" s="85" t="s">
        <v>156</v>
      </c>
      <c r="B25" s="92" t="s">
        <v>11</v>
      </c>
      <c r="C25" s="43"/>
      <c r="D25" s="43"/>
      <c r="E25" s="76" t="s">
        <v>12</v>
      </c>
      <c r="F25" s="113">
        <v>659.43313060035848</v>
      </c>
      <c r="G25" s="113">
        <v>678.01293841702432</v>
      </c>
      <c r="H25" s="113">
        <f>AVERAGE(Data!AR64:AR68)</f>
        <v>671.04596899001535</v>
      </c>
      <c r="I25" s="113">
        <f>AVERAGE(Data!AM64:AM68)</f>
        <v>683.62931739631335</v>
      </c>
      <c r="J25" s="128">
        <f t="shared" si="0"/>
        <v>18.579807816665834</v>
      </c>
      <c r="K25" s="480">
        <f t="shared" si="1"/>
        <v>2.8175423639619801</v>
      </c>
      <c r="L25" s="352"/>
      <c r="M25" s="352"/>
      <c r="N25" s="352"/>
    </row>
    <row r="26" spans="1:14" ht="15.75" customHeight="1" thickBot="1" x14ac:dyDescent="0.4">
      <c r="A26" s="85" t="s">
        <v>162</v>
      </c>
      <c r="B26" s="92" t="s">
        <v>280</v>
      </c>
      <c r="C26" s="43"/>
      <c r="D26" s="43"/>
      <c r="E26" s="75"/>
      <c r="F26" s="114">
        <v>792.42195612034322</v>
      </c>
      <c r="G26" s="114">
        <v>822.21752432155654</v>
      </c>
      <c r="H26" s="114">
        <f>AVERAGE(H27:H28)</f>
        <v>826.35515530925011</v>
      </c>
      <c r="I26" s="114">
        <f>AVERAGE(I27:I28)</f>
        <v>826.93561187916032</v>
      </c>
      <c r="J26" s="128">
        <f t="shared" si="0"/>
        <v>29.795568201213314</v>
      </c>
      <c r="K26" s="480">
        <f t="shared" si="1"/>
        <v>3.7600634322515329</v>
      </c>
      <c r="L26" s="2"/>
      <c r="M26" s="352"/>
      <c r="N26" s="352"/>
    </row>
    <row r="27" spans="1:14" s="3" customFormat="1" ht="15.75" customHeight="1" thickBot="1" x14ac:dyDescent="0.4">
      <c r="A27" s="85" t="s">
        <v>163</v>
      </c>
      <c r="B27" s="93" t="s">
        <v>281</v>
      </c>
      <c r="C27" s="50" t="s">
        <v>13</v>
      </c>
      <c r="D27" s="61"/>
      <c r="E27" s="73" t="s">
        <v>14</v>
      </c>
      <c r="F27" s="113">
        <v>1524.715821812596</v>
      </c>
      <c r="G27" s="113">
        <v>1584.5483870967741</v>
      </c>
      <c r="H27" s="113">
        <f>Data!AR70</f>
        <v>1591.0057471264367</v>
      </c>
      <c r="I27" s="113">
        <f>Data!AM70</f>
        <v>1591.5299539170508</v>
      </c>
      <c r="J27" s="128">
        <f t="shared" si="0"/>
        <v>59.832565284178145</v>
      </c>
      <c r="K27" s="480">
        <f t="shared" si="1"/>
        <v>3.9241781601668335</v>
      </c>
      <c r="L27" s="352"/>
      <c r="M27" s="352"/>
      <c r="N27" s="352"/>
    </row>
    <row r="28" spans="1:14" s="3" customFormat="1" ht="15.75" customHeight="1" thickBot="1" x14ac:dyDescent="0.4">
      <c r="A28" s="85" t="s">
        <v>164</v>
      </c>
      <c r="B28" s="92" t="s">
        <v>282</v>
      </c>
      <c r="C28" s="43"/>
      <c r="D28" s="43"/>
      <c r="E28" s="75"/>
      <c r="F28" s="113">
        <v>60.128090428090424</v>
      </c>
      <c r="G28" s="113">
        <v>59.886661546338978</v>
      </c>
      <c r="H28" s="113">
        <f>AVERAGE(Data!AR72:AR74)</f>
        <v>61.704563492063492</v>
      </c>
      <c r="I28" s="113">
        <f>AVERAGE(Data!AM72:AM74)</f>
        <v>62.341269841269842</v>
      </c>
      <c r="J28" s="128">
        <f t="shared" si="0"/>
        <v>-0.24142888175144606</v>
      </c>
      <c r="K28" s="480">
        <f t="shared" si="1"/>
        <v>-0.40152427930532814</v>
      </c>
      <c r="L28" s="352"/>
      <c r="M28" s="352"/>
      <c r="N28" s="352"/>
    </row>
    <row r="29" spans="1:14" s="3" customFormat="1" ht="15.75" customHeight="1" thickBot="1" x14ac:dyDescent="0.4">
      <c r="A29" s="85" t="s">
        <v>167</v>
      </c>
      <c r="B29" s="92" t="s">
        <v>283</v>
      </c>
      <c r="C29" s="43"/>
      <c r="D29" s="43"/>
      <c r="E29" s="75"/>
      <c r="F29" s="148">
        <v>433.07558559933227</v>
      </c>
      <c r="G29" s="148">
        <v>437.07447355482537</v>
      </c>
      <c r="H29" s="148">
        <f>AVERAGE(H30:H31)</f>
        <v>432.67269969278033</v>
      </c>
      <c r="I29" s="148">
        <f>AVERAGE(I30:I31)</f>
        <v>428.18314292114701</v>
      </c>
      <c r="J29" s="128">
        <f t="shared" si="0"/>
        <v>3.9988879554931032</v>
      </c>
      <c r="K29" s="480">
        <f t="shared" si="1"/>
        <v>0.92336951988624616</v>
      </c>
      <c r="L29" s="352"/>
      <c r="M29" s="352"/>
      <c r="N29" s="352"/>
    </row>
    <row r="30" spans="1:14" ht="15.75" customHeight="1" thickBot="1" x14ac:dyDescent="0.4">
      <c r="A30" s="85" t="s">
        <v>168</v>
      </c>
      <c r="B30" s="98" t="s">
        <v>292</v>
      </c>
      <c r="C30" s="51" t="s">
        <v>13</v>
      </c>
      <c r="D30" s="62"/>
      <c r="E30" s="73" t="s">
        <v>14</v>
      </c>
      <c r="F30" s="114">
        <v>825.30166666666662</v>
      </c>
      <c r="G30" s="114">
        <v>831.99013605442167</v>
      </c>
      <c r="H30" s="114">
        <f>Data!AR76</f>
        <v>826.26071428571424</v>
      </c>
      <c r="I30" s="114">
        <f>Data!AM76</f>
        <v>818.40606758832575</v>
      </c>
      <c r="J30" s="128">
        <f t="shared" si="0"/>
        <v>6.688469387755049</v>
      </c>
      <c r="K30" s="480">
        <f t="shared" si="1"/>
        <v>0.81042722411664214</v>
      </c>
      <c r="L30" s="2"/>
      <c r="M30" s="352"/>
      <c r="N30" s="352"/>
    </row>
    <row r="31" spans="1:14" ht="15.75" customHeight="1" thickBot="1" x14ac:dyDescent="0.4">
      <c r="A31" s="85" t="s">
        <v>169</v>
      </c>
      <c r="B31" s="94" t="s">
        <v>284</v>
      </c>
      <c r="C31" s="45"/>
      <c r="D31" s="45"/>
      <c r="E31" s="77"/>
      <c r="F31" s="114">
        <v>40.849504531997916</v>
      </c>
      <c r="G31" s="114">
        <v>42.158811055229052</v>
      </c>
      <c r="H31" s="114">
        <f>AVERAGE(Data!AR78:AR80)</f>
        <v>39.084685099846389</v>
      </c>
      <c r="I31" s="114">
        <f>AVERAGE(Data!AM78:AM80)</f>
        <v>37.960218253968257</v>
      </c>
      <c r="J31" s="128">
        <f t="shared" si="0"/>
        <v>1.3093065232311361</v>
      </c>
      <c r="K31" s="480">
        <f t="shared" si="1"/>
        <v>3.2051956033041726</v>
      </c>
      <c r="L31" s="2"/>
      <c r="M31" s="352"/>
      <c r="N31" s="352"/>
    </row>
    <row r="32" spans="1:14" ht="15" customHeight="1" thickBot="1" x14ac:dyDescent="0.4">
      <c r="A32" s="85" t="s">
        <v>181</v>
      </c>
      <c r="B32" s="92" t="s">
        <v>15</v>
      </c>
      <c r="C32" s="43"/>
      <c r="D32" s="43"/>
      <c r="E32" s="75"/>
      <c r="F32" s="148">
        <v>276.06524965476581</v>
      </c>
      <c r="G32" s="148">
        <v>275.88300013867553</v>
      </c>
      <c r="H32" s="148">
        <f>AVERAGE(H33:H34)</f>
        <v>276.72724959159291</v>
      </c>
      <c r="I32" s="148">
        <f>AVERAGE(I33:I34)</f>
        <v>282.60656852383386</v>
      </c>
      <c r="J32" s="128">
        <f t="shared" si="0"/>
        <v>-0.18224951609028039</v>
      </c>
      <c r="K32" s="480">
        <f t="shared" si="1"/>
        <v>-6.6016826209815638E-2</v>
      </c>
      <c r="L32" s="2"/>
      <c r="M32" s="352"/>
      <c r="N32" s="352"/>
    </row>
    <row r="33" spans="1:14" s="3" customFormat="1" ht="15" customHeight="1" thickBot="1" x14ac:dyDescent="0.4">
      <c r="A33" s="85" t="s">
        <v>180</v>
      </c>
      <c r="B33" s="89" t="s">
        <v>16</v>
      </c>
      <c r="C33" s="52"/>
      <c r="D33" s="63"/>
      <c r="E33" s="78"/>
      <c r="F33" s="113">
        <v>273.55997765675187</v>
      </c>
      <c r="G33" s="113">
        <v>263.42000768049155</v>
      </c>
      <c r="H33" s="113">
        <f>AVERAGE(Data!AR83:AR84)</f>
        <v>263.39107965766948</v>
      </c>
      <c r="I33" s="113">
        <f>AVERAGE(Data!AM83:AM84)</f>
        <v>263.94766138136288</v>
      </c>
      <c r="J33" s="128">
        <f t="shared" si="0"/>
        <v>-10.139969976260318</v>
      </c>
      <c r="K33" s="480">
        <f t="shared" si="1"/>
        <v>-3.7066715910407768</v>
      </c>
      <c r="L33" s="352"/>
      <c r="M33" s="352"/>
      <c r="N33" s="352"/>
    </row>
    <row r="34" spans="1:14" s="3" customFormat="1" ht="15" customHeight="1" thickBot="1" x14ac:dyDescent="0.4">
      <c r="A34" s="85" t="s">
        <v>178</v>
      </c>
      <c r="B34" s="89" t="s">
        <v>511</v>
      </c>
      <c r="C34" s="42"/>
      <c r="D34" s="64"/>
      <c r="E34" s="79"/>
      <c r="F34" s="113">
        <v>278.57052165277975</v>
      </c>
      <c r="G34" s="113">
        <v>288.3459925968595</v>
      </c>
      <c r="H34" s="113">
        <f>AVERAGE(Data!AR86:AR88)</f>
        <v>290.06341952551628</v>
      </c>
      <c r="I34" s="113">
        <f>AVERAGE(Data!AM86:AM88)</f>
        <v>301.26547566630478</v>
      </c>
      <c r="J34" s="128">
        <f t="shared" si="0"/>
        <v>9.7754709440797569</v>
      </c>
      <c r="K34" s="480">
        <f t="shared" si="1"/>
        <v>3.5091548402469712</v>
      </c>
      <c r="L34" s="352"/>
      <c r="M34" s="352"/>
      <c r="N34" s="352"/>
    </row>
    <row r="35" spans="1:14" s="3" customFormat="1" ht="15" customHeight="1" thickBot="1" x14ac:dyDescent="0.4">
      <c r="A35" s="85" t="s">
        <v>182</v>
      </c>
      <c r="B35" s="92" t="s">
        <v>17</v>
      </c>
      <c r="C35" s="43"/>
      <c r="D35" s="43"/>
      <c r="E35" s="75"/>
      <c r="F35" s="113">
        <v>208.29190106795406</v>
      </c>
      <c r="G35" s="113">
        <v>213.35896232286788</v>
      </c>
      <c r="H35" s="113">
        <f>AVERAGE(Data!AR90:AR92)</f>
        <v>208.55434981684982</v>
      </c>
      <c r="I35" s="113">
        <f>AVERAGE(Data!AM90:AM92)</f>
        <v>215.46804232804234</v>
      </c>
      <c r="J35" s="128">
        <f t="shared" si="0"/>
        <v>5.0670612549138241</v>
      </c>
      <c r="K35" s="480">
        <f t="shared" si="1"/>
        <v>2.4326731999343192</v>
      </c>
      <c r="L35" s="352"/>
      <c r="M35" s="352"/>
      <c r="N35" s="352"/>
    </row>
    <row r="36" spans="1:14" s="3" customFormat="1" ht="15" customHeight="1" thickBot="1" x14ac:dyDescent="0.4">
      <c r="A36" s="85" t="s">
        <v>186</v>
      </c>
      <c r="B36" s="90" t="s">
        <v>29</v>
      </c>
      <c r="C36" s="50" t="s">
        <v>203</v>
      </c>
      <c r="D36" s="61"/>
      <c r="E36" s="76" t="s">
        <v>500</v>
      </c>
      <c r="F36" s="113">
        <v>214.37319223985889</v>
      </c>
      <c r="G36" s="113">
        <v>216.28891941391942</v>
      </c>
      <c r="H36" s="113">
        <f>Data!AR93</f>
        <v>219.1171626984127</v>
      </c>
      <c r="I36" s="113">
        <f>Data!AM93</f>
        <v>229.73827160493826</v>
      </c>
      <c r="J36" s="128">
        <f t="shared" si="0"/>
        <v>1.9157271740605211</v>
      </c>
      <c r="K36" s="480">
        <f t="shared" si="1"/>
        <v>0.89364120300874339</v>
      </c>
      <c r="L36" s="352"/>
      <c r="M36" s="352"/>
      <c r="N36" s="352"/>
    </row>
    <row r="37" spans="1:14" ht="15" customHeight="1" thickBot="1" x14ac:dyDescent="0.4">
      <c r="A37" s="85" t="s">
        <v>187</v>
      </c>
      <c r="B37" s="90" t="s">
        <v>30</v>
      </c>
      <c r="C37" s="51" t="s">
        <v>38</v>
      </c>
      <c r="D37" s="62"/>
      <c r="E37" s="81" t="s">
        <v>500</v>
      </c>
      <c r="F37" s="113">
        <v>344.60897435897436</v>
      </c>
      <c r="G37" s="113">
        <v>320.91567460317458</v>
      </c>
      <c r="H37" s="113">
        <f>Data!AR94</f>
        <v>327.14801587301582</v>
      </c>
      <c r="I37" s="113">
        <f>Data!AM94</f>
        <v>327.10641025641024</v>
      </c>
      <c r="J37" s="128">
        <f t="shared" si="0"/>
        <v>-23.693299755799785</v>
      </c>
      <c r="K37" s="480">
        <f t="shared" si="1"/>
        <v>-6.8754157664851769</v>
      </c>
      <c r="L37" s="2"/>
      <c r="M37" s="352"/>
      <c r="N37" s="352"/>
    </row>
    <row r="38" spans="1:14" s="3" customFormat="1" ht="15" customHeight="1" thickBot="1" x14ac:dyDescent="0.4">
      <c r="A38" s="85" t="s">
        <v>188</v>
      </c>
      <c r="B38" s="90" t="s">
        <v>18</v>
      </c>
      <c r="C38" s="7"/>
      <c r="D38" s="65"/>
      <c r="E38" s="76" t="s">
        <v>501</v>
      </c>
      <c r="F38" s="113">
        <v>168.59740259740258</v>
      </c>
      <c r="G38" s="113">
        <v>152.67671957671959</v>
      </c>
      <c r="H38" s="113">
        <f>Data!AR95</f>
        <v>140.37037037037038</v>
      </c>
      <c r="I38" s="113">
        <f>Data!AM95</f>
        <v>146.13333333333335</v>
      </c>
      <c r="J38" s="128">
        <f t="shared" si="0"/>
        <v>-15.920683020682986</v>
      </c>
      <c r="K38" s="480">
        <f t="shared" si="1"/>
        <v>-9.4430179678985517</v>
      </c>
      <c r="L38" s="352"/>
      <c r="M38" s="352"/>
      <c r="N38" s="352"/>
    </row>
    <row r="39" spans="1:14" s="3" customFormat="1" ht="15" customHeight="1" thickBot="1" x14ac:dyDescent="0.4">
      <c r="A39" s="85" t="s">
        <v>189</v>
      </c>
      <c r="B39" s="90" t="s">
        <v>19</v>
      </c>
      <c r="C39" s="53" t="s">
        <v>20</v>
      </c>
      <c r="D39" s="66"/>
      <c r="E39" s="76" t="s">
        <v>502</v>
      </c>
      <c r="F39" s="113">
        <v>15046.177655677653</v>
      </c>
      <c r="G39" s="113">
        <v>15116.862244897959</v>
      </c>
      <c r="H39" s="113">
        <f>Data!AR96</f>
        <v>14196.569597069598</v>
      </c>
      <c r="I39" s="113">
        <f>Data!AM96</f>
        <v>14311.025641025639</v>
      </c>
      <c r="J39" s="128">
        <f t="shared" si="0"/>
        <v>70.684589220305497</v>
      </c>
      <c r="K39" s="480">
        <f t="shared" si="1"/>
        <v>0.46978435877787722</v>
      </c>
      <c r="L39" s="352"/>
      <c r="M39" s="352"/>
      <c r="N39" s="352"/>
    </row>
    <row r="40" spans="1:14" ht="15" customHeight="1" thickBot="1" x14ac:dyDescent="0.4">
      <c r="A40" s="85" t="s">
        <v>190</v>
      </c>
      <c r="B40" s="95" t="s">
        <v>21</v>
      </c>
      <c r="C40" s="46"/>
      <c r="D40" s="46"/>
      <c r="E40" s="80"/>
      <c r="F40" s="114">
        <v>4770.9135106646818</v>
      </c>
      <c r="G40" s="114">
        <v>4670.6407341242248</v>
      </c>
      <c r="H40" s="114">
        <f>AVERAGE(Data!AR98:AR101)</f>
        <v>4778.9323454632131</v>
      </c>
      <c r="I40" s="114">
        <f>AVERAGE(Data!AM98:AM101)</f>
        <v>4955.8475062403986</v>
      </c>
      <c r="J40" s="128">
        <f t="shared" si="0"/>
        <v>-100.27277654045702</v>
      </c>
      <c r="K40" s="480">
        <f t="shared" si="1"/>
        <v>-2.1017521343933785</v>
      </c>
      <c r="L40" s="2"/>
      <c r="M40" s="352"/>
      <c r="N40" s="352"/>
    </row>
    <row r="41" spans="1:14" ht="15" customHeight="1" thickBot="1" x14ac:dyDescent="0.4">
      <c r="A41" s="85" t="s">
        <v>195</v>
      </c>
      <c r="B41" s="95" t="s">
        <v>23</v>
      </c>
      <c r="C41" s="46"/>
      <c r="D41" s="46"/>
      <c r="E41" s="80"/>
      <c r="F41" s="114">
        <v>767.05297220568787</v>
      </c>
      <c r="G41" s="114">
        <v>768.52967757936494</v>
      </c>
      <c r="H41" s="114">
        <f>AVERAGE(Data!AR103:AR104)</f>
        <v>714.03821248196255</v>
      </c>
      <c r="I41" s="114">
        <f>AVERAGE(Data!AM103:AM104)</f>
        <v>719.56300366300366</v>
      </c>
      <c r="J41" s="128">
        <f t="shared" si="0"/>
        <v>1.4767053736770777</v>
      </c>
      <c r="K41" s="480">
        <f t="shared" si="1"/>
        <v>0.19251673967584784</v>
      </c>
      <c r="L41" s="2"/>
      <c r="M41" s="352"/>
      <c r="N41" s="352"/>
    </row>
    <row r="42" spans="1:14" ht="15" customHeight="1" thickBot="1" x14ac:dyDescent="0.4">
      <c r="A42" s="85" t="s">
        <v>198</v>
      </c>
      <c r="B42" s="96" t="s">
        <v>24</v>
      </c>
      <c r="C42" s="54" t="s">
        <v>25</v>
      </c>
      <c r="D42" s="67"/>
      <c r="E42" s="254" t="s">
        <v>502</v>
      </c>
      <c r="F42" s="114">
        <v>9409.8968253968251</v>
      </c>
      <c r="G42" s="114">
        <v>9648.8253968253939</v>
      </c>
      <c r="H42" s="114">
        <f>Data!AR105</f>
        <v>9315.9146141215097</v>
      </c>
      <c r="I42" s="114">
        <f>Data!AM105</f>
        <v>9365.3431855500839</v>
      </c>
      <c r="J42" s="128">
        <f t="shared" si="0"/>
        <v>238.92857142856883</v>
      </c>
      <c r="K42" s="480">
        <f t="shared" si="1"/>
        <v>2.5391199910259692</v>
      </c>
      <c r="L42" s="2"/>
      <c r="M42" s="352"/>
      <c r="N42" s="352"/>
    </row>
    <row r="43" spans="1:14" ht="15" customHeight="1" thickBot="1" x14ac:dyDescent="0.4">
      <c r="A43" s="85" t="s">
        <v>199</v>
      </c>
      <c r="B43" s="96" t="s">
        <v>27</v>
      </c>
      <c r="C43" s="54" t="s">
        <v>26</v>
      </c>
      <c r="D43" s="67"/>
      <c r="E43" s="254" t="s">
        <v>391</v>
      </c>
      <c r="F43" s="114">
        <v>12071.154401154401</v>
      </c>
      <c r="G43" s="114">
        <v>12311.382488479263</v>
      </c>
      <c r="H43" s="114">
        <f>Data!AR106</f>
        <v>12060.979166666666</v>
      </c>
      <c r="I43" s="114">
        <f>Data!AM106</f>
        <v>12080.626488095235</v>
      </c>
      <c r="J43" s="128">
        <f t="shared" si="0"/>
        <v>240.22808732486192</v>
      </c>
      <c r="K43" s="480">
        <f t="shared" si="1"/>
        <v>1.990100361087985</v>
      </c>
      <c r="L43" s="2"/>
      <c r="M43" s="352"/>
      <c r="N43" s="352"/>
    </row>
    <row r="44" spans="1:14" ht="15" customHeight="1" thickBot="1" x14ac:dyDescent="0.4">
      <c r="A44" s="130"/>
      <c r="B44" s="131" t="s">
        <v>88</v>
      </c>
      <c r="C44" s="132"/>
      <c r="D44" s="133"/>
      <c r="E44" s="134"/>
      <c r="F44" s="135"/>
      <c r="G44" s="135"/>
      <c r="H44" s="135"/>
      <c r="I44" s="135"/>
      <c r="J44" s="128">
        <f t="shared" si="0"/>
        <v>0</v>
      </c>
      <c r="K44" s="480" t="e">
        <f t="shared" si="1"/>
        <v>#DIV/0!</v>
      </c>
      <c r="L44" s="2"/>
      <c r="M44" s="352"/>
    </row>
    <row r="45" spans="1:14" ht="31.5" customHeight="1" thickBot="1" x14ac:dyDescent="0.4">
      <c r="A45" s="86" t="s">
        <v>265</v>
      </c>
      <c r="B45" s="99" t="s">
        <v>89</v>
      </c>
      <c r="C45" s="55"/>
      <c r="D45" s="68"/>
      <c r="E45" s="81" t="s">
        <v>503</v>
      </c>
      <c r="F45" s="114">
        <v>2000.3333333333333</v>
      </c>
      <c r="G45" s="114">
        <v>1990.4942528735633</v>
      </c>
      <c r="H45" s="114">
        <f>Data!AR108</f>
        <v>1995.0574712643679</v>
      </c>
      <c r="I45" s="114">
        <f>Data!AM108</f>
        <v>1996.4244663382599</v>
      </c>
      <c r="J45" s="128">
        <f t="shared" si="0"/>
        <v>-9.8390804597700026</v>
      </c>
      <c r="K45" s="480">
        <f t="shared" si="1"/>
        <v>-0.49187204431444775</v>
      </c>
      <c r="L45" s="2"/>
      <c r="M45" s="352"/>
    </row>
    <row r="46" spans="1:14" ht="27" customHeight="1" thickBot="1" x14ac:dyDescent="0.4">
      <c r="A46" s="86" t="s">
        <v>266</v>
      </c>
      <c r="B46" s="99" t="s">
        <v>90</v>
      </c>
      <c r="C46" s="55"/>
      <c r="D46" s="68"/>
      <c r="E46" s="165" t="s">
        <v>503</v>
      </c>
      <c r="F46" s="114">
        <v>1456.1833333333334</v>
      </c>
      <c r="G46" s="114">
        <v>1458.4367816091956</v>
      </c>
      <c r="H46" s="114">
        <f>Data!AR109</f>
        <v>1459.7126436781612</v>
      </c>
      <c r="I46" s="114">
        <f>Data!AM109</f>
        <v>1465.4597701149426</v>
      </c>
      <c r="J46" s="128">
        <f t="shared" si="0"/>
        <v>2.2534482758621834</v>
      </c>
      <c r="K46" s="480">
        <f t="shared" si="1"/>
        <v>0.15475031366440925</v>
      </c>
      <c r="L46" s="2"/>
      <c r="M46" s="352"/>
    </row>
    <row r="47" spans="1:14" ht="27" customHeight="1" thickBot="1" x14ac:dyDescent="0.4">
      <c r="A47" s="86" t="s">
        <v>221</v>
      </c>
      <c r="B47" s="99" t="s">
        <v>91</v>
      </c>
      <c r="C47" s="44"/>
      <c r="D47" s="68"/>
      <c r="E47" s="81" t="s">
        <v>503</v>
      </c>
      <c r="F47" s="114">
        <v>1185.8494623655913</v>
      </c>
      <c r="G47" s="114">
        <v>1191.1730158730159</v>
      </c>
      <c r="H47" s="114">
        <f>Data!AR110</f>
        <v>1195.6452380952383</v>
      </c>
      <c r="I47" s="114">
        <f>Data!AM110</f>
        <v>1195.8134920634918</v>
      </c>
      <c r="J47" s="128">
        <f t="shared" si="0"/>
        <v>5.323553507424549</v>
      </c>
      <c r="K47" s="480">
        <f t="shared" si="1"/>
        <v>0.44892321296877435</v>
      </c>
      <c r="L47" s="2"/>
      <c r="M47" s="352"/>
    </row>
    <row r="48" spans="1:14" ht="27" customHeight="1" thickBot="1" x14ac:dyDescent="0.4">
      <c r="A48" s="86" t="s">
        <v>78</v>
      </c>
      <c r="B48" s="99" t="s">
        <v>92</v>
      </c>
      <c r="C48" s="44"/>
      <c r="D48" s="68"/>
      <c r="E48" s="81" t="s">
        <v>503</v>
      </c>
      <c r="F48" s="114">
        <v>1151.6767676767674</v>
      </c>
      <c r="G48" s="114">
        <v>1156.6041666666665</v>
      </c>
      <c r="H48" s="114">
        <f>Data!AR111</f>
        <v>1177.1354166666665</v>
      </c>
      <c r="I48" s="114">
        <f>Data!AM111</f>
        <v>1187.7194940476188</v>
      </c>
      <c r="J48" s="128">
        <f t="shared" si="0"/>
        <v>4.9273989898990749</v>
      </c>
      <c r="K48" s="480">
        <f t="shared" si="1"/>
        <v>0.4278456532416578</v>
      </c>
      <c r="L48" s="2"/>
      <c r="M48" s="352"/>
    </row>
    <row r="49" spans="1:13" ht="27" customHeight="1" thickBot="1" x14ac:dyDescent="0.4">
      <c r="A49" s="86" t="s">
        <v>267</v>
      </c>
      <c r="B49" s="99" t="s">
        <v>93</v>
      </c>
      <c r="C49" s="44"/>
      <c r="D49" s="68"/>
      <c r="E49" s="81" t="s">
        <v>504</v>
      </c>
      <c r="F49" s="114">
        <v>1153.2727272727273</v>
      </c>
      <c r="G49" s="114">
        <v>1163.9895833333333</v>
      </c>
      <c r="H49" s="114">
        <f>Data!AR112</f>
        <v>1176.1458333333333</v>
      </c>
      <c r="I49" s="114">
        <f>Data!AM112</f>
        <v>1187.1130952380952</v>
      </c>
      <c r="J49" s="128">
        <f t="shared" si="0"/>
        <v>10.716856060606005</v>
      </c>
      <c r="K49" s="480">
        <f t="shared" si="1"/>
        <v>0.92925600399389929</v>
      </c>
      <c r="L49" s="2"/>
      <c r="M49" s="352"/>
    </row>
    <row r="50" spans="1:13" ht="27" customHeight="1" thickBot="1" x14ac:dyDescent="0.4">
      <c r="A50" s="86" t="s">
        <v>222</v>
      </c>
      <c r="B50" s="99" t="s">
        <v>94</v>
      </c>
      <c r="C50" s="56"/>
      <c r="D50" s="69"/>
      <c r="E50" s="82"/>
      <c r="F50" s="114">
        <v>779.74747474747471</v>
      </c>
      <c r="G50" s="114">
        <v>784.84895833333326</v>
      </c>
      <c r="H50" s="114">
        <f>AVERAGE(Data!AR114:AR115)</f>
        <v>791.83333333333326</v>
      </c>
      <c r="I50" s="114">
        <f>AVERAGE(Data!AM114:AM115)</f>
        <v>796.16155433947768</v>
      </c>
      <c r="J50" s="128">
        <f t="shared" si="0"/>
        <v>5.1014835858585457</v>
      </c>
      <c r="K50" s="480">
        <f t="shared" si="1"/>
        <v>0.6542481702182732</v>
      </c>
      <c r="L50" s="2"/>
      <c r="M50" s="352"/>
    </row>
    <row r="51" spans="1:13" ht="27" customHeight="1" thickBot="1" x14ac:dyDescent="0.4">
      <c r="A51" s="86" t="s">
        <v>268</v>
      </c>
      <c r="B51" s="99" t="s">
        <v>95</v>
      </c>
      <c r="C51" s="44"/>
      <c r="D51" s="68"/>
      <c r="E51" s="81" t="s">
        <v>503</v>
      </c>
      <c r="F51" s="114">
        <v>1379.5059523809523</v>
      </c>
      <c r="G51" s="114">
        <v>1395.9953917050691</v>
      </c>
      <c r="H51" s="114">
        <f>Data!AR116</f>
        <v>1396.7588325652841</v>
      </c>
      <c r="I51" s="114">
        <f>Data!AM116</f>
        <v>1397.8264208909368</v>
      </c>
      <c r="J51" s="128">
        <f t="shared" si="0"/>
        <v>16.489439324116802</v>
      </c>
      <c r="K51" s="480">
        <f t="shared" si="1"/>
        <v>1.1953148368556819</v>
      </c>
      <c r="L51" s="2"/>
      <c r="M51" s="352"/>
    </row>
    <row r="52" spans="1:13" ht="27" customHeight="1" thickBot="1" x14ac:dyDescent="0.4">
      <c r="A52" s="86" t="s">
        <v>82</v>
      </c>
      <c r="B52" s="99" t="s">
        <v>96</v>
      </c>
      <c r="C52" s="44"/>
      <c r="D52" s="68"/>
      <c r="E52" s="81" t="s">
        <v>503</v>
      </c>
      <c r="F52" s="114">
        <v>1273.578869047619</v>
      </c>
      <c r="G52" s="114">
        <v>1275.0384024577572</v>
      </c>
      <c r="H52" s="114">
        <f>Data!AR117</f>
        <v>1294.0706605222733</v>
      </c>
      <c r="I52" s="114">
        <f>Data!AM117</f>
        <v>1303.8863287250381</v>
      </c>
      <c r="J52" s="128">
        <f t="shared" si="0"/>
        <v>1.4595334101381923</v>
      </c>
      <c r="K52" s="480">
        <f t="shared" si="1"/>
        <v>0.1146009442846386</v>
      </c>
      <c r="L52" s="2"/>
      <c r="M52" s="352"/>
    </row>
    <row r="53" spans="1:13" ht="27" customHeight="1" thickBot="1" x14ac:dyDescent="0.4">
      <c r="A53" s="86" t="s">
        <v>223</v>
      </c>
      <c r="B53" s="99" t="s">
        <v>97</v>
      </c>
      <c r="C53" s="44"/>
      <c r="D53" s="68"/>
      <c r="E53" s="81" t="s">
        <v>503</v>
      </c>
      <c r="F53" s="114">
        <v>1370.234375</v>
      </c>
      <c r="G53" s="114">
        <v>1379.4354838709678</v>
      </c>
      <c r="H53" s="114">
        <f>Data!AR118</f>
        <v>1393.1182795698924</v>
      </c>
      <c r="I53" s="114">
        <f>Data!AM118</f>
        <v>1393.8556067588322</v>
      </c>
      <c r="J53" s="128">
        <f t="shared" si="0"/>
        <v>9.2011088709678006</v>
      </c>
      <c r="K53" s="480">
        <f t="shared" si="1"/>
        <v>0.67149890842344395</v>
      </c>
      <c r="L53" s="2"/>
      <c r="M53" s="352"/>
    </row>
    <row r="54" spans="1:13" ht="27" customHeight="1" thickBot="1" x14ac:dyDescent="0.4">
      <c r="A54" s="86" t="s">
        <v>269</v>
      </c>
      <c r="B54" s="101" t="s">
        <v>294</v>
      </c>
      <c r="C54" s="44"/>
      <c r="D54" s="68"/>
      <c r="E54" s="81" t="s">
        <v>503</v>
      </c>
      <c r="F54" s="114">
        <v>1284.5959595959598</v>
      </c>
      <c r="G54" s="114">
        <v>1301.3020833333333</v>
      </c>
      <c r="H54" s="114">
        <f>Data!AR119</f>
        <v>1266.0416666666667</v>
      </c>
      <c r="I54" s="114">
        <f>Data!AM119</f>
        <v>1276.1383928571429</v>
      </c>
      <c r="J54" s="128">
        <f t="shared" si="0"/>
        <v>16.706123737373446</v>
      </c>
      <c r="K54" s="480">
        <f t="shared" si="1"/>
        <v>1.3004963632789235</v>
      </c>
      <c r="L54" s="2"/>
      <c r="M54" s="352"/>
    </row>
    <row r="55" spans="1:13" ht="27" customHeight="1" thickBot="1" x14ac:dyDescent="0.4">
      <c r="A55" s="86" t="s">
        <v>270</v>
      </c>
      <c r="B55" s="101" t="s">
        <v>295</v>
      </c>
      <c r="C55" s="44"/>
      <c r="D55" s="68"/>
      <c r="E55" s="81" t="s">
        <v>504</v>
      </c>
      <c r="F55" s="114">
        <v>1481.3541666666665</v>
      </c>
      <c r="G55" s="114">
        <v>1474.6774193548388</v>
      </c>
      <c r="H55" s="114">
        <f>Data!AR120</f>
        <v>1462.2043010752686</v>
      </c>
      <c r="I55" s="114">
        <f>Data!AM120</f>
        <v>1466.5591397849464</v>
      </c>
      <c r="J55" s="128">
        <f t="shared" si="0"/>
        <v>-6.6767473118277394</v>
      </c>
      <c r="K55" s="480">
        <f t="shared" si="1"/>
        <v>-0.45071917722766547</v>
      </c>
      <c r="L55" s="2"/>
      <c r="M55" s="352"/>
    </row>
    <row r="56" spans="1:13" ht="21.75" customHeight="1" thickBot="1" x14ac:dyDescent="0.4">
      <c r="A56" s="136"/>
      <c r="B56" s="137" t="s">
        <v>296</v>
      </c>
      <c r="C56" s="138" t="s">
        <v>28</v>
      </c>
      <c r="D56" s="139"/>
      <c r="E56" s="140"/>
      <c r="F56" s="135"/>
      <c r="G56" s="135"/>
      <c r="H56" s="135"/>
      <c r="I56" s="135"/>
      <c r="J56" s="128">
        <f t="shared" si="0"/>
        <v>0</v>
      </c>
      <c r="K56" s="480" t="e">
        <f t="shared" si="1"/>
        <v>#DIV/0!</v>
      </c>
      <c r="L56" s="2"/>
      <c r="M56" s="352"/>
    </row>
    <row r="57" spans="1:13" ht="16.5" customHeight="1" thickBot="1" x14ac:dyDescent="0.4">
      <c r="A57" s="86" t="s">
        <v>271</v>
      </c>
      <c r="B57" s="97" t="s">
        <v>285</v>
      </c>
      <c r="C57" s="57" t="s">
        <v>31</v>
      </c>
      <c r="D57" s="70"/>
      <c r="E57" s="255" t="s">
        <v>505</v>
      </c>
      <c r="F57" s="114">
        <v>8200.4427083333339</v>
      </c>
      <c r="G57" s="114">
        <v>8006.8489583333339</v>
      </c>
      <c r="H57" s="114">
        <f>Data!AR122</f>
        <v>8159.713541666667</v>
      </c>
      <c r="I57" s="114">
        <f>Data!AM122</f>
        <v>7854.0736607142853</v>
      </c>
      <c r="J57" s="128">
        <f t="shared" si="0"/>
        <v>-193.59375</v>
      </c>
      <c r="K57" s="480">
        <f t="shared" si="1"/>
        <v>-2.3607719349501579</v>
      </c>
      <c r="L57" s="2"/>
      <c r="M57" s="352"/>
    </row>
    <row r="58" spans="1:13" ht="16.5" customHeight="1" thickBot="1" x14ac:dyDescent="0.4">
      <c r="A58" s="86" t="s">
        <v>272</v>
      </c>
      <c r="B58" s="97" t="s">
        <v>286</v>
      </c>
      <c r="C58" s="57" t="s">
        <v>32</v>
      </c>
      <c r="D58" s="70"/>
      <c r="E58" s="255" t="s">
        <v>505</v>
      </c>
      <c r="F58" s="114">
        <v>2262.7534562211981</v>
      </c>
      <c r="G58" s="114">
        <v>2239.3855606758834</v>
      </c>
      <c r="H58" s="114">
        <f>Data!AR123</f>
        <v>1873.4254992319509</v>
      </c>
      <c r="I58" s="114">
        <f>Data!AM123</f>
        <v>2151.2649769585255</v>
      </c>
      <c r="J58" s="128">
        <f t="shared" si="0"/>
        <v>-23.367895545314695</v>
      </c>
      <c r="K58" s="480">
        <f t="shared" si="1"/>
        <v>-1.0327194719807928</v>
      </c>
      <c r="L58" s="2"/>
      <c r="M58" s="352"/>
    </row>
    <row r="59" spans="1:13" ht="16.5" customHeight="1" thickBot="1" x14ac:dyDescent="0.4">
      <c r="A59" s="86" t="s">
        <v>273</v>
      </c>
      <c r="B59" s="97" t="s">
        <v>287</v>
      </c>
      <c r="C59" s="57" t="s">
        <v>33</v>
      </c>
      <c r="D59" s="70"/>
      <c r="E59" s="255" t="s">
        <v>505</v>
      </c>
      <c r="F59" s="114">
        <v>3055.8410138248846</v>
      </c>
      <c r="G59" s="114">
        <v>3296.1597542242703</v>
      </c>
      <c r="H59" s="114">
        <f>Data!AR124</f>
        <v>2891.6741071428569</v>
      </c>
      <c r="I59" s="114">
        <f>Data!AM124</f>
        <v>3020.483870967742</v>
      </c>
      <c r="J59" s="128">
        <f t="shared" si="0"/>
        <v>240.31874039938566</v>
      </c>
      <c r="K59" s="480">
        <f t="shared" si="1"/>
        <v>7.8642422597302417</v>
      </c>
      <c r="L59" s="2"/>
      <c r="M59" s="352"/>
    </row>
    <row r="60" spans="1:13" ht="16.5" customHeight="1" thickBot="1" x14ac:dyDescent="0.4">
      <c r="A60" s="86" t="s">
        <v>274</v>
      </c>
      <c r="B60" s="97" t="s">
        <v>288</v>
      </c>
      <c r="C60" s="57" t="s">
        <v>34</v>
      </c>
      <c r="D60" s="70"/>
      <c r="E60" s="255" t="s">
        <v>505</v>
      </c>
      <c r="F60" s="114">
        <v>12003.447004608295</v>
      </c>
      <c r="G60" s="114">
        <v>12591.466973886329</v>
      </c>
      <c r="H60" s="114">
        <f>Data!AR125</f>
        <v>11731.059907834102</v>
      </c>
      <c r="I60" s="114">
        <f>Data!AM125</f>
        <v>11393.387096774193</v>
      </c>
      <c r="J60" s="128">
        <f t="shared" si="0"/>
        <v>588.01996927803339</v>
      </c>
      <c r="K60" s="480">
        <f t="shared" si="1"/>
        <v>4.8987592401772933</v>
      </c>
      <c r="L60" s="2"/>
      <c r="M60" s="352"/>
    </row>
    <row r="61" spans="1:13" ht="16.5" customHeight="1" thickBot="1" x14ac:dyDescent="0.4">
      <c r="A61" s="86" t="s">
        <v>275</v>
      </c>
      <c r="B61" s="97" t="s">
        <v>289</v>
      </c>
      <c r="C61" s="57" t="s">
        <v>35</v>
      </c>
      <c r="D61" s="70"/>
      <c r="E61" s="255" t="s">
        <v>505</v>
      </c>
      <c r="F61" s="114">
        <v>8341.1038961038957</v>
      </c>
      <c r="G61" s="114">
        <v>8657.0737327188926</v>
      </c>
      <c r="H61" s="114">
        <f>Data!AR126</f>
        <v>8000.7142857142862</v>
      </c>
      <c r="I61" s="114">
        <f>Data!AM126</f>
        <v>7402.2167487684728</v>
      </c>
      <c r="J61" s="128">
        <f t="shared" si="0"/>
        <v>315.96983661499689</v>
      </c>
      <c r="K61" s="480">
        <f t="shared" si="1"/>
        <v>3.7881057537550324</v>
      </c>
      <c r="L61" s="2"/>
      <c r="M61" s="352"/>
    </row>
    <row r="62" spans="1:13" ht="16.5" customHeight="1" thickBot="1" x14ac:dyDescent="0.4">
      <c r="A62" s="86" t="s">
        <v>276</v>
      </c>
      <c r="B62" s="97" t="s">
        <v>290</v>
      </c>
      <c r="C62" s="57" t="s">
        <v>36</v>
      </c>
      <c r="D62" s="70"/>
      <c r="E62" s="255" t="s">
        <v>505</v>
      </c>
      <c r="F62" s="114">
        <v>7342.5541125541122</v>
      </c>
      <c r="G62" s="114">
        <v>7492.0967741935483</v>
      </c>
      <c r="H62" s="114">
        <f>Data!AR127</f>
        <v>6842.0089285714284</v>
      </c>
      <c r="I62" s="114">
        <f>Data!AM127</f>
        <v>7236.1751152073739</v>
      </c>
      <c r="J62" s="128">
        <f t="shared" si="0"/>
        <v>149.54266163943612</v>
      </c>
      <c r="K62" s="480">
        <f t="shared" si="1"/>
        <v>2.0366572632233226</v>
      </c>
      <c r="L62" s="2"/>
      <c r="M62" s="352"/>
    </row>
    <row r="63" spans="1:13" ht="16.5" customHeight="1" thickBot="1" x14ac:dyDescent="0.4">
      <c r="A63" s="86" t="s">
        <v>277</v>
      </c>
      <c r="B63" s="97" t="s">
        <v>40</v>
      </c>
      <c r="C63" s="58" t="s">
        <v>37</v>
      </c>
      <c r="D63" s="70"/>
      <c r="E63" s="255" t="s">
        <v>505</v>
      </c>
      <c r="F63" s="114">
        <v>10906.590743746994</v>
      </c>
      <c r="G63" s="114">
        <v>10991.30608358935</v>
      </c>
      <c r="H63" s="114">
        <f>AVERAGE(Data!AR129:AR131)</f>
        <v>10998.411247653181</v>
      </c>
      <c r="I63" s="114">
        <f>AVERAGE(Data!AM129:AM131)</f>
        <v>10668.508448540706</v>
      </c>
      <c r="J63" s="128">
        <f t="shared" si="0"/>
        <v>84.715339842356116</v>
      </c>
      <c r="K63" s="480">
        <f t="shared" si="1"/>
        <v>0.77673529549942466</v>
      </c>
      <c r="L63" s="2"/>
      <c r="M63" s="352"/>
    </row>
    <row r="64" spans="1:13" ht="16.5" customHeight="1" thickBot="1" x14ac:dyDescent="0.4">
      <c r="A64" s="87" t="s">
        <v>278</v>
      </c>
      <c r="B64" s="100" t="s">
        <v>293</v>
      </c>
      <c r="C64" s="59"/>
      <c r="D64" s="71"/>
      <c r="E64" s="83"/>
      <c r="F64" s="115">
        <v>3889.0189594356261</v>
      </c>
      <c r="G64" s="115">
        <v>3673.9537545787543</v>
      </c>
      <c r="H64" s="115">
        <f>Data!AR132</f>
        <v>3197.8571428571431</v>
      </c>
      <c r="I64" s="115">
        <f>Data!AM132</f>
        <v>3178.5897435897432</v>
      </c>
      <c r="J64" s="128">
        <f t="shared" si="0"/>
        <v>-215.06520485687179</v>
      </c>
      <c r="K64" s="480">
        <f t="shared" si="1"/>
        <v>-5.5300631624609515</v>
      </c>
      <c r="L64" s="2"/>
      <c r="M64" s="352"/>
    </row>
  </sheetData>
  <mergeCells count="3">
    <mergeCell ref="B1:E1"/>
    <mergeCell ref="B2:E2"/>
    <mergeCell ref="B3:E3"/>
  </mergeCells>
  <phoneticPr fontId="50" type="noConversion"/>
  <conditionalFormatting sqref="J8:J64">
    <cfRule type="cellIs" dxfId="19" priority="5" operator="lessThan">
      <formula>0</formula>
    </cfRule>
  </conditionalFormatting>
  <conditionalFormatting sqref="K8:K64">
    <cfRule type="top10" dxfId="18" priority="1" bottom="1" rank="7"/>
    <cfRule type="top10" dxfId="17" priority="2" rank="7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48"/>
  <sheetViews>
    <sheetView view="pageBreakPreview" topLeftCell="C2" zoomScale="130" zoomScaleNormal="130" zoomScaleSheetLayoutView="130" workbookViewId="0">
      <pane xSplit="2" ySplit="2" topLeftCell="AJ4" activePane="bottomRight" state="frozen"/>
      <selection activeCell="C2" sqref="C2"/>
      <selection pane="topRight" activeCell="E2" sqref="E2"/>
      <selection pane="bottomLeft" activeCell="C4" sqref="C4"/>
      <selection pane="bottomRight" activeCell="AR24" sqref="AR24"/>
    </sheetView>
  </sheetViews>
  <sheetFormatPr defaultRowHeight="14.5" x14ac:dyDescent="0.35"/>
  <cols>
    <col min="1" max="1" width="4.26953125" hidden="1" customWidth="1"/>
    <col min="2" max="2" width="5" bestFit="1" customWidth="1"/>
    <col min="3" max="3" width="25.54296875" customWidth="1"/>
    <col min="4" max="4" width="6.1796875" customWidth="1"/>
    <col min="5" max="5" width="5" customWidth="1"/>
    <col min="6" max="6" width="4.81640625" customWidth="1"/>
    <col min="7" max="7" width="5.26953125" customWidth="1"/>
    <col min="8" max="8" width="5.453125" customWidth="1"/>
    <col min="9" max="9" width="5.7265625" bestFit="1" customWidth="1"/>
    <col min="10" max="12" width="6.7265625" style="21" customWidth="1"/>
    <col min="13" max="14" width="6" style="21" customWidth="1"/>
    <col min="15" max="16" width="4.54296875" customWidth="1"/>
    <col min="17" max="17" width="5.26953125" customWidth="1"/>
    <col min="18" max="18" width="5.81640625" customWidth="1"/>
    <col min="19" max="19" width="4.81640625" customWidth="1"/>
    <col min="20" max="22" width="4.54296875" customWidth="1"/>
    <col min="23" max="23" width="4.81640625" customWidth="1"/>
    <col min="24" max="24" width="5.7265625" bestFit="1" customWidth="1"/>
    <col min="25" max="28" width="5.7265625" customWidth="1"/>
    <col min="29" max="29" width="5.7265625" hidden="1" customWidth="1"/>
    <col min="30" max="30" width="6.81640625" bestFit="1" customWidth="1"/>
    <col min="31" max="31" width="5.453125" bestFit="1" customWidth="1"/>
    <col min="32" max="32" width="4.81640625" customWidth="1"/>
    <col min="33" max="33" width="5.453125" bestFit="1" customWidth="1"/>
    <col min="34" max="34" width="6.1796875" customWidth="1"/>
    <col min="35" max="44" width="6.81640625" customWidth="1"/>
    <col min="45" max="46" width="0" hidden="1" customWidth="1"/>
  </cols>
  <sheetData>
    <row r="1" spans="1:48" ht="15" thickBot="1" x14ac:dyDescent="0.4"/>
    <row r="2" spans="1:48" s="1" customFormat="1" ht="23.25" customHeight="1" thickBot="1" x14ac:dyDescent="0.4">
      <c r="A2" s="103"/>
      <c r="B2" s="674" t="s">
        <v>209</v>
      </c>
      <c r="C2" s="676" t="s">
        <v>210</v>
      </c>
      <c r="D2" s="676" t="s">
        <v>520</v>
      </c>
      <c r="E2" s="684" t="s">
        <v>523</v>
      </c>
      <c r="F2" s="685"/>
      <c r="G2" s="685"/>
      <c r="H2" s="685"/>
      <c r="I2" s="686"/>
      <c r="J2" s="104" t="s">
        <v>531</v>
      </c>
      <c r="K2" s="104" t="s">
        <v>531</v>
      </c>
      <c r="L2" s="104" t="s">
        <v>531</v>
      </c>
      <c r="M2" s="104" t="s">
        <v>531</v>
      </c>
      <c r="N2" s="648"/>
      <c r="O2" s="678" t="s">
        <v>507</v>
      </c>
      <c r="P2" s="679"/>
      <c r="Q2" s="679"/>
      <c r="R2" s="679"/>
      <c r="S2" s="680"/>
      <c r="T2" s="681" t="s">
        <v>521</v>
      </c>
      <c r="U2" s="672"/>
      <c r="V2" s="682"/>
      <c r="W2" s="682"/>
      <c r="X2" s="683"/>
      <c r="Y2" s="671" t="s">
        <v>596</v>
      </c>
      <c r="Z2" s="672"/>
      <c r="AA2" s="672"/>
      <c r="AB2" s="672"/>
      <c r="AC2" s="673"/>
      <c r="AD2" s="671" t="s">
        <v>597</v>
      </c>
      <c r="AE2" s="672"/>
      <c r="AF2" s="672"/>
      <c r="AG2" s="672"/>
      <c r="AH2" s="673"/>
      <c r="AI2" s="671" t="s">
        <v>598</v>
      </c>
      <c r="AJ2" s="672"/>
      <c r="AK2" s="672"/>
      <c r="AL2" s="672"/>
      <c r="AM2" s="673"/>
      <c r="AN2" s="671" t="s">
        <v>605</v>
      </c>
      <c r="AO2" s="672"/>
      <c r="AP2" s="672"/>
      <c r="AQ2" s="672"/>
      <c r="AR2" s="673"/>
      <c r="AS2" s="1" t="s">
        <v>538</v>
      </c>
      <c r="AU2" s="1" t="s">
        <v>604</v>
      </c>
    </row>
    <row r="3" spans="1:48" ht="22.5" customHeight="1" thickBot="1" x14ac:dyDescent="0.45">
      <c r="A3" s="8"/>
      <c r="B3" s="675"/>
      <c r="C3" s="677"/>
      <c r="D3" s="677"/>
      <c r="E3" s="37" t="s">
        <v>83</v>
      </c>
      <c r="F3" s="14" t="s">
        <v>207</v>
      </c>
      <c r="G3" s="14" t="s">
        <v>208</v>
      </c>
      <c r="H3" s="15" t="s">
        <v>87</v>
      </c>
      <c r="I3" s="39" t="s">
        <v>85</v>
      </c>
      <c r="J3" s="40" t="s">
        <v>83</v>
      </c>
      <c r="K3" s="40" t="s">
        <v>207</v>
      </c>
      <c r="L3" s="40" t="s">
        <v>208</v>
      </c>
      <c r="M3" s="40" t="s">
        <v>87</v>
      </c>
      <c r="N3" s="40"/>
      <c r="O3" s="144" t="s">
        <v>83</v>
      </c>
      <c r="P3" s="107" t="s">
        <v>207</v>
      </c>
      <c r="Q3" s="107" t="s">
        <v>208</v>
      </c>
      <c r="R3" s="107" t="s">
        <v>87</v>
      </c>
      <c r="S3" s="108" t="s">
        <v>217</v>
      </c>
      <c r="T3" s="260" t="s">
        <v>83</v>
      </c>
      <c r="U3" s="259" t="s">
        <v>207</v>
      </c>
      <c r="V3" s="149" t="s">
        <v>208</v>
      </c>
      <c r="W3" s="16" t="s">
        <v>87</v>
      </c>
      <c r="X3" s="105" t="s">
        <v>85</v>
      </c>
      <c r="Y3" s="330" t="s">
        <v>83</v>
      </c>
      <c r="Z3" s="259" t="s">
        <v>207</v>
      </c>
      <c r="AA3" s="259" t="s">
        <v>208</v>
      </c>
      <c r="AB3" s="331" t="s">
        <v>87</v>
      </c>
      <c r="AC3" s="331" t="s">
        <v>85</v>
      </c>
      <c r="AD3" s="330" t="s">
        <v>83</v>
      </c>
      <c r="AE3" s="259" t="s">
        <v>207</v>
      </c>
      <c r="AF3" s="259" t="s">
        <v>208</v>
      </c>
      <c r="AG3" s="331" t="s">
        <v>87</v>
      </c>
      <c r="AH3" s="649" t="s">
        <v>606</v>
      </c>
      <c r="AI3" s="330" t="s">
        <v>83</v>
      </c>
      <c r="AJ3" s="259" t="s">
        <v>207</v>
      </c>
      <c r="AK3" s="259" t="s">
        <v>208</v>
      </c>
      <c r="AL3" s="331" t="s">
        <v>87</v>
      </c>
      <c r="AM3" s="649" t="s">
        <v>606</v>
      </c>
      <c r="AN3" s="330" t="s">
        <v>83</v>
      </c>
      <c r="AO3" s="259" t="s">
        <v>207</v>
      </c>
      <c r="AP3" s="259" t="s">
        <v>208</v>
      </c>
      <c r="AQ3" s="331" t="s">
        <v>87</v>
      </c>
      <c r="AR3" s="649" t="s">
        <v>606</v>
      </c>
      <c r="AS3" t="s">
        <v>601</v>
      </c>
      <c r="AT3" t="s">
        <v>602</v>
      </c>
      <c r="AU3" t="s">
        <v>601</v>
      </c>
      <c r="AV3" t="s">
        <v>602</v>
      </c>
    </row>
    <row r="4" spans="1:48" ht="15" thickBot="1" x14ac:dyDescent="0.4">
      <c r="A4" s="8"/>
      <c r="B4" s="17"/>
      <c r="C4" s="150" t="s">
        <v>212</v>
      </c>
      <c r="D4" s="151">
        <v>100</v>
      </c>
      <c r="E4" s="38"/>
      <c r="F4" s="18"/>
      <c r="G4" s="18"/>
      <c r="H4" s="19"/>
      <c r="I4" s="19"/>
      <c r="J4" s="38"/>
      <c r="K4" s="38"/>
      <c r="L4" s="38"/>
      <c r="M4" s="38"/>
      <c r="N4" s="38"/>
      <c r="O4" s="109">
        <v>136.8152331141886</v>
      </c>
      <c r="P4" s="109">
        <v>134.1719573813381</v>
      </c>
      <c r="Q4" s="152">
        <v>134.77375857494178</v>
      </c>
      <c r="R4" s="152">
        <v>131.7925528476014</v>
      </c>
      <c r="S4" s="153">
        <f>AVERAGE(O4:R4)</f>
        <v>134.38837547951746</v>
      </c>
      <c r="T4" s="109">
        <v>136.64344545704765</v>
      </c>
      <c r="U4" s="109">
        <v>135.77664088248622</v>
      </c>
      <c r="V4" s="109">
        <v>139.53497290330327</v>
      </c>
      <c r="W4" s="304">
        <v>137.73461328163052</v>
      </c>
      <c r="X4" s="304">
        <f>AVERAGE(T4:W4)</f>
        <v>137.4224181311169</v>
      </c>
      <c r="Y4" s="328">
        <v>144.09623328976915</v>
      </c>
      <c r="Z4" s="328">
        <v>146.98036084355653</v>
      </c>
      <c r="AA4" s="328">
        <v>149.41210495962804</v>
      </c>
      <c r="AB4" s="328">
        <v>148.25337014278111</v>
      </c>
      <c r="AC4" s="328">
        <v>147.1855173089337</v>
      </c>
      <c r="AD4" s="351">
        <v>153.64260774904301</v>
      </c>
      <c r="AE4" s="351">
        <v>151.55256155658478</v>
      </c>
      <c r="AF4" s="351">
        <v>152.96183387712682</v>
      </c>
      <c r="AG4" s="351">
        <v>148.44177100790813</v>
      </c>
      <c r="AH4" s="332">
        <v>151.64969354766569</v>
      </c>
      <c r="AI4" s="351">
        <f>(($D5*AI6)+($D37*AI38))/100</f>
        <v>152.43541064734086</v>
      </c>
      <c r="AJ4" s="351">
        <f>(($D5*AJ6)+($D37*AJ38))/100</f>
        <v>149.55416475611872</v>
      </c>
      <c r="AK4" s="351">
        <f>(($D5*AK6)+($D37*AK38))/100</f>
        <v>149.83191640578298</v>
      </c>
      <c r="AL4" s="351">
        <f>(($D5*AL6)+($D37*AL38))/100</f>
        <v>146.68175629607072</v>
      </c>
      <c r="AM4" s="479">
        <f>SUM(AI4:AJ4)/2</f>
        <v>150.99478770172979</v>
      </c>
      <c r="AN4" s="351">
        <f>(($D5*AN6)+($D37*AN38))/100</f>
        <v>149.65231609086575</v>
      </c>
      <c r="AO4" s="351">
        <f>(($D5*AO6)+($D37*AO38))/100</f>
        <v>149.50345306952096</v>
      </c>
      <c r="AP4" s="351">
        <f>(($D5*AP6)+($D37*AP38))/100</f>
        <v>148.81838400599995</v>
      </c>
      <c r="AQ4" s="351">
        <f>(($D5*AQ6)+($D37*AQ38))/100</f>
        <v>150.2555554581343</v>
      </c>
      <c r="AR4" s="351">
        <f>(($D5*AR6)+($D37*AR38))/100</f>
        <v>149.55742715613025</v>
      </c>
      <c r="AS4" s="629">
        <f>(AL4-AK4)/AK4*100</f>
        <v>-2.1024626696896971</v>
      </c>
      <c r="AT4" s="629">
        <f>(AL4-AG4)/AG4*100</f>
        <v>-1.185660006537951</v>
      </c>
      <c r="AU4" s="479">
        <f>(AQ4-AP4)/AP4*100</f>
        <v>0.96572171626081349</v>
      </c>
      <c r="AV4" s="479">
        <f>(AQ4-AG4)/AG4*100</f>
        <v>1.221882788052655</v>
      </c>
    </row>
    <row r="5" spans="1:48" ht="15" thickBot="1" x14ac:dyDescent="0.4">
      <c r="A5" s="8"/>
      <c r="B5" s="20" t="s">
        <v>41</v>
      </c>
      <c r="C5" s="246" t="s">
        <v>213</v>
      </c>
      <c r="D5" s="154">
        <v>70.5</v>
      </c>
      <c r="E5" s="155"/>
      <c r="F5" s="156"/>
      <c r="G5" s="156"/>
      <c r="H5" s="157"/>
      <c r="I5" s="158"/>
      <c r="J5" s="159"/>
      <c r="K5" s="292"/>
      <c r="L5" s="292"/>
      <c r="M5" s="292"/>
      <c r="N5" s="292"/>
      <c r="O5" s="160"/>
      <c r="P5" s="160"/>
      <c r="Q5" s="160" t="s">
        <v>22</v>
      </c>
      <c r="R5" s="160"/>
      <c r="S5" s="290"/>
      <c r="T5" s="305"/>
      <c r="U5" s="306"/>
      <c r="V5" s="306"/>
      <c r="W5" s="306"/>
      <c r="X5" s="305"/>
      <c r="Y5" s="306"/>
      <c r="Z5" s="306"/>
      <c r="AA5" s="306"/>
      <c r="AB5" s="306"/>
      <c r="AC5" s="306"/>
      <c r="AD5" s="333"/>
      <c r="AE5" s="333"/>
      <c r="AF5" s="333"/>
      <c r="AG5" s="333"/>
      <c r="AH5" s="332"/>
      <c r="AI5" s="333"/>
      <c r="AJ5" s="333"/>
      <c r="AK5" s="333"/>
      <c r="AL5" s="333"/>
      <c r="AM5" s="479"/>
      <c r="AN5" s="333"/>
      <c r="AO5" s="333"/>
      <c r="AP5" s="333"/>
      <c r="AQ5" s="333"/>
      <c r="AR5" s="333"/>
      <c r="AS5" s="629"/>
      <c r="AT5" s="629"/>
      <c r="AU5" s="479"/>
      <c r="AV5" s="479"/>
    </row>
    <row r="6" spans="1:48" ht="13.5" customHeight="1" thickBot="1" x14ac:dyDescent="0.4">
      <c r="A6" s="8">
        <v>1</v>
      </c>
      <c r="B6" s="369"/>
      <c r="C6" s="370" t="s">
        <v>211</v>
      </c>
      <c r="D6" s="371">
        <v>100</v>
      </c>
      <c r="E6" s="372"/>
      <c r="F6" s="373"/>
      <c r="G6" s="373"/>
      <c r="H6" s="374"/>
      <c r="I6" s="375"/>
      <c r="J6" s="376"/>
      <c r="K6" s="377"/>
      <c r="L6" s="377"/>
      <c r="M6" s="377"/>
      <c r="N6" s="377"/>
      <c r="O6" s="378">
        <v>123.58</v>
      </c>
      <c r="P6" s="379">
        <v>119.37448614641333</v>
      </c>
      <c r="Q6" s="106">
        <v>120.77210938041151</v>
      </c>
      <c r="R6" s="106">
        <v>117.67570409675635</v>
      </c>
      <c r="S6" s="291">
        <f t="shared" ref="S6:S36" si="0">AVERAGE(O6:R6)</f>
        <v>120.3505749058953</v>
      </c>
      <c r="T6" s="110">
        <v>120.9735544319996</v>
      </c>
      <c r="U6" s="380">
        <v>120.0654990164409</v>
      </c>
      <c r="V6" s="380">
        <v>123.02173249365036</v>
      </c>
      <c r="W6" s="381">
        <v>123.21888580861895</v>
      </c>
      <c r="X6" s="382">
        <f t="shared" ref="X6:X36" si="1">AVERAGE(T6:W6)</f>
        <v>121.81991793767745</v>
      </c>
      <c r="Y6" s="383">
        <v>129.31029898523889</v>
      </c>
      <c r="Z6" s="383">
        <v>132.46890928748388</v>
      </c>
      <c r="AA6" s="383">
        <v>133.75884683006569</v>
      </c>
      <c r="AB6" s="383">
        <v>133.26099723702754</v>
      </c>
      <c r="AC6" s="383">
        <v>132.19976308495399</v>
      </c>
      <c r="AD6" s="384">
        <v>139.67200677258515</v>
      </c>
      <c r="AE6" s="384">
        <v>136.6081309903557</v>
      </c>
      <c r="AF6" s="384">
        <v>137.92804025959921</v>
      </c>
      <c r="AG6" s="384">
        <v>133.7625607427612</v>
      </c>
      <c r="AH6" s="385">
        <v>136.99268469132534</v>
      </c>
      <c r="AI6" s="384">
        <f>(($D7*AI7)+($D8*AI8)+($D12*AI12)+($D15*AI15)+($D16*AI16)+($D17*AI17)+($D18*AI18)+($D21*AI21)+($D24*AI24)+($D25*AI25)+($D26*AI26)+($D29*AI29)+($D30*AI30)+($D33*AI33)+($D34*AI34)+($D35*AI35)+($D36*AI36))/100</f>
        <v>136.21748636491216</v>
      </c>
      <c r="AJ6" s="384">
        <f>(($D7*AJ7)+($D8*AJ8)+($D12*AJ12)+($D15*AJ15)+($D16*AJ16)+($D17*AJ17)+($D18*AJ18)+($D21*AJ21)+($D24*AJ24)+($D25*AJ25)+($D26*AJ26)+($D29*AJ29)+($D30*AJ30)+($D33*AJ33)+($D34*AJ34)+($D35*AJ35)+($D36*AJ36))/100</f>
        <v>132.33541638357082</v>
      </c>
      <c r="AK6" s="384">
        <f>(($D7*AK7)+($D8*AK8)+($D12*AK12)+($D15*AK15)+($D16*AK16)+($D17*AK17)+($D18*AK18)+($D21*AK21)+($D24*AK24)+($D25*AK25)+($D26*AK26)+($D29*AK29)+($D30*AK30)+($D33*AK33)+($D34*AK34)+($D35*AK35)+($D36*AK36))/100</f>
        <v>131.50372045259175</v>
      </c>
      <c r="AL6" s="384">
        <f>(($D7*AL7)+($D8*AL8)+($D12*AL12)+($D15*AL15)+($D16*AL16)+($D17*AL17)+($D18*AL18)+($D21*AL21)+($D24*AL24)+($D25*AL25)+($D26*AL26)+($D29*AL29)+($D30*AL30)+($D33*AL33)+($D34*AL34)+($D35*AL35)+($D36*AL36))/100</f>
        <v>128.75590151188246</v>
      </c>
      <c r="AM6" s="479">
        <f t="shared" ref="AM6:AM46" si="2">SUM(AI6:AJ6)/2</f>
        <v>134.2764513742415</v>
      </c>
      <c r="AN6" s="384">
        <f>(($D7*AN7)+($D8*AN8)+($D12*AN12)+($D15*AN15)+($D16*AN16)+($D17*AN17)+($D18*AN18)+($D21*AN21)+($D24*AN24)+($D25*AN25)+($D26*AN26)+($D29*AN29)+($D30*AN30)+($D33*AN33)+($D34*AN34)+($D35*AN35)+($D36*AN36))/100</f>
        <v>133.10578719293989</v>
      </c>
      <c r="AO6" s="384">
        <f>(($D7*AO7)+($D8*AO8)+($D12*AO12)+($D15*AO15)+($D16*AO16)+($D17*AO17)+($D18*AO18)+($D21*AO21)+($D24*AO24)+($D25*AO25)+($D26*AO26)+($D29*AO29)+($D30*AO30)+($D33*AO33)+($D34*AO34)+($D35*AO35)+($D36*AO36))/100</f>
        <v>132.44316657421902</v>
      </c>
      <c r="AP6" s="384">
        <f>(($D7*AP7)+($D8*AP8)+($D12*AP12)+($D15*AP15)+($D16*AP16)+($D17*AP17)+($D18*AP18)+($D21*AP21)+($D24*AP24)+($D25*AP25)+($D26*AP26)+($D29*AP29)+($D30*AP30)+($D33*AP33)+($D34*AP34)+($D35*AP35)+($D36*AP36))/100</f>
        <v>130.68120475412445</v>
      </c>
      <c r="AQ6" s="384">
        <f>(($D7*AQ7)+($D8*AQ8)+($D12*AQ12)+($D15*AQ15)+($D16*AQ16)+($D17*AQ17)+($D18*AQ18)+($D21*AQ21)+($D24*AQ24)+($D25*AQ25)+($D26*AQ26)+($D29*AQ29)+($D30*AQ30)+($D33*AQ33)+($D34*AQ34)+($D35*AQ35)+($D36*AQ36))/100</f>
        <v>132.24045374810146</v>
      </c>
      <c r="AR6" s="384">
        <f>(($D7*AR7)+($D8*AR8)+($D12*AR12)+($D15*AR15)+($D16*AR16)+($D17*AR17)+($D18*AR18)+($D21*AR21)+($D24*AR24)+($D25*AR25)+($D26*AR26)+($D29*AR29)+($D30*AR30)+($D33*AR33)+($D34*AR34)+($D35*AR35)+($D36*AR36))/100</f>
        <v>132.1176530673462</v>
      </c>
      <c r="AS6" s="629">
        <f t="shared" ref="AS6:AS46" si="3">(AL6-AK6)/AK6*100</f>
        <v>-2.0895370345813955</v>
      </c>
      <c r="AT6" s="629">
        <f t="shared" ref="AT6:AT46" si="4">(AL6-AG6)/AG6*100</f>
        <v>-3.7429451133991418</v>
      </c>
      <c r="AU6" s="479">
        <f t="shared" ref="AU6:AU46" si="5">(AQ6-AP6)/AP6*100</f>
        <v>1.1931700483713177</v>
      </c>
      <c r="AV6" s="479">
        <f t="shared" ref="AV6:AV36" si="6">(AQ6-AG6)/AG6*100</f>
        <v>-1.137917057065692</v>
      </c>
    </row>
    <row r="7" spans="1:48" x14ac:dyDescent="0.35">
      <c r="A7" s="386">
        <v>2</v>
      </c>
      <c r="B7" s="386">
        <v>1</v>
      </c>
      <c r="C7" s="387" t="s">
        <v>42</v>
      </c>
      <c r="D7" s="388">
        <v>19.309999999999999</v>
      </c>
      <c r="E7" s="389">
        <v>755.55460000000005</v>
      </c>
      <c r="F7" s="390">
        <v>752.95920000000001</v>
      </c>
      <c r="G7" s="390">
        <v>756.71019999999999</v>
      </c>
      <c r="H7" s="391">
        <v>773.87850000000003</v>
      </c>
      <c r="I7" s="392">
        <f>AVERAGE(E7:H7)</f>
        <v>759.77562499999999</v>
      </c>
      <c r="J7" s="393">
        <f>'Data Formula'!F8</f>
        <v>700.87008477633481</v>
      </c>
      <c r="K7" s="393">
        <f>'Data Formula'!G8</f>
        <v>700.22135416666674</v>
      </c>
      <c r="L7" s="393">
        <f>'Data Formula'!H8</f>
        <v>674.13206845238085</v>
      </c>
      <c r="M7" s="393">
        <f>'Data Formula'!I8</f>
        <v>678.27031250000005</v>
      </c>
      <c r="N7" s="393">
        <f>AVERAGE(J7:M7)</f>
        <v>688.37345497384558</v>
      </c>
      <c r="O7" s="264">
        <v>107.64499862971371</v>
      </c>
      <c r="P7" s="394">
        <v>103.92825237573797</v>
      </c>
      <c r="Q7" s="102">
        <v>103.4855216482476</v>
      </c>
      <c r="R7" s="102">
        <v>101.82661563983051</v>
      </c>
      <c r="S7" s="247">
        <f t="shared" si="0"/>
        <v>104.22134707338245</v>
      </c>
      <c r="T7" s="307">
        <v>100.98372304939416</v>
      </c>
      <c r="U7" s="308">
        <v>99.935056809836681</v>
      </c>
      <c r="V7" s="308">
        <v>98.059578226532835</v>
      </c>
      <c r="W7" s="309">
        <v>98.693279555973106</v>
      </c>
      <c r="X7" s="395">
        <f t="shared" si="1"/>
        <v>99.417909410434191</v>
      </c>
      <c r="Y7" s="396">
        <v>98.599226489388286</v>
      </c>
      <c r="Z7" s="396">
        <v>96.41468588283081</v>
      </c>
      <c r="AA7" s="396">
        <v>99.89438190505885</v>
      </c>
      <c r="AB7" s="396">
        <v>99.269887432227662</v>
      </c>
      <c r="AC7" s="396">
        <v>98.544545427376406</v>
      </c>
      <c r="AD7" s="397">
        <v>101.01996637781079</v>
      </c>
      <c r="AE7" s="397">
        <v>98.964575874480175</v>
      </c>
      <c r="AF7" s="397">
        <v>95.354746230339018</v>
      </c>
      <c r="AG7" s="397">
        <v>93.169848829167449</v>
      </c>
      <c r="AH7" s="385">
        <v>97.127284327949354</v>
      </c>
      <c r="AI7" s="397">
        <f>J7/E7*100</f>
        <v>92.762334419820192</v>
      </c>
      <c r="AJ7" s="397">
        <f>K7/F7*100</f>
        <v>92.995922510365332</v>
      </c>
      <c r="AK7" s="397">
        <f>L7/G7*100</f>
        <v>89.087218389864546</v>
      </c>
      <c r="AL7" s="397">
        <f>M7/H7*100</f>
        <v>87.645581638461337</v>
      </c>
      <c r="AM7" s="479">
        <f t="shared" si="2"/>
        <v>92.879128465092762</v>
      </c>
      <c r="AN7" s="397">
        <f>J7/$I7*100</f>
        <v>92.246982097686384</v>
      </c>
      <c r="AO7" s="397">
        <f>K7/$I7*100</f>
        <v>92.161597598852524</v>
      </c>
      <c r="AP7" s="397">
        <f>L7/$I7*100</f>
        <v>88.727783081009065</v>
      </c>
      <c r="AQ7" s="397">
        <f>M7/$I7*100</f>
        <v>89.272449678811427</v>
      </c>
      <c r="AR7" s="397">
        <f>N7/$I7*100</f>
        <v>90.602203114089846</v>
      </c>
      <c r="AS7" s="629">
        <f t="shared" si="3"/>
        <v>-1.618230737763414</v>
      </c>
      <c r="AT7" s="629">
        <f t="shared" si="4"/>
        <v>-5.9292434839463892</v>
      </c>
      <c r="AU7" s="479">
        <f t="shared" si="5"/>
        <v>0.61386251170625716</v>
      </c>
      <c r="AV7" s="479">
        <f t="shared" si="6"/>
        <v>-4.1831120253314351</v>
      </c>
    </row>
    <row r="8" spans="1:48" x14ac:dyDescent="0.35">
      <c r="A8" s="8">
        <v>2</v>
      </c>
      <c r="B8" s="386">
        <v>2</v>
      </c>
      <c r="C8" s="398" t="s">
        <v>43</v>
      </c>
      <c r="D8" s="388">
        <v>21.78</v>
      </c>
      <c r="E8" s="389"/>
      <c r="F8" s="390"/>
      <c r="G8" s="390"/>
      <c r="H8" s="391"/>
      <c r="I8" s="392"/>
      <c r="J8" s="399"/>
      <c r="K8" s="399"/>
      <c r="L8" s="399"/>
      <c r="M8" s="399"/>
      <c r="N8" s="393"/>
      <c r="O8" s="265">
        <v>133.39658241851069</v>
      </c>
      <c r="P8" s="400">
        <v>126.73484821063231</v>
      </c>
      <c r="Q8" s="102">
        <v>129.7109970655257</v>
      </c>
      <c r="R8" s="102">
        <v>124.61892970012219</v>
      </c>
      <c r="S8" s="247">
        <f t="shared" si="0"/>
        <v>128.61533934869772</v>
      </c>
      <c r="T8" s="310">
        <v>133.57539879880611</v>
      </c>
      <c r="U8" s="311">
        <v>125.60330891595618</v>
      </c>
      <c r="V8" s="311">
        <v>126.12580862051075</v>
      </c>
      <c r="W8" s="312">
        <v>122.06758674322631</v>
      </c>
      <c r="X8" s="401">
        <f t="shared" si="1"/>
        <v>126.84302576962483</v>
      </c>
      <c r="Y8" s="396">
        <v>130.61747398669559</v>
      </c>
      <c r="Z8" s="396">
        <v>135.9487405444236</v>
      </c>
      <c r="AA8" s="396">
        <v>129.54179161743494</v>
      </c>
      <c r="AB8" s="396">
        <v>127.97345912355684</v>
      </c>
      <c r="AC8" s="396">
        <v>131.02036631802773</v>
      </c>
      <c r="AD8" s="402">
        <v>141.11995579530102</v>
      </c>
      <c r="AE8" s="402">
        <v>135.08740546728197</v>
      </c>
      <c r="AF8" s="402">
        <v>135.88399520739071</v>
      </c>
      <c r="AG8" s="402">
        <v>129.20855051368736</v>
      </c>
      <c r="AH8" s="385">
        <v>135.32497674591525</v>
      </c>
      <c r="AI8" s="402">
        <f>(($D9*AI9)+($D10*AI10)+($D11*AI11))/($D9+$D10+$D11)</f>
        <v>135.27403090017404</v>
      </c>
      <c r="AJ8" s="402">
        <f>(($D9*AJ9)+($D10*AJ10)+($D11*AJ11))/($D9+$D10+$D11)</f>
        <v>127.74286948302608</v>
      </c>
      <c r="AK8" s="402">
        <f>(($D9*AK9)+($D10*AK10)+($D11*AK11))/($D9+$D10+$D11)</f>
        <v>131.77998682165631</v>
      </c>
      <c r="AL8" s="402">
        <f>(($D9*AL9)+($D10*AL10)+($D11*AL11))/($D9+$D10+$D11)</f>
        <v>126.77316063705356</v>
      </c>
      <c r="AM8" s="479">
        <f t="shared" si="2"/>
        <v>131.50845019160005</v>
      </c>
      <c r="AN8" s="402">
        <f>(($D9*AN9)+($D10*AN10)+($D11*AN11))/($D9+$D10+$D11)</f>
        <v>130.06966609175566</v>
      </c>
      <c r="AO8" s="402">
        <f>(($D9*AO9)+($D10*AO10)+($D11*AO11))/($D9+$D10+$D11)</f>
        <v>129.02443728717893</v>
      </c>
      <c r="AP8" s="402">
        <f>(($D9*AP9)+($D10*AP10)+($D11*AP11))/($D9+$D10+$D11)</f>
        <v>130.55837238714017</v>
      </c>
      <c r="AQ8" s="402">
        <f>(($D9*AQ9)+($D10*AQ10)+($D11*AQ11))/($D9+$D10+$D11)</f>
        <v>131.48400742917042</v>
      </c>
      <c r="AR8" s="402">
        <f>(($D9*AR9)+($D10*AR10)+($D11*AR11))/($D9+$D10+$D11)</f>
        <v>130.2841207988113</v>
      </c>
      <c r="AS8" s="629">
        <f t="shared" si="3"/>
        <v>-3.7993828238719614</v>
      </c>
      <c r="AT8" s="629">
        <f t="shared" si="4"/>
        <v>-1.88485194435782</v>
      </c>
      <c r="AU8" s="479">
        <f t="shared" si="5"/>
        <v>0.70898175667011065</v>
      </c>
      <c r="AV8" s="479">
        <f t="shared" si="6"/>
        <v>1.7610730144689748</v>
      </c>
    </row>
    <row r="9" spans="1:48" x14ac:dyDescent="0.35">
      <c r="A9" s="8"/>
      <c r="B9" s="403">
        <v>2.1</v>
      </c>
      <c r="C9" s="404" t="s">
        <v>44</v>
      </c>
      <c r="D9" s="405">
        <v>10.89</v>
      </c>
      <c r="E9" s="389">
        <v>12664.11</v>
      </c>
      <c r="F9" s="390">
        <v>13290.59</v>
      </c>
      <c r="G9" s="390">
        <v>13145.03</v>
      </c>
      <c r="H9" s="391">
        <v>13597.43</v>
      </c>
      <c r="I9" s="392">
        <f>AVERAGE(E9:H9)</f>
        <v>13174.29</v>
      </c>
      <c r="J9" s="399">
        <f>'Data Formula'!F9</f>
        <v>18018.524553571428</v>
      </c>
      <c r="K9" s="399">
        <f>'Data Formula'!G9</f>
        <v>17624.645108321416</v>
      </c>
      <c r="L9" s="399">
        <f>'Data Formula'!H9</f>
        <v>17025.750076804918</v>
      </c>
      <c r="M9" s="399">
        <f>'Data Formula'!I9</f>
        <v>17243.032886904763</v>
      </c>
      <c r="N9" s="393">
        <f t="shared" ref="N9:N46" si="7">AVERAGE(J9:M9)</f>
        <v>17477.988156400632</v>
      </c>
      <c r="O9" s="266">
        <v>124.499614964714</v>
      </c>
      <c r="P9" s="406">
        <v>124.92534514903161</v>
      </c>
      <c r="Q9" s="102">
        <v>126.29428102710381</v>
      </c>
      <c r="R9" s="102">
        <v>123.79929384765043</v>
      </c>
      <c r="S9" s="247">
        <f t="shared" si="0"/>
        <v>124.87963374712496</v>
      </c>
      <c r="T9" s="111">
        <v>132.40791662294293</v>
      </c>
      <c r="U9" s="111">
        <v>123.31901636693556</v>
      </c>
      <c r="V9" s="111">
        <v>124.59971399517914</v>
      </c>
      <c r="W9" s="112">
        <v>128.11279699708186</v>
      </c>
      <c r="X9" s="407">
        <f t="shared" si="1"/>
        <v>127.10986099553489</v>
      </c>
      <c r="Y9" s="408">
        <v>132.02199038083424</v>
      </c>
      <c r="Z9" s="408">
        <v>138.94191424574464</v>
      </c>
      <c r="AA9" s="408">
        <v>139.9168796418333</v>
      </c>
      <c r="AB9" s="408">
        <v>136.99616200297089</v>
      </c>
      <c r="AC9" s="408">
        <v>136.96923656784577</v>
      </c>
      <c r="AD9" s="409">
        <v>150.97326320513534</v>
      </c>
      <c r="AE9" s="409">
        <v>144.04408499367122</v>
      </c>
      <c r="AF9" s="409">
        <v>142.48454663648275</v>
      </c>
      <c r="AG9" s="409">
        <v>137.55105000059012</v>
      </c>
      <c r="AH9" s="385">
        <v>143.76323620896983</v>
      </c>
      <c r="AI9" s="409">
        <f t="shared" ref="AI9:AL11" si="8">J9/E9*100</f>
        <v>142.28022777416987</v>
      </c>
      <c r="AJ9" s="409">
        <f t="shared" si="8"/>
        <v>132.60995266817665</v>
      </c>
      <c r="AK9" s="409">
        <f t="shared" si="8"/>
        <v>129.52233716320859</v>
      </c>
      <c r="AL9" s="409">
        <f t="shared" si="8"/>
        <v>126.8109700649664</v>
      </c>
      <c r="AM9" s="479">
        <f t="shared" si="2"/>
        <v>137.44509022117325</v>
      </c>
      <c r="AN9" s="409">
        <f>J9/$I9*100</f>
        <v>136.77036526121276</v>
      </c>
      <c r="AO9" s="409">
        <f>K9/$I9*100</f>
        <v>133.78060683590093</v>
      </c>
      <c r="AP9" s="409">
        <f>L9/$I9*100</f>
        <v>129.23466901673575</v>
      </c>
      <c r="AQ9" s="409">
        <f>M9/$I9*100</f>
        <v>130.88396328686224</v>
      </c>
      <c r="AR9" s="409">
        <f>N9/$I9*100</f>
        <v>132.66740110017793</v>
      </c>
      <c r="AS9" s="629">
        <f t="shared" si="3"/>
        <v>-2.0933586882590385</v>
      </c>
      <c r="AT9" s="629">
        <f t="shared" si="4"/>
        <v>-7.8080683030610443</v>
      </c>
      <c r="AU9" s="479">
        <f t="shared" si="5"/>
        <v>1.2762011019759005</v>
      </c>
      <c r="AV9" s="479">
        <f t="shared" si="6"/>
        <v>-4.8469907817492341</v>
      </c>
    </row>
    <row r="10" spans="1:48" x14ac:dyDescent="0.35">
      <c r="A10" s="8"/>
      <c r="B10" s="403">
        <v>2.2000000000000002</v>
      </c>
      <c r="C10" s="404" t="s">
        <v>45</v>
      </c>
      <c r="D10" s="405">
        <v>2.1779999999999999</v>
      </c>
      <c r="E10" s="389">
        <v>3350.2719999999999</v>
      </c>
      <c r="F10" s="390">
        <v>3565.1860000000001</v>
      </c>
      <c r="G10" s="390">
        <v>3599.7939999999999</v>
      </c>
      <c r="H10" s="391">
        <v>3793.8890000000001</v>
      </c>
      <c r="I10" s="392">
        <f>AVERAGE(E10:H10)</f>
        <v>3577.2852499999999</v>
      </c>
      <c r="J10" s="399">
        <f>'Data Formula'!F17</f>
        <v>5332.7724958949093</v>
      </c>
      <c r="K10" s="399">
        <f>'Data Formula'!G17</f>
        <v>5236.9880952380954</v>
      </c>
      <c r="L10" s="399">
        <f>'Data Formula'!H17</f>
        <v>5549.5769274376416</v>
      </c>
      <c r="M10" s="399">
        <f>'Data Formula'!I17</f>
        <v>5577.8956916099778</v>
      </c>
      <c r="N10" s="393">
        <f t="shared" si="7"/>
        <v>5424.308302545156</v>
      </c>
      <c r="O10" s="266">
        <v>169.93904651805792</v>
      </c>
      <c r="P10" s="406">
        <v>151.04274032892698</v>
      </c>
      <c r="Q10" s="102">
        <v>149.87967099677104</v>
      </c>
      <c r="R10" s="102">
        <v>141.44446393617085</v>
      </c>
      <c r="S10" s="247">
        <f t="shared" si="0"/>
        <v>153.07648044498171</v>
      </c>
      <c r="T10" s="111">
        <v>155.80171798986271</v>
      </c>
      <c r="U10" s="111">
        <v>148.82898541305676</v>
      </c>
      <c r="V10" s="111">
        <v>144.74016427327899</v>
      </c>
      <c r="W10" s="112">
        <v>128.91901729596657</v>
      </c>
      <c r="X10" s="407">
        <f t="shared" si="1"/>
        <v>144.57247124304126</v>
      </c>
      <c r="Y10" s="408">
        <v>152.82761806114956</v>
      </c>
      <c r="Z10" s="408">
        <v>152.58753627688563</v>
      </c>
      <c r="AA10" s="408">
        <v>144.16787007801938</v>
      </c>
      <c r="AB10" s="408">
        <v>135.07176048480409</v>
      </c>
      <c r="AC10" s="408">
        <v>146.16369622521466</v>
      </c>
      <c r="AD10" s="409">
        <v>161.3506030390476</v>
      </c>
      <c r="AE10" s="409">
        <v>150.31858989128781</v>
      </c>
      <c r="AF10" s="409">
        <v>148.54113352125358</v>
      </c>
      <c r="AG10" s="409">
        <v>140.36626793474525</v>
      </c>
      <c r="AH10" s="385">
        <v>150.14414859658356</v>
      </c>
      <c r="AI10" s="409">
        <f t="shared" si="8"/>
        <v>159.17431467937257</v>
      </c>
      <c r="AJ10" s="409">
        <f t="shared" si="8"/>
        <v>146.89242287045039</v>
      </c>
      <c r="AK10" s="409">
        <f t="shared" si="8"/>
        <v>154.16373624261951</v>
      </c>
      <c r="AL10" s="409">
        <f t="shared" si="8"/>
        <v>147.02316519038848</v>
      </c>
      <c r="AM10" s="479">
        <f t="shared" si="2"/>
        <v>153.03336877491148</v>
      </c>
      <c r="AN10" s="409">
        <f t="shared" ref="AN10:AN11" si="9">J10/$I10*100</f>
        <v>149.07316926697163</v>
      </c>
      <c r="AO10" s="409">
        <f t="shared" ref="AO10:AO11" si="10">K10/$I10*100</f>
        <v>146.39559691914687</v>
      </c>
      <c r="AP10" s="409">
        <f t="shared" ref="AP10:AP11" si="11">L10/$I10*100</f>
        <v>155.13375477780647</v>
      </c>
      <c r="AQ10" s="409">
        <f>M10/$I10*100</f>
        <v>155.92538200888447</v>
      </c>
      <c r="AR10" s="409">
        <f>N10/$I10*100</f>
        <v>151.63197574320236</v>
      </c>
      <c r="AS10" s="629">
        <f t="shared" si="3"/>
        <v>-4.6318098057725781</v>
      </c>
      <c r="AT10" s="629">
        <f t="shared" si="4"/>
        <v>4.7425192345627858</v>
      </c>
      <c r="AU10" s="479">
        <f t="shared" si="5"/>
        <v>0.51028690191365533</v>
      </c>
      <c r="AV10" s="479">
        <f t="shared" si="6"/>
        <v>11.084653245445322</v>
      </c>
    </row>
    <row r="11" spans="1:48" x14ac:dyDescent="0.35">
      <c r="A11" s="386">
        <v>3</v>
      </c>
      <c r="B11" s="403">
        <v>2.2999999999999998</v>
      </c>
      <c r="C11" s="404" t="s">
        <v>46</v>
      </c>
      <c r="D11" s="405">
        <v>8.7119999999999997</v>
      </c>
      <c r="E11" s="389">
        <v>5060.8159999999998</v>
      </c>
      <c r="F11" s="390">
        <v>5299.7709999999997</v>
      </c>
      <c r="G11" s="390">
        <v>5097.7759999999998</v>
      </c>
      <c r="H11" s="391">
        <v>5407.78</v>
      </c>
      <c r="I11" s="392">
        <f>AVERAGE(E11:H11)</f>
        <v>5216.53575</v>
      </c>
      <c r="J11" s="399">
        <f>'Data Formula'!F16</f>
        <v>6100.3690377668299</v>
      </c>
      <c r="K11" s="399">
        <f>'Data Formula'!G16</f>
        <v>6193.9286031746033</v>
      </c>
      <c r="L11" s="399">
        <f>'Data Formula'!H16</f>
        <v>6576.4425925925925</v>
      </c>
      <c r="M11" s="399">
        <f>'Data Formula'!I16</f>
        <v>6579.2888888888901</v>
      </c>
      <c r="N11" s="393">
        <f t="shared" si="7"/>
        <v>6362.5072806057287</v>
      </c>
      <c r="O11" s="266">
        <v>135.38217571086975</v>
      </c>
      <c r="P11" s="406">
        <v>122.91975400805954</v>
      </c>
      <c r="Q11" s="102">
        <v>128.93972363074181</v>
      </c>
      <c r="R11" s="102">
        <v>121.43709095669975</v>
      </c>
      <c r="S11" s="247">
        <f t="shared" si="0"/>
        <v>127.16968607659271</v>
      </c>
      <c r="T11" s="111">
        <v>129.4781717208709</v>
      </c>
      <c r="U11" s="111">
        <v>122.65225547795681</v>
      </c>
      <c r="V11" s="111">
        <v>123.37983798898324</v>
      </c>
      <c r="W11" s="112">
        <v>112.79821628772181</v>
      </c>
      <c r="X11" s="407">
        <f t="shared" si="1"/>
        <v>122.07712036888319</v>
      </c>
      <c r="Y11" s="408">
        <v>123.30929247540881</v>
      </c>
      <c r="Z11" s="408">
        <v>128.04757448465679</v>
      </c>
      <c r="AA11" s="408">
        <v>112.91641197179089</v>
      </c>
      <c r="AB11" s="408">
        <v>114.92050518397745</v>
      </c>
      <c r="AC11" s="408">
        <v>119.79844602895848</v>
      </c>
      <c r="AD11" s="409">
        <v>123.74565972207144</v>
      </c>
      <c r="AE11" s="409">
        <v>120.08375995329395</v>
      </c>
      <c r="AF11" s="409">
        <v>124.46902134255993</v>
      </c>
      <c r="AG11" s="409">
        <v>115.99099679979447</v>
      </c>
      <c r="AH11" s="385">
        <v>121.07235945442994</v>
      </c>
      <c r="AI11" s="409">
        <f t="shared" si="8"/>
        <v>120.54121386287963</v>
      </c>
      <c r="AJ11" s="409">
        <f t="shared" si="8"/>
        <v>116.87162715473185</v>
      </c>
      <c r="AK11" s="409">
        <f t="shared" si="8"/>
        <v>129.00611153947511</v>
      </c>
      <c r="AL11" s="409">
        <f t="shared" si="8"/>
        <v>121.66339771382879</v>
      </c>
      <c r="AM11" s="479">
        <f t="shared" si="2"/>
        <v>118.70642050880573</v>
      </c>
      <c r="AN11" s="409">
        <f t="shared" si="9"/>
        <v>116.94291633613034</v>
      </c>
      <c r="AO11" s="409">
        <f t="shared" si="10"/>
        <v>118.73643544328442</v>
      </c>
      <c r="AP11" s="409">
        <f t="shared" si="11"/>
        <v>126.06915600247908</v>
      </c>
      <c r="AQ11" s="409">
        <f>M11/$I11*100</f>
        <v>126.12371896212713</v>
      </c>
      <c r="AR11" s="409">
        <f>N11/$I11*100</f>
        <v>121.96805668600523</v>
      </c>
      <c r="AS11" s="629">
        <f t="shared" si="3"/>
        <v>-5.6917565672068964</v>
      </c>
      <c r="AT11" s="629">
        <f t="shared" si="4"/>
        <v>4.890380348937879</v>
      </c>
      <c r="AU11" s="479">
        <f>(AQ11-AP11)/AP11*100</f>
        <v>4.3280181590951088E-2</v>
      </c>
      <c r="AV11" s="479">
        <f t="shared" si="6"/>
        <v>8.7357833296511593</v>
      </c>
    </row>
    <row r="12" spans="1:48" x14ac:dyDescent="0.35">
      <c r="A12" s="8">
        <v>3</v>
      </c>
      <c r="B12" s="386">
        <v>3</v>
      </c>
      <c r="C12" s="398" t="s">
        <v>47</v>
      </c>
      <c r="D12" s="388">
        <v>11.61</v>
      </c>
      <c r="E12" s="389"/>
      <c r="F12" s="390"/>
      <c r="G12" s="390"/>
      <c r="H12" s="391"/>
      <c r="I12" s="392"/>
      <c r="J12" s="399"/>
      <c r="K12" s="399"/>
      <c r="L12" s="399"/>
      <c r="M12" s="399"/>
      <c r="N12" s="393"/>
      <c r="O12" s="265">
        <v>97.587126934618993</v>
      </c>
      <c r="P12" s="400">
        <v>95.598353370159643</v>
      </c>
      <c r="Q12" s="102">
        <v>95.514817871070491</v>
      </c>
      <c r="R12" s="102">
        <v>94.288962499458265</v>
      </c>
      <c r="S12" s="247">
        <f t="shared" si="0"/>
        <v>95.747315168826844</v>
      </c>
      <c r="T12" s="310">
        <v>97.442328667487374</v>
      </c>
      <c r="U12" s="311">
        <v>110.46516097242569</v>
      </c>
      <c r="V12" s="311">
        <v>111.03776027031478</v>
      </c>
      <c r="W12" s="312">
        <v>113.46919996047185</v>
      </c>
      <c r="X12" s="401">
        <f t="shared" si="1"/>
        <v>108.10361246767494</v>
      </c>
      <c r="Y12" s="396">
        <v>119.26265745476815</v>
      </c>
      <c r="Z12" s="396">
        <v>122.68462774799131</v>
      </c>
      <c r="AA12" s="396">
        <v>135.73879992980179</v>
      </c>
      <c r="AB12" s="396">
        <v>137.23118148288813</v>
      </c>
      <c r="AC12" s="396">
        <v>128.72931665386236</v>
      </c>
      <c r="AD12" s="402">
        <v>139.12170076424846</v>
      </c>
      <c r="AE12" s="402">
        <v>137.20342312905575</v>
      </c>
      <c r="AF12" s="402">
        <v>139.70688346942276</v>
      </c>
      <c r="AG12" s="402">
        <v>135.31980135650235</v>
      </c>
      <c r="AH12" s="385">
        <v>137.83795217980733</v>
      </c>
      <c r="AI12" s="402">
        <f>(($D13*AI13)+($D14*AI14))/($D13+$D14)</f>
        <v>130.37682690344758</v>
      </c>
      <c r="AJ12" s="402">
        <f>(($D13*AJ13)+($D14*AJ14))/($D13+$D14)</f>
        <v>129.72344330371058</v>
      </c>
      <c r="AK12" s="402">
        <f>(($D13*AK13)+($D14*AK14))/($D13+$D14)</f>
        <v>125.19074040169635</v>
      </c>
      <c r="AL12" s="402">
        <f>(($D13*AL13)+($D14*AL14))/($D13+$D14)</f>
        <v>124.73655056499582</v>
      </c>
      <c r="AM12" s="479">
        <f t="shared" si="2"/>
        <v>130.05013510357907</v>
      </c>
      <c r="AN12" s="402">
        <f>(($D13*AN13)+($D14*AN14))/($D13+$D14)</f>
        <v>128.72335605372828</v>
      </c>
      <c r="AO12" s="402">
        <f>(($D13*AO13)+($D14*AO14))/($D13+$D14)</f>
        <v>128.42538757310078</v>
      </c>
      <c r="AP12" s="402">
        <f>(($D13*AP13)+($D14*AP14))/($D13+$D14)</f>
        <v>124.95658206036794</v>
      </c>
      <c r="AQ12" s="402">
        <f>(($D13*AQ13)+($D14*AQ14))/($D13+$D14)</f>
        <v>127.78617468806443</v>
      </c>
      <c r="AR12" s="402">
        <f>(($D13*AR13)+($D14*AR14))/($D13+$D14)</f>
        <v>127.47287509381535</v>
      </c>
      <c r="AS12" s="629">
        <f t="shared" si="3"/>
        <v>-0.36279826706286289</v>
      </c>
      <c r="AT12" s="629">
        <f t="shared" si="4"/>
        <v>-7.8209180662516431</v>
      </c>
      <c r="AU12" s="479">
        <f t="shared" si="5"/>
        <v>2.264460647882871</v>
      </c>
      <c r="AV12" s="479">
        <f t="shared" si="6"/>
        <v>-5.5672758849168344</v>
      </c>
    </row>
    <row r="13" spans="1:48" x14ac:dyDescent="0.35">
      <c r="A13" s="8"/>
      <c r="B13" s="403">
        <v>3.1</v>
      </c>
      <c r="C13" s="404" t="s">
        <v>48</v>
      </c>
      <c r="D13" s="405">
        <v>8.1269999999999989</v>
      </c>
      <c r="E13" s="389">
        <v>83.448850000000007</v>
      </c>
      <c r="F13" s="390">
        <v>83.547107499999996</v>
      </c>
      <c r="G13" s="390">
        <v>83.883267500000002</v>
      </c>
      <c r="H13" s="391">
        <v>85.748347499999994</v>
      </c>
      <c r="I13" s="392">
        <f>AVERAGE(E13:H13)</f>
        <v>84.156893125000011</v>
      </c>
      <c r="J13" s="399">
        <f>'Data Formula'!F10</f>
        <v>109.26646599927851</v>
      </c>
      <c r="K13" s="399">
        <f>'Data Formula'!G10</f>
        <v>107.76469494047619</v>
      </c>
      <c r="L13" s="399">
        <f>'Data Formula'!H10</f>
        <v>104.90880016321046</v>
      </c>
      <c r="M13" s="399">
        <f>'Data Formula'!I10</f>
        <v>107.93902827380953</v>
      </c>
      <c r="N13" s="393">
        <f t="shared" si="7"/>
        <v>107.46974734419368</v>
      </c>
      <c r="O13" s="266">
        <v>96.635245521359579</v>
      </c>
      <c r="P13" s="406">
        <v>94.580559444204212</v>
      </c>
      <c r="Q13" s="102">
        <v>94.738146186806958</v>
      </c>
      <c r="R13" s="102">
        <v>93.943265106217382</v>
      </c>
      <c r="S13" s="247">
        <f t="shared" si="0"/>
        <v>94.974304064647029</v>
      </c>
      <c r="T13" s="111">
        <v>96.584400418425687</v>
      </c>
      <c r="U13" s="111">
        <v>111.05088492422229</v>
      </c>
      <c r="V13" s="111">
        <v>112.24080473532668</v>
      </c>
      <c r="W13" s="112">
        <v>114.37162576285111</v>
      </c>
      <c r="X13" s="407">
        <f t="shared" si="1"/>
        <v>108.56192896020644</v>
      </c>
      <c r="Y13" s="408">
        <v>121.44696464594711</v>
      </c>
      <c r="Z13" s="408">
        <v>124.58994125550609</v>
      </c>
      <c r="AA13" s="408">
        <v>137.88458184932838</v>
      </c>
      <c r="AB13" s="408">
        <v>141.67394738003304</v>
      </c>
      <c r="AC13" s="408">
        <v>131.39885878270366</v>
      </c>
      <c r="AD13" s="409">
        <v>139.56025060967104</v>
      </c>
      <c r="AE13" s="409">
        <v>137.74785853719487</v>
      </c>
      <c r="AF13" s="409">
        <v>140.47172056068169</v>
      </c>
      <c r="AG13" s="409">
        <v>136.25893741834167</v>
      </c>
      <c r="AH13" s="385">
        <v>138.50969178147233</v>
      </c>
      <c r="AI13" s="409">
        <f t="shared" ref="AI13:AL17" si="12">J13/E13*100</f>
        <v>130.93825259338925</v>
      </c>
      <c r="AJ13" s="409">
        <f t="shared" si="12"/>
        <v>128.98674552015603</v>
      </c>
      <c r="AK13" s="409">
        <f t="shared" si="12"/>
        <v>125.06522848935333</v>
      </c>
      <c r="AL13" s="409">
        <f t="shared" si="12"/>
        <v>125.87884364046728</v>
      </c>
      <c r="AM13" s="479">
        <f t="shared" si="2"/>
        <v>129.96249905677263</v>
      </c>
      <c r="AN13" s="409">
        <f t="shared" ref="AN13:AR15" si="13">J13/$I13*100</f>
        <v>129.83662055701453</v>
      </c>
      <c r="AO13" s="409">
        <f t="shared" si="13"/>
        <v>128.05213089367621</v>
      </c>
      <c r="AP13" s="409">
        <f t="shared" si="13"/>
        <v>124.65859452224217</v>
      </c>
      <c r="AQ13" s="409">
        <f t="shared" si="13"/>
        <v>128.25928366139351</v>
      </c>
      <c r="AR13" s="409">
        <f t="shared" si="13"/>
        <v>127.7016574085816</v>
      </c>
      <c r="AS13" s="629">
        <f t="shared" si="3"/>
        <v>0.65055264436126814</v>
      </c>
      <c r="AT13" s="629">
        <f t="shared" si="4"/>
        <v>-7.6179177487678977</v>
      </c>
      <c r="AU13" s="479">
        <f t="shared" si="5"/>
        <v>2.8884403461719521</v>
      </c>
      <c r="AV13" s="479">
        <f t="shared" si="6"/>
        <v>-5.8709204023715937</v>
      </c>
    </row>
    <row r="14" spans="1:48" x14ac:dyDescent="0.35">
      <c r="A14" s="8"/>
      <c r="B14" s="403">
        <v>3.2</v>
      </c>
      <c r="C14" s="404" t="s">
        <v>49</v>
      </c>
      <c r="D14" s="405">
        <v>3.4829999999999997</v>
      </c>
      <c r="E14" s="389">
        <v>88.961560000000006</v>
      </c>
      <c r="F14" s="390">
        <v>89.549670000000006</v>
      </c>
      <c r="G14" s="390">
        <v>91.158119999999997</v>
      </c>
      <c r="H14" s="391">
        <v>94.474779999999996</v>
      </c>
      <c r="I14" s="392">
        <f>AVERAGE(E14:H14)</f>
        <v>91.036032500000005</v>
      </c>
      <c r="J14" s="399">
        <f>'Data Formula'!F11</f>
        <v>114.81986863711002</v>
      </c>
      <c r="K14" s="399">
        <f>'Data Formula'!G11</f>
        <v>117.70623973727423</v>
      </c>
      <c r="L14" s="399">
        <f>'Data Formula'!H11</f>
        <v>114.38849206349207</v>
      </c>
      <c r="M14" s="399">
        <f>'Data Formula'!I11</f>
        <v>115.32649769585254</v>
      </c>
      <c r="N14" s="393">
        <f t="shared" si="7"/>
        <v>115.56027453343221</v>
      </c>
      <c r="O14" s="266">
        <v>99.808183565557712</v>
      </c>
      <c r="P14" s="406">
        <v>97.9732058640557</v>
      </c>
      <c r="Q14" s="102">
        <v>97.327051801018712</v>
      </c>
      <c r="R14" s="102">
        <v>95.095589750353696</v>
      </c>
      <c r="S14" s="247">
        <f t="shared" si="0"/>
        <v>97.551007745246466</v>
      </c>
      <c r="T14" s="111">
        <v>99.444161248631289</v>
      </c>
      <c r="U14" s="111">
        <v>109.09847175156698</v>
      </c>
      <c r="V14" s="111">
        <v>108.23065651862034</v>
      </c>
      <c r="W14" s="112">
        <v>111.36353975492028</v>
      </c>
      <c r="X14" s="407">
        <f t="shared" si="1"/>
        <v>107.03420731843472</v>
      </c>
      <c r="Y14" s="408">
        <v>114.16594067535056</v>
      </c>
      <c r="Z14" s="408">
        <v>118.23889623045687</v>
      </c>
      <c r="AA14" s="408">
        <v>130.73197545090645</v>
      </c>
      <c r="AB14" s="408">
        <v>126.8647277228834</v>
      </c>
      <c r="AC14" s="408">
        <v>122.50038501989933</v>
      </c>
      <c r="AD14" s="409">
        <v>138.09841779159569</v>
      </c>
      <c r="AE14" s="409">
        <v>135.93307384339778</v>
      </c>
      <c r="AF14" s="409">
        <v>137.92226358981864</v>
      </c>
      <c r="AG14" s="409">
        <v>133.12848387887729</v>
      </c>
      <c r="AH14" s="385">
        <v>136.27055977592235</v>
      </c>
      <c r="AI14" s="409">
        <f t="shared" si="12"/>
        <v>129.06683362691709</v>
      </c>
      <c r="AJ14" s="409">
        <f t="shared" si="12"/>
        <v>131.44240479867119</v>
      </c>
      <c r="AK14" s="409">
        <f t="shared" si="12"/>
        <v>125.48360153049676</v>
      </c>
      <c r="AL14" s="409">
        <f t="shared" si="12"/>
        <v>122.07120005556249</v>
      </c>
      <c r="AM14" s="479">
        <f t="shared" si="2"/>
        <v>130.25461921279413</v>
      </c>
      <c r="AN14" s="409">
        <f t="shared" si="13"/>
        <v>126.12573887939374</v>
      </c>
      <c r="AO14" s="409">
        <f t="shared" si="13"/>
        <v>129.2963198250915</v>
      </c>
      <c r="AP14" s="409">
        <f t="shared" si="13"/>
        <v>125.65188631599477</v>
      </c>
      <c r="AQ14" s="409">
        <f t="shared" si="13"/>
        <v>126.68225375029665</v>
      </c>
      <c r="AR14" s="409">
        <f t="shared" si="13"/>
        <v>126.93904969269416</v>
      </c>
      <c r="AS14" s="629">
        <f t="shared" si="3"/>
        <v>-2.719400330651923</v>
      </c>
      <c r="AT14" s="629">
        <f t="shared" si="4"/>
        <v>-8.305723539505582</v>
      </c>
      <c r="AU14" s="479">
        <f t="shared" si="5"/>
        <v>0.82001748203816649</v>
      </c>
      <c r="AV14" s="479">
        <f t="shared" si="6"/>
        <v>-4.8421118762574764</v>
      </c>
    </row>
    <row r="15" spans="1:48" x14ac:dyDescent="0.35">
      <c r="A15" s="8"/>
      <c r="B15" s="386">
        <v>4</v>
      </c>
      <c r="C15" s="398" t="s">
        <v>50</v>
      </c>
      <c r="D15" s="388">
        <v>5.26</v>
      </c>
      <c r="E15" s="389">
        <v>3969.4189999999999</v>
      </c>
      <c r="F15" s="390">
        <v>4036.915</v>
      </c>
      <c r="G15" s="390">
        <v>3978.951</v>
      </c>
      <c r="H15" s="391">
        <v>4050.6019999999999</v>
      </c>
      <c r="I15" s="392">
        <f>AVERAGE(E15:H15)</f>
        <v>4008.9717499999997</v>
      </c>
      <c r="J15" s="399">
        <f>'Data Formula'!F14</f>
        <v>3940.9604761904766</v>
      </c>
      <c r="K15" s="399">
        <f>'Data Formula'!G14</f>
        <v>3773.9181657848321</v>
      </c>
      <c r="L15" s="399">
        <f>'Data Formula'!H14</f>
        <v>3931.7974206349209</v>
      </c>
      <c r="M15" s="399">
        <f>'Data Formula'!I14</f>
        <v>4068.2361904761906</v>
      </c>
      <c r="N15" s="393">
        <f t="shared" si="7"/>
        <v>3928.7280632716052</v>
      </c>
      <c r="O15" s="265">
        <v>87.780517924072939</v>
      </c>
      <c r="P15" s="400">
        <v>84.000444982366417</v>
      </c>
      <c r="Q15" s="102">
        <v>85.734236487789374</v>
      </c>
      <c r="R15" s="102">
        <v>85.306726523513561</v>
      </c>
      <c r="S15" s="247">
        <f t="shared" si="0"/>
        <v>85.705481479435576</v>
      </c>
      <c r="T15" s="310">
        <v>92.570848396717437</v>
      </c>
      <c r="U15" s="311">
        <v>84.316571974973812</v>
      </c>
      <c r="V15" s="311">
        <v>87.771567050530749</v>
      </c>
      <c r="W15" s="312">
        <v>90.715524376882684</v>
      </c>
      <c r="X15" s="401">
        <f t="shared" si="1"/>
        <v>88.843627949776163</v>
      </c>
      <c r="Y15" s="396">
        <v>89.491413975945804</v>
      </c>
      <c r="Z15" s="396">
        <v>89.796707816330155</v>
      </c>
      <c r="AA15" s="396">
        <v>92.303987713768549</v>
      </c>
      <c r="AB15" s="396">
        <v>91.388310673987235</v>
      </c>
      <c r="AC15" s="396">
        <v>90.745105045007932</v>
      </c>
      <c r="AD15" s="397">
        <v>97.478657880234707</v>
      </c>
      <c r="AE15" s="397">
        <v>95.444682119572889</v>
      </c>
      <c r="AF15" s="397">
        <v>97.967113523726326</v>
      </c>
      <c r="AG15" s="397">
        <v>97.458098992685706</v>
      </c>
      <c r="AH15" s="385">
        <v>97.087138129054892</v>
      </c>
      <c r="AI15" s="397">
        <f t="shared" si="12"/>
        <v>99.283055686247195</v>
      </c>
      <c r="AJ15" s="397">
        <f t="shared" si="12"/>
        <v>93.485202581298637</v>
      </c>
      <c r="AK15" s="397">
        <f t="shared" si="12"/>
        <v>98.814924351541919</v>
      </c>
      <c r="AL15" s="397">
        <f t="shared" si="12"/>
        <v>100.43534739962581</v>
      </c>
      <c r="AM15" s="479">
        <f t="shared" si="2"/>
        <v>96.384129133772916</v>
      </c>
      <c r="AN15" s="397">
        <f t="shared" si="13"/>
        <v>98.303523246091146</v>
      </c>
      <c r="AO15" s="397">
        <f t="shared" si="13"/>
        <v>94.136811160737977</v>
      </c>
      <c r="AP15" s="397">
        <f t="shared" si="13"/>
        <v>98.074959511373976</v>
      </c>
      <c r="AQ15" s="397">
        <f t="shared" si="13"/>
        <v>101.47829528796733</v>
      </c>
      <c r="AR15" s="397">
        <f t="shared" si="13"/>
        <v>97.99839730154261</v>
      </c>
      <c r="AS15" s="629">
        <f t="shared" si="3"/>
        <v>1.6398565891920434</v>
      </c>
      <c r="AT15" s="629">
        <f t="shared" si="4"/>
        <v>3.0549009653508126</v>
      </c>
      <c r="AU15" s="479">
        <f t="shared" si="5"/>
        <v>3.4701373251126952</v>
      </c>
      <c r="AV15" s="479">
        <f t="shared" si="6"/>
        <v>4.1250510084167971</v>
      </c>
    </row>
    <row r="16" spans="1:48" x14ac:dyDescent="0.35">
      <c r="A16" s="8"/>
      <c r="B16" s="410">
        <v>5</v>
      </c>
      <c r="C16" s="387" t="s">
        <v>51</v>
      </c>
      <c r="D16" s="411">
        <v>2.02</v>
      </c>
      <c r="E16" s="389">
        <v>503.23765000000003</v>
      </c>
      <c r="F16" s="390">
        <v>507.20569999999998</v>
      </c>
      <c r="G16" s="390">
        <v>508.08145000000002</v>
      </c>
      <c r="H16" s="391">
        <v>538.34850000000006</v>
      </c>
      <c r="I16" s="392">
        <f>AVERAGE(E16:H16)</f>
        <v>514.21832500000005</v>
      </c>
      <c r="J16" s="399">
        <f>'Data Formula'!F15</f>
        <v>646.28280423280421</v>
      </c>
      <c r="K16" s="399">
        <f>'Data Formula'!G15</f>
        <v>657.79876373626371</v>
      </c>
      <c r="L16" s="399">
        <f>'Data Formula'!H15</f>
        <v>626.02</v>
      </c>
      <c r="M16" s="399">
        <f>'Data Formula'!I15</f>
        <v>632.85096153846155</v>
      </c>
      <c r="N16" s="393">
        <f t="shared" si="7"/>
        <v>640.73813237688239</v>
      </c>
      <c r="O16" s="265">
        <v>116.11024458719281</v>
      </c>
      <c r="P16" s="400">
        <v>116.29702561645954</v>
      </c>
      <c r="Q16" s="102">
        <v>115.87247611117407</v>
      </c>
      <c r="R16" s="102">
        <v>110.34261985086589</v>
      </c>
      <c r="S16" s="247">
        <f t="shared" si="0"/>
        <v>114.65559154142308</v>
      </c>
      <c r="T16" s="310">
        <v>115.235286925865</v>
      </c>
      <c r="U16" s="311">
        <v>117.67660218771869</v>
      </c>
      <c r="V16" s="311">
        <v>116.1454667216391</v>
      </c>
      <c r="W16" s="312">
        <v>107.71969270769404</v>
      </c>
      <c r="X16" s="401">
        <f t="shared" si="1"/>
        <v>114.1942621357292</v>
      </c>
      <c r="Y16" s="396">
        <v>119.1958595370852</v>
      </c>
      <c r="Z16" s="396">
        <v>124.1571340690485</v>
      </c>
      <c r="AA16" s="396">
        <v>127.58974655904676</v>
      </c>
      <c r="AB16" s="396">
        <v>121.18831503950996</v>
      </c>
      <c r="AC16" s="396">
        <v>123.03276380117261</v>
      </c>
      <c r="AD16" s="397">
        <v>133.33938290831583</v>
      </c>
      <c r="AE16" s="397">
        <v>134.36369280589221</v>
      </c>
      <c r="AF16" s="397">
        <v>126.43407769327048</v>
      </c>
      <c r="AG16" s="397">
        <v>120.99182443299684</v>
      </c>
      <c r="AH16" s="385">
        <v>128.78224446011882</v>
      </c>
      <c r="AI16" s="397">
        <f t="shared" si="12"/>
        <v>128.42497063421311</v>
      </c>
      <c r="AJ16" s="397">
        <f t="shared" si="12"/>
        <v>129.69072779274043</v>
      </c>
      <c r="AK16" s="397">
        <f t="shared" si="12"/>
        <v>123.21252822751154</v>
      </c>
      <c r="AL16" s="397">
        <f t="shared" si="12"/>
        <v>117.55414225886418</v>
      </c>
      <c r="AM16" s="479">
        <f t="shared" si="2"/>
        <v>129.05784921347677</v>
      </c>
      <c r="AN16" s="397">
        <f t="shared" ref="AN16:AN17" si="14">J16/$I16*100</f>
        <v>125.68256960364144</v>
      </c>
      <c r="AO16" s="397">
        <f t="shared" ref="AO16:AR17" si="15">K16/$I16*100</f>
        <v>127.92207740481898</v>
      </c>
      <c r="AP16" s="397">
        <f t="shared" si="15"/>
        <v>121.74206354859093</v>
      </c>
      <c r="AQ16" s="397">
        <f t="shared" si="15"/>
        <v>123.07048013865736</v>
      </c>
      <c r="AR16" s="397">
        <f t="shared" si="15"/>
        <v>124.60429767392718</v>
      </c>
      <c r="AS16" s="629">
        <f t="shared" si="3"/>
        <v>-4.5923787540494043</v>
      </c>
      <c r="AT16" s="629">
        <f t="shared" si="4"/>
        <v>-2.8412516219526793</v>
      </c>
      <c r="AU16" s="479">
        <f t="shared" si="5"/>
        <v>1.091173051733441</v>
      </c>
      <c r="AV16" s="479">
        <f t="shared" si="6"/>
        <v>1.7180133578460475</v>
      </c>
    </row>
    <row r="17" spans="1:48" x14ac:dyDescent="0.35">
      <c r="A17" s="386">
        <v>7</v>
      </c>
      <c r="B17" s="386">
        <v>6</v>
      </c>
      <c r="C17" s="398" t="s">
        <v>52</v>
      </c>
      <c r="D17" s="388">
        <v>7.76</v>
      </c>
      <c r="E17" s="389">
        <v>3476.58</v>
      </c>
      <c r="F17" s="390">
        <v>3655.6979999999999</v>
      </c>
      <c r="G17" s="390">
        <v>3475.4760000000001</v>
      </c>
      <c r="H17" s="391">
        <v>3634.7040000000002</v>
      </c>
      <c r="I17" s="392">
        <f>AVERAGE(E17:H17)</f>
        <v>3560.6145000000001</v>
      </c>
      <c r="J17" s="399">
        <f>'Data Formula'!F18</f>
        <v>6121.518883415436</v>
      </c>
      <c r="K17" s="399">
        <f>'Data Formula'!G18</f>
        <v>5909.8102307972995</v>
      </c>
      <c r="L17" s="399">
        <f>'Data Formula'!H18</f>
        <v>6154.1291135531137</v>
      </c>
      <c r="M17" s="399">
        <f>'Data Formula'!I18</f>
        <v>6172.520248270248</v>
      </c>
      <c r="N17" s="393">
        <f t="shared" si="7"/>
        <v>6089.4946190090241</v>
      </c>
      <c r="O17" s="265">
        <v>167.9706083043996</v>
      </c>
      <c r="P17" s="400">
        <v>156.28522879201589</v>
      </c>
      <c r="Q17" s="102">
        <v>163.52071282470948</v>
      </c>
      <c r="R17" s="102">
        <v>157.93806769883696</v>
      </c>
      <c r="S17" s="247">
        <f t="shared" si="0"/>
        <v>161.42865440499048</v>
      </c>
      <c r="T17" s="310">
        <v>163.2170817480087</v>
      </c>
      <c r="U17" s="311">
        <v>148.31946048802584</v>
      </c>
      <c r="V17" s="311">
        <v>164.79269918355192</v>
      </c>
      <c r="W17" s="312">
        <v>156.11649313492708</v>
      </c>
      <c r="X17" s="401">
        <f t="shared" si="1"/>
        <v>158.11143363862837</v>
      </c>
      <c r="Y17" s="396">
        <v>164.48266500820631</v>
      </c>
      <c r="Z17" s="396">
        <v>167.67769949489005</v>
      </c>
      <c r="AA17" s="396">
        <v>162.32255614717184</v>
      </c>
      <c r="AB17" s="396">
        <v>161.5466282327738</v>
      </c>
      <c r="AC17" s="396">
        <v>164.00738722076051</v>
      </c>
      <c r="AD17" s="397">
        <v>170.79452265139679</v>
      </c>
      <c r="AE17" s="397">
        <v>161.60531856147927</v>
      </c>
      <c r="AF17" s="397">
        <v>169.49437111069986</v>
      </c>
      <c r="AG17" s="397">
        <v>164.83935728681772</v>
      </c>
      <c r="AH17" s="385">
        <v>166.6833924025984</v>
      </c>
      <c r="AI17" s="397">
        <f t="shared" si="12"/>
        <v>176.07875795797699</v>
      </c>
      <c r="AJ17" s="397">
        <f t="shared" si="12"/>
        <v>161.66024192362988</v>
      </c>
      <c r="AK17" s="397">
        <f t="shared" si="12"/>
        <v>177.07298550049296</v>
      </c>
      <c r="AL17" s="397">
        <f t="shared" si="12"/>
        <v>169.82181350311464</v>
      </c>
      <c r="AM17" s="479">
        <f t="shared" si="2"/>
        <v>168.86949994080345</v>
      </c>
      <c r="AN17" s="397">
        <f t="shared" si="14"/>
        <v>171.92310157180552</v>
      </c>
      <c r="AO17" s="397">
        <f t="shared" si="15"/>
        <v>165.97725563374803</v>
      </c>
      <c r="AP17" s="397">
        <f t="shared" si="15"/>
        <v>172.83896118361349</v>
      </c>
      <c r="AQ17" s="397">
        <f t="shared" si="15"/>
        <v>173.35547693439568</v>
      </c>
      <c r="AR17" s="397">
        <f t="shared" si="15"/>
        <v>171.02369883089068</v>
      </c>
      <c r="AS17" s="629">
        <f t="shared" si="3"/>
        <v>-4.0950187725603886</v>
      </c>
      <c r="AT17" s="629">
        <f t="shared" si="4"/>
        <v>3.0226132267839012</v>
      </c>
      <c r="AU17" s="479">
        <f t="shared" si="5"/>
        <v>0.29884219810455565</v>
      </c>
      <c r="AV17" s="479">
        <f t="shared" si="6"/>
        <v>5.1663145184193242</v>
      </c>
    </row>
    <row r="18" spans="1:48" x14ac:dyDescent="0.35">
      <c r="A18" s="8"/>
      <c r="B18" s="386">
        <v>7</v>
      </c>
      <c r="C18" s="398" t="s">
        <v>53</v>
      </c>
      <c r="D18" s="388">
        <v>2.4300000000000002</v>
      </c>
      <c r="E18" s="412"/>
      <c r="F18" s="390"/>
      <c r="G18" s="390"/>
      <c r="H18" s="391"/>
      <c r="I18" s="392"/>
      <c r="J18" s="399"/>
      <c r="K18" s="399"/>
      <c r="L18" s="399"/>
      <c r="M18" s="399"/>
      <c r="N18" s="393"/>
      <c r="O18" s="265">
        <v>123.66346859761153</v>
      </c>
      <c r="P18" s="400">
        <v>120.55740043524624</v>
      </c>
      <c r="Q18" s="102">
        <v>116.77878043023564</v>
      </c>
      <c r="R18" s="102">
        <v>108.32740593085519</v>
      </c>
      <c r="S18" s="247">
        <f t="shared" si="0"/>
        <v>117.33176384848716</v>
      </c>
      <c r="T18" s="310">
        <v>122.97960422763826</v>
      </c>
      <c r="U18" s="311">
        <v>126.85036951888313</v>
      </c>
      <c r="V18" s="311">
        <v>121.58681286160389</v>
      </c>
      <c r="W18" s="312">
        <v>117.84147094459962</v>
      </c>
      <c r="X18" s="401">
        <f t="shared" si="1"/>
        <v>122.31456438818122</v>
      </c>
      <c r="Y18" s="396">
        <v>127.72756349154874</v>
      </c>
      <c r="Z18" s="396">
        <v>134.80302669945473</v>
      </c>
      <c r="AA18" s="396">
        <v>137.16816993013927</v>
      </c>
      <c r="AB18" s="396">
        <v>132.6480397181891</v>
      </c>
      <c r="AC18" s="396">
        <v>133.08669995983297</v>
      </c>
      <c r="AD18" s="402">
        <v>150.85794774069234</v>
      </c>
      <c r="AE18" s="402">
        <v>149.25381273974276</v>
      </c>
      <c r="AF18" s="402">
        <v>141.74888600906047</v>
      </c>
      <c r="AG18" s="402">
        <v>133.23265014848067</v>
      </c>
      <c r="AH18" s="385">
        <v>143.77332415949405</v>
      </c>
      <c r="AI18" s="402">
        <f>(($D19*AI19)+($D20*AI20))/($D19+$D20)</f>
        <v>149.42887737824418</v>
      </c>
      <c r="AJ18" s="402">
        <f>(($D19*AJ19)+($D20*AJ20))/($D19+$D20)</f>
        <v>148.31584024599763</v>
      </c>
      <c r="AK18" s="402">
        <f>(($D19*AK19)+($D20*AK20))/($D19+$D20)</f>
        <v>137.89344920392242</v>
      </c>
      <c r="AL18" s="402">
        <f>(($D19*AL19)+($D20*AL20))/($D19+$D20)</f>
        <v>131.47294809251423</v>
      </c>
      <c r="AM18" s="479">
        <f t="shared" si="2"/>
        <v>148.87235881212092</v>
      </c>
      <c r="AN18" s="402">
        <f>(($D19*AN19)+($D20*AN20))/($D19+$D20)</f>
        <v>141.51837097475428</v>
      </c>
      <c r="AO18" s="402">
        <f>(($D19*AO19)+($D20*AO20))/($D19+$D20)</f>
        <v>143.73075147453218</v>
      </c>
      <c r="AP18" s="402">
        <f>(($D19*AP19)+($D20*AP20))/($D19+$D20)</f>
        <v>138.94172447452053</v>
      </c>
      <c r="AQ18" s="402">
        <f>(($D19*AQ19)+($D20*AQ20))/($D19+$D20)</f>
        <v>141.49189460326568</v>
      </c>
      <c r="AR18" s="402">
        <f>(($D19*AR19)+($D20*AR20))/($D19+$D20)</f>
        <v>141.42068538176815</v>
      </c>
      <c r="AS18" s="629">
        <f t="shared" si="3"/>
        <v>-4.6561320704316334</v>
      </c>
      <c r="AT18" s="629">
        <f t="shared" si="4"/>
        <v>-1.3207738898876131</v>
      </c>
      <c r="AU18" s="479">
        <f t="shared" si="5"/>
        <v>1.8354242675408909</v>
      </c>
      <c r="AV18" s="479">
        <f t="shared" si="6"/>
        <v>6.1991144404772536</v>
      </c>
    </row>
    <row r="19" spans="1:48" x14ac:dyDescent="0.35">
      <c r="A19" s="8"/>
      <c r="B19" s="403">
        <v>7.1</v>
      </c>
      <c r="C19" s="404" t="s">
        <v>54</v>
      </c>
      <c r="D19" s="405">
        <v>1.8225</v>
      </c>
      <c r="E19" s="389">
        <v>262.97341749999998</v>
      </c>
      <c r="F19" s="390">
        <v>267.77472499999999</v>
      </c>
      <c r="G19" s="390">
        <v>277.32180500000004</v>
      </c>
      <c r="H19" s="391">
        <v>299.29938249999998</v>
      </c>
      <c r="I19" s="392">
        <f>AVERAGE(E19:H19)</f>
        <v>276.8423325</v>
      </c>
      <c r="J19" s="482">
        <f>'Data Formula'!F22</f>
        <v>339.07767654998253</v>
      </c>
      <c r="K19" s="399">
        <f>'Data Formula'!G22</f>
        <v>341.62454645888494</v>
      </c>
      <c r="L19" s="399">
        <f>'Data Formula'!H22</f>
        <v>331.83906986043525</v>
      </c>
      <c r="M19" s="399">
        <f>'Data Formula'!I22</f>
        <v>339.76161866239499</v>
      </c>
      <c r="N19" s="393">
        <f t="shared" si="7"/>
        <v>338.07572788292441</v>
      </c>
      <c r="O19" s="266">
        <v>119.00131622444296</v>
      </c>
      <c r="P19" s="406">
        <v>116.17784377742863</v>
      </c>
      <c r="Q19" s="102">
        <v>113.52886093611805</v>
      </c>
      <c r="R19" s="102">
        <v>104.01095934461055</v>
      </c>
      <c r="S19" s="247">
        <f t="shared" si="0"/>
        <v>113.17974507065006</v>
      </c>
      <c r="T19" s="313">
        <v>120.41983981392579</v>
      </c>
      <c r="U19" s="314">
        <v>117.47194148125861</v>
      </c>
      <c r="V19" s="314">
        <v>112.73511997867867</v>
      </c>
      <c r="W19" s="315">
        <v>107.26836932923544</v>
      </c>
      <c r="X19" s="407">
        <f t="shared" si="1"/>
        <v>114.47381765077462</v>
      </c>
      <c r="Y19" s="408">
        <v>116.21839764599389</v>
      </c>
      <c r="Z19" s="408">
        <v>118.67704834338231</v>
      </c>
      <c r="AA19" s="408">
        <v>121.53061896539657</v>
      </c>
      <c r="AB19" s="408">
        <v>116.07498209743945</v>
      </c>
      <c r="AC19" s="408">
        <v>118.12526176305305</v>
      </c>
      <c r="AD19" s="409">
        <v>128.77929338710396</v>
      </c>
      <c r="AE19" s="409">
        <v>126.64978467573933</v>
      </c>
      <c r="AF19" s="409">
        <v>120.45827829114945</v>
      </c>
      <c r="AG19" s="409">
        <v>113.62032713970622</v>
      </c>
      <c r="AH19" s="385">
        <v>122.37692087342474</v>
      </c>
      <c r="AI19" s="409">
        <f t="shared" ref="AI19:AL20" si="16">J19/E19*100</f>
        <v>128.93990570358031</v>
      </c>
      <c r="AJ19" s="409">
        <f t="shared" si="16"/>
        <v>127.57908591219164</v>
      </c>
      <c r="AK19" s="409">
        <f t="shared" si="16"/>
        <v>119.65848479185948</v>
      </c>
      <c r="AL19" s="409">
        <f t="shared" si="16"/>
        <v>113.51898417712071</v>
      </c>
      <c r="AM19" s="479">
        <f t="shared" si="2"/>
        <v>128.25949580788597</v>
      </c>
      <c r="AN19" s="409">
        <f t="shared" ref="AN19:AR20" si="17">J19/$I19*100</f>
        <v>122.48042901819667</v>
      </c>
      <c r="AO19" s="409">
        <f t="shared" si="17"/>
        <v>123.40040028339413</v>
      </c>
      <c r="AP19" s="409">
        <f t="shared" si="17"/>
        <v>119.86572532596158</v>
      </c>
      <c r="AQ19" s="409">
        <f t="shared" si="17"/>
        <v>122.72748014879372</v>
      </c>
      <c r="AR19" s="409">
        <f t="shared" si="17"/>
        <v>122.11850869408651</v>
      </c>
      <c r="AS19" s="629">
        <f t="shared" si="3"/>
        <v>-5.130852714220933</v>
      </c>
      <c r="AT19" s="629">
        <f t="shared" si="4"/>
        <v>-8.9194394292576917E-2</v>
      </c>
      <c r="AU19" s="479">
        <f t="shared" si="5"/>
        <v>2.3874671554774429</v>
      </c>
      <c r="AV19" s="479">
        <f t="shared" si="6"/>
        <v>8.0154257942678235</v>
      </c>
    </row>
    <row r="20" spans="1:48" x14ac:dyDescent="0.35">
      <c r="A20" s="386">
        <v>8</v>
      </c>
      <c r="B20" s="403">
        <v>7.2</v>
      </c>
      <c r="C20" s="404" t="s">
        <v>55</v>
      </c>
      <c r="D20" s="405">
        <v>0.60750000000000004</v>
      </c>
      <c r="E20" s="389">
        <v>63.093110000000003</v>
      </c>
      <c r="F20" s="390">
        <v>65.141589999999994</v>
      </c>
      <c r="G20" s="390">
        <v>68.230670000000003</v>
      </c>
      <c r="H20" s="391">
        <v>71.488600000000005</v>
      </c>
      <c r="I20" s="392">
        <f>AVERAGE(E20:H20)</f>
        <v>66.988492500000007</v>
      </c>
      <c r="J20" s="399">
        <f>'Data Formula'!F23</f>
        <v>133.06071428571428</v>
      </c>
      <c r="K20" s="399">
        <f>'Data Formula'!G23</f>
        <v>137.14005102040815</v>
      </c>
      <c r="L20" s="399">
        <f>'Data Formula'!H23</f>
        <v>131.41113945578232</v>
      </c>
      <c r="M20" s="399">
        <f>'Data Formula'!I23</f>
        <v>132.49328231292515</v>
      </c>
      <c r="N20" s="393">
        <f t="shared" si="7"/>
        <v>133.52629676870748</v>
      </c>
      <c r="O20" s="266">
        <v>137.64992571711724</v>
      </c>
      <c r="P20" s="406">
        <v>133.69607040869903</v>
      </c>
      <c r="Q20" s="102">
        <v>126.52853891258849</v>
      </c>
      <c r="R20" s="102">
        <v>121.27674568958912</v>
      </c>
      <c r="S20" s="247">
        <f t="shared" si="0"/>
        <v>129.78782018199848</v>
      </c>
      <c r="T20" s="313">
        <v>130.65889746877573</v>
      </c>
      <c r="U20" s="314">
        <v>154.98565363175669</v>
      </c>
      <c r="V20" s="314">
        <v>148.14189151037959</v>
      </c>
      <c r="W20" s="315">
        <v>149.56077579069219</v>
      </c>
      <c r="X20" s="407">
        <f t="shared" si="1"/>
        <v>145.83680460040105</v>
      </c>
      <c r="Y20" s="408">
        <v>162.25506102821331</v>
      </c>
      <c r="Z20" s="408">
        <v>183.18096176767202</v>
      </c>
      <c r="AA20" s="408">
        <v>184.08082282436735</v>
      </c>
      <c r="AB20" s="408">
        <v>182.36721258043804</v>
      </c>
      <c r="AC20" s="408">
        <v>177.97101455017267</v>
      </c>
      <c r="AD20" s="409">
        <v>217.09391080145747</v>
      </c>
      <c r="AE20" s="409">
        <v>217.06589693175306</v>
      </c>
      <c r="AF20" s="409">
        <v>205.62070916279356</v>
      </c>
      <c r="AG20" s="409">
        <v>192.0696191748041</v>
      </c>
      <c r="AH20" s="385">
        <v>207.96253401770204</v>
      </c>
      <c r="AI20" s="409">
        <f t="shared" si="16"/>
        <v>210.8957924022358</v>
      </c>
      <c r="AJ20" s="409">
        <f t="shared" si="16"/>
        <v>210.52610324741562</v>
      </c>
      <c r="AK20" s="409">
        <f t="shared" si="16"/>
        <v>192.59834244011134</v>
      </c>
      <c r="AL20" s="409">
        <f t="shared" si="16"/>
        <v>185.33483983869473</v>
      </c>
      <c r="AM20" s="479">
        <f t="shared" si="2"/>
        <v>210.71094782482572</v>
      </c>
      <c r="AN20" s="409">
        <f t="shared" si="17"/>
        <v>198.63219684442709</v>
      </c>
      <c r="AO20" s="409">
        <f t="shared" si="17"/>
        <v>204.72180504794633</v>
      </c>
      <c r="AP20" s="409">
        <f t="shared" si="17"/>
        <v>196.16972192019742</v>
      </c>
      <c r="AQ20" s="409">
        <f t="shared" si="17"/>
        <v>197.78513796668156</v>
      </c>
      <c r="AR20" s="409">
        <f t="shared" si="17"/>
        <v>199.32721544481311</v>
      </c>
      <c r="AS20" s="629">
        <f t="shared" si="3"/>
        <v>-3.7713214503261878</v>
      </c>
      <c r="AT20" s="629">
        <f t="shared" si="4"/>
        <v>-3.5064261412316293</v>
      </c>
      <c r="AU20" s="479">
        <f t="shared" si="5"/>
        <v>0.82347878697676891</v>
      </c>
      <c r="AV20" s="479">
        <f t="shared" si="6"/>
        <v>2.9757536962031033</v>
      </c>
    </row>
    <row r="21" spans="1:48" x14ac:dyDescent="0.35">
      <c r="A21" s="8"/>
      <c r="B21" s="386">
        <v>8</v>
      </c>
      <c r="C21" s="398" t="s">
        <v>56</v>
      </c>
      <c r="D21" s="388">
        <v>5.21</v>
      </c>
      <c r="E21" s="412"/>
      <c r="F21" s="390"/>
      <c r="G21" s="390"/>
      <c r="H21" s="391"/>
      <c r="I21" s="392"/>
      <c r="J21" s="399"/>
      <c r="K21" s="399"/>
      <c r="L21" s="399"/>
      <c r="M21" s="399"/>
      <c r="N21" s="393"/>
      <c r="O21" s="265">
        <v>109.14862644906142</v>
      </c>
      <c r="P21" s="400">
        <v>109.34892244598264</v>
      </c>
      <c r="Q21" s="102">
        <v>108.64125486961723</v>
      </c>
      <c r="R21" s="102">
        <v>105.49751565904293</v>
      </c>
      <c r="S21" s="247">
        <f t="shared" si="0"/>
        <v>108.15907985592605</v>
      </c>
      <c r="T21" s="310">
        <v>105.65476208939681</v>
      </c>
      <c r="U21" s="311">
        <v>108.46258956547899</v>
      </c>
      <c r="V21" s="311">
        <v>111.58658170038294</v>
      </c>
      <c r="W21" s="312">
        <v>112.37098076676955</v>
      </c>
      <c r="X21" s="401">
        <f t="shared" si="1"/>
        <v>109.51872853050708</v>
      </c>
      <c r="Y21" s="396">
        <v>117.53523536498408</v>
      </c>
      <c r="Z21" s="396">
        <v>121.41125739780571</v>
      </c>
      <c r="AA21" s="396">
        <v>132.05983960681976</v>
      </c>
      <c r="AB21" s="396">
        <v>130.55702379182918</v>
      </c>
      <c r="AC21" s="396">
        <v>125.39083904035968</v>
      </c>
      <c r="AD21" s="402">
        <v>135.44213011527049</v>
      </c>
      <c r="AE21" s="402">
        <v>136.4145492537501</v>
      </c>
      <c r="AF21" s="402">
        <v>138.39909355773693</v>
      </c>
      <c r="AG21" s="402">
        <v>131.72369770422824</v>
      </c>
      <c r="AH21" s="385">
        <v>135.49486765774645</v>
      </c>
      <c r="AI21" s="402">
        <f>(($D22*AI22)+($D23*AI23))/($D22+$D23)</f>
        <v>132.46916243003588</v>
      </c>
      <c r="AJ21" s="402">
        <f>(($D22*AJ22)+($D23*AJ23))/($D22+$D23)</f>
        <v>135.44179822729853</v>
      </c>
      <c r="AK21" s="402">
        <f>(($D22*AK22)+($D23*AK23))/($D22+$D23)</f>
        <v>135.23139659524264</v>
      </c>
      <c r="AL21" s="402">
        <f>(($D22*AL22)+($D23*AL23))/($D22+$D23)</f>
        <v>131.4015727418082</v>
      </c>
      <c r="AM21" s="479">
        <f t="shared" si="2"/>
        <v>133.95548032866719</v>
      </c>
      <c r="AN21" s="402">
        <f>(($D22*AN22)+($D23*AN23))/($D22+$D23)</f>
        <v>129.70849200053775</v>
      </c>
      <c r="AO21" s="402">
        <f>(($D22*AO22)+($D23*AO23))/($D22+$D23)</f>
        <v>134.30297169264909</v>
      </c>
      <c r="AP21" s="402">
        <f>(($D22*AP22)+($D23*AP23))/($D22+$D23)</f>
        <v>135.15012032520968</v>
      </c>
      <c r="AQ21" s="402">
        <f>(($D22*AQ22)+($D23*AQ23))/($D22+$D23)</f>
        <v>135.31207631917877</v>
      </c>
      <c r="AR21" s="402">
        <f>(($D22*AR22)+($D23*AR23))/($D22+$D23)</f>
        <v>133.6184150843938</v>
      </c>
      <c r="AS21" s="629">
        <f t="shared" si="3"/>
        <v>-2.8320522821319281</v>
      </c>
      <c r="AT21" s="629">
        <f t="shared" si="4"/>
        <v>-0.2445459458201257</v>
      </c>
      <c r="AU21" s="479">
        <f t="shared" si="5"/>
        <v>0.11983414707983618</v>
      </c>
      <c r="AV21" s="479">
        <f t="shared" si="6"/>
        <v>2.7241708800248352</v>
      </c>
    </row>
    <row r="22" spans="1:48" x14ac:dyDescent="0.35">
      <c r="A22" s="8"/>
      <c r="B22" s="403">
        <v>8.1</v>
      </c>
      <c r="C22" s="404" t="s">
        <v>57</v>
      </c>
      <c r="D22" s="405">
        <v>4.6890000000000001</v>
      </c>
      <c r="E22" s="389">
        <v>1132.6610000000001</v>
      </c>
      <c r="F22" s="390">
        <v>1151.4480000000001</v>
      </c>
      <c r="G22" s="390">
        <v>1161.0260000000001</v>
      </c>
      <c r="H22" s="391">
        <v>1196.5719999999999</v>
      </c>
      <c r="I22" s="392">
        <f>AVERAGE(E22:H22)</f>
        <v>1160.4267500000001</v>
      </c>
      <c r="J22" s="399">
        <f>'Data Formula'!F27</f>
        <v>1524.715821812596</v>
      </c>
      <c r="K22" s="399">
        <f>'Data Formula'!G27</f>
        <v>1584.5483870967741</v>
      </c>
      <c r="L22" s="399">
        <f>'Data Formula'!H27</f>
        <v>1591.0057471264367</v>
      </c>
      <c r="M22" s="399">
        <f>'Data Formula'!I27</f>
        <v>1591.5299539170508</v>
      </c>
      <c r="N22" s="393">
        <f t="shared" si="7"/>
        <v>1572.9499774882145</v>
      </c>
      <c r="O22" s="266">
        <v>110.27776818389623</v>
      </c>
      <c r="P22" s="406">
        <v>110.07164095411461</v>
      </c>
      <c r="Q22" s="102">
        <v>109.42888168371275</v>
      </c>
      <c r="R22" s="102">
        <v>106.24690236139651</v>
      </c>
      <c r="S22" s="247">
        <f t="shared" si="0"/>
        <v>109.00629829578003</v>
      </c>
      <c r="T22" s="313">
        <v>106.44636352608865</v>
      </c>
      <c r="U22" s="314">
        <v>108.90619932191932</v>
      </c>
      <c r="V22" s="314">
        <v>112.40611376051923</v>
      </c>
      <c r="W22" s="315">
        <v>113.36156197534339</v>
      </c>
      <c r="X22" s="407">
        <f t="shared" si="1"/>
        <v>110.28005964596764</v>
      </c>
      <c r="Y22" s="408">
        <v>118.10278841006973</v>
      </c>
      <c r="Z22" s="408">
        <v>122.17418596080027</v>
      </c>
      <c r="AA22" s="408">
        <v>133.84777261458316</v>
      </c>
      <c r="AB22" s="408">
        <v>132.40551396385837</v>
      </c>
      <c r="AC22" s="408">
        <v>126.63256523732788</v>
      </c>
      <c r="AD22" s="409">
        <v>137.79422470204068</v>
      </c>
      <c r="AE22" s="409">
        <v>138.74274784776168</v>
      </c>
      <c r="AF22" s="409">
        <v>140.78205141298258</v>
      </c>
      <c r="AG22" s="409">
        <v>133.82169369387441</v>
      </c>
      <c r="AH22" s="385">
        <v>137.78517941416484</v>
      </c>
      <c r="AI22" s="409">
        <f t="shared" ref="AI22:AL25" si="18">J22/E22*100</f>
        <v>134.61360652592401</v>
      </c>
      <c r="AJ22" s="409">
        <f t="shared" si="18"/>
        <v>137.6135428692198</v>
      </c>
      <c r="AK22" s="409">
        <f t="shared" si="18"/>
        <v>137.03446323565851</v>
      </c>
      <c r="AL22" s="409">
        <f t="shared" si="18"/>
        <v>133.00745412035806</v>
      </c>
      <c r="AM22" s="479">
        <f t="shared" si="2"/>
        <v>136.11357469757189</v>
      </c>
      <c r="AN22" s="409">
        <f t="shared" ref="AN22:AR25" si="19">J22/$I22*100</f>
        <v>131.39268134008424</v>
      </c>
      <c r="AO22" s="409">
        <f t="shared" si="19"/>
        <v>136.54876424528942</v>
      </c>
      <c r="AP22" s="409">
        <f t="shared" si="19"/>
        <v>137.10522849688155</v>
      </c>
      <c r="AQ22" s="409">
        <f t="shared" si="19"/>
        <v>137.15040211862151</v>
      </c>
      <c r="AR22" s="409">
        <f t="shared" si="19"/>
        <v>135.54926905021918</v>
      </c>
      <c r="AS22" s="629">
        <f t="shared" si="3"/>
        <v>-2.9386834670744006</v>
      </c>
      <c r="AT22" s="629">
        <f t="shared" si="4"/>
        <v>-0.60845110463104035</v>
      </c>
      <c r="AU22" s="479">
        <f t="shared" si="5"/>
        <v>3.2948139349033088E-2</v>
      </c>
      <c r="AV22" s="479">
        <f t="shared" si="6"/>
        <v>2.4874206362697344</v>
      </c>
    </row>
    <row r="23" spans="1:48" x14ac:dyDescent="0.35">
      <c r="A23" s="8"/>
      <c r="B23" s="403">
        <v>8.1999999999999993</v>
      </c>
      <c r="C23" s="404" t="s">
        <v>58</v>
      </c>
      <c r="D23" s="405">
        <v>0.52100000000000002</v>
      </c>
      <c r="E23" s="389">
        <v>53.131160000000001</v>
      </c>
      <c r="F23" s="390">
        <v>51.672716666666666</v>
      </c>
      <c r="G23" s="390">
        <v>51.850919999999995</v>
      </c>
      <c r="H23" s="391">
        <v>53.306536666666659</v>
      </c>
      <c r="I23" s="392">
        <f>AVERAGE(E23:H23)</f>
        <v>52.490333333333332</v>
      </c>
      <c r="J23" s="399">
        <f>'Data Formula'!F28</f>
        <v>60.128090428090424</v>
      </c>
      <c r="K23" s="399">
        <f>'Data Formula'!G28</f>
        <v>59.886661546338978</v>
      </c>
      <c r="L23" s="399">
        <f>'Data Formula'!H28</f>
        <v>61.704563492063492</v>
      </c>
      <c r="M23" s="399">
        <f>'Data Formula'!I28</f>
        <v>62.341269841269842</v>
      </c>
      <c r="N23" s="393">
        <f t="shared" si="7"/>
        <v>61.015146326940688</v>
      </c>
      <c r="O23" s="266">
        <v>98.986350835548194</v>
      </c>
      <c r="P23" s="406">
        <v>102.84445587279482</v>
      </c>
      <c r="Q23" s="102">
        <v>101.5526135427576</v>
      </c>
      <c r="R23" s="102">
        <v>98.753035337860666</v>
      </c>
      <c r="S23" s="247">
        <f t="shared" si="0"/>
        <v>100.5341138972403</v>
      </c>
      <c r="T23" s="313">
        <v>98.530349159170356</v>
      </c>
      <c r="U23" s="314">
        <v>104.47010175751616</v>
      </c>
      <c r="V23" s="314">
        <v>104.21079315915614</v>
      </c>
      <c r="W23" s="315">
        <v>103.455749889605</v>
      </c>
      <c r="X23" s="407">
        <f t="shared" si="1"/>
        <v>102.66674849136191</v>
      </c>
      <c r="Y23" s="408">
        <v>112.42725795921307</v>
      </c>
      <c r="Z23" s="408">
        <v>114.54490033085459</v>
      </c>
      <c r="AA23" s="408">
        <v>115.96844253694898</v>
      </c>
      <c r="AB23" s="408">
        <v>113.92061224356655</v>
      </c>
      <c r="AC23" s="408">
        <v>114.21530326764579</v>
      </c>
      <c r="AD23" s="409">
        <v>114.27327883433868</v>
      </c>
      <c r="AE23" s="409">
        <v>115.46076190764572</v>
      </c>
      <c r="AF23" s="409">
        <v>116.95247286052621</v>
      </c>
      <c r="AG23" s="409">
        <v>112.84173379741276</v>
      </c>
      <c r="AH23" s="385">
        <v>114.88206184998084</v>
      </c>
      <c r="AI23" s="409">
        <f t="shared" si="18"/>
        <v>113.16916556704282</v>
      </c>
      <c r="AJ23" s="409">
        <f t="shared" si="18"/>
        <v>115.89609645000726</v>
      </c>
      <c r="AK23" s="409">
        <f t="shared" si="18"/>
        <v>119.0037968314998</v>
      </c>
      <c r="AL23" s="409">
        <f t="shared" si="18"/>
        <v>116.94864033485921</v>
      </c>
      <c r="AM23" s="479">
        <f t="shared" si="2"/>
        <v>114.53263100852504</v>
      </c>
      <c r="AN23" s="409">
        <f t="shared" si="19"/>
        <v>114.55078794461919</v>
      </c>
      <c r="AO23" s="409">
        <f t="shared" si="19"/>
        <v>114.09083871888596</v>
      </c>
      <c r="AP23" s="409">
        <f t="shared" si="19"/>
        <v>117.55414678016301</v>
      </c>
      <c r="AQ23" s="409">
        <f t="shared" si="19"/>
        <v>118.767144124194</v>
      </c>
      <c r="AR23" s="409">
        <f t="shared" si="19"/>
        <v>116.24072939196554</v>
      </c>
      <c r="AS23" s="629">
        <f t="shared" si="3"/>
        <v>-1.7269671652161951</v>
      </c>
      <c r="AT23" s="629">
        <f t="shared" si="4"/>
        <v>3.6395280356287931</v>
      </c>
      <c r="AU23" s="479">
        <f t="shared" si="5"/>
        <v>1.0318626584049062</v>
      </c>
      <c r="AV23" s="479">
        <f t="shared" si="6"/>
        <v>5.2510805420796407</v>
      </c>
    </row>
    <row r="24" spans="1:48" x14ac:dyDescent="0.35">
      <c r="A24" s="8"/>
      <c r="B24" s="386">
        <v>9</v>
      </c>
      <c r="C24" s="398" t="s">
        <v>59</v>
      </c>
      <c r="D24" s="388">
        <v>2.94</v>
      </c>
      <c r="E24" s="389">
        <v>108.032</v>
      </c>
      <c r="F24" s="390">
        <v>107.8506</v>
      </c>
      <c r="G24" s="390">
        <v>113.53149999999999</v>
      </c>
      <c r="H24" s="391">
        <v>120.42319999999999</v>
      </c>
      <c r="I24" s="392">
        <f>AVERAGE(E24:H24)</f>
        <v>112.45932499999999</v>
      </c>
      <c r="J24" s="399">
        <f>'Data Formula'!F38</f>
        <v>168.59740259740258</v>
      </c>
      <c r="K24" s="399">
        <f>'Data Formula'!G38</f>
        <v>152.67671957671959</v>
      </c>
      <c r="L24" s="399">
        <f>'Data Formula'!H38</f>
        <v>140.37037037037038</v>
      </c>
      <c r="M24" s="399">
        <f>'Data Formula'!I38</f>
        <v>146.13333333333335</v>
      </c>
      <c r="N24" s="393">
        <f t="shared" si="7"/>
        <v>151.94445646945647</v>
      </c>
      <c r="O24" s="265">
        <v>149.00346987136089</v>
      </c>
      <c r="P24" s="400">
        <v>151.00695291626079</v>
      </c>
      <c r="Q24" s="102">
        <v>136.37289252426902</v>
      </c>
      <c r="R24" s="102">
        <v>135.3154462563613</v>
      </c>
      <c r="S24" s="247">
        <f t="shared" si="0"/>
        <v>142.92469039206298</v>
      </c>
      <c r="T24" s="310">
        <v>103.25644253554502</v>
      </c>
      <c r="U24" s="314">
        <v>103.43011536328959</v>
      </c>
      <c r="V24" s="311">
        <v>100.46509013755991</v>
      </c>
      <c r="W24" s="312">
        <v>111.21887919714253</v>
      </c>
      <c r="X24" s="401">
        <f t="shared" si="1"/>
        <v>104.59263180838427</v>
      </c>
      <c r="Y24" s="396">
        <v>119.4675327745218</v>
      </c>
      <c r="Z24" s="396">
        <v>125.02298053096087</v>
      </c>
      <c r="AA24" s="396">
        <v>143.76466603381601</v>
      </c>
      <c r="AB24" s="396">
        <v>141.81803687480334</v>
      </c>
      <c r="AC24" s="396">
        <v>132.51830405352553</v>
      </c>
      <c r="AD24" s="397">
        <v>154.65114713485565</v>
      </c>
      <c r="AE24" s="397">
        <v>164.32196225354539</v>
      </c>
      <c r="AF24" s="397">
        <v>160.38622663215838</v>
      </c>
      <c r="AG24" s="397">
        <v>157.51592241836647</v>
      </c>
      <c r="AH24" s="385">
        <v>159.21881460973148</v>
      </c>
      <c r="AI24" s="397">
        <f t="shared" si="18"/>
        <v>156.06246537822366</v>
      </c>
      <c r="AJ24" s="397">
        <f t="shared" si="18"/>
        <v>141.56316198214901</v>
      </c>
      <c r="AK24" s="397">
        <f t="shared" si="18"/>
        <v>123.64002093724685</v>
      </c>
      <c r="AL24" s="397">
        <f t="shared" si="18"/>
        <v>121.34981742167071</v>
      </c>
      <c r="AM24" s="479">
        <f t="shared" si="2"/>
        <v>148.81281368018634</v>
      </c>
      <c r="AN24" s="397">
        <f t="shared" si="19"/>
        <v>149.91856175324062</v>
      </c>
      <c r="AO24" s="397">
        <f t="shared" si="19"/>
        <v>135.76172502966705</v>
      </c>
      <c r="AP24" s="397">
        <f t="shared" si="19"/>
        <v>124.81879147893729</v>
      </c>
      <c r="AQ24" s="397">
        <f t="shared" si="19"/>
        <v>129.94327801036806</v>
      </c>
      <c r="AR24" s="397">
        <f t="shared" si="19"/>
        <v>135.11058906805323</v>
      </c>
      <c r="AS24" s="629">
        <f t="shared" si="3"/>
        <v>-1.8523156969849792</v>
      </c>
      <c r="AT24" s="629">
        <f t="shared" si="4"/>
        <v>-22.960285183511562</v>
      </c>
      <c r="AU24" s="479">
        <f t="shared" si="5"/>
        <v>4.105540897097625</v>
      </c>
      <c r="AV24" s="479">
        <f>(AQ24-AG24)/AG24*100</f>
        <v>-17.504671264130831</v>
      </c>
    </row>
    <row r="25" spans="1:48" x14ac:dyDescent="0.35">
      <c r="A25" s="386">
        <v>11</v>
      </c>
      <c r="B25" s="386">
        <v>10</v>
      </c>
      <c r="C25" s="398" t="s">
        <v>60</v>
      </c>
      <c r="D25" s="388">
        <v>5.76</v>
      </c>
      <c r="E25" s="389">
        <v>10842.81</v>
      </c>
      <c r="F25" s="390">
        <v>11000.11</v>
      </c>
      <c r="G25" s="390">
        <v>11151.49</v>
      </c>
      <c r="H25" s="391">
        <v>11373.05</v>
      </c>
      <c r="I25" s="392">
        <f>AVERAGE(E25:H25)</f>
        <v>11091.864999999998</v>
      </c>
      <c r="J25" s="399">
        <f>'Data Formula'!F12</f>
        <v>15925.092165898615</v>
      </c>
      <c r="K25" s="399">
        <f>'Data Formula'!G12</f>
        <v>16293.156682027651</v>
      </c>
      <c r="L25" s="399">
        <f>'Data Formula'!H12</f>
        <v>15660.076804915514</v>
      </c>
      <c r="M25" s="399">
        <f>'Data Formula'!I12</f>
        <v>15670.739583333334</v>
      </c>
      <c r="N25" s="393">
        <f t="shared" si="7"/>
        <v>15887.26630904378</v>
      </c>
      <c r="O25" s="265">
        <v>112.11858287210228</v>
      </c>
      <c r="P25" s="400">
        <v>109.46430125141563</v>
      </c>
      <c r="Q25" s="102">
        <v>108.96260471250004</v>
      </c>
      <c r="R25" s="102">
        <v>108.53201785637494</v>
      </c>
      <c r="S25" s="247">
        <f t="shared" si="0"/>
        <v>109.76937667309822</v>
      </c>
      <c r="T25" s="310">
        <v>110.22660133656271</v>
      </c>
      <c r="U25" s="311">
        <v>116.35828807657089</v>
      </c>
      <c r="V25" s="311">
        <v>115.76516516022997</v>
      </c>
      <c r="W25" s="312">
        <v>116.82932742869549</v>
      </c>
      <c r="X25" s="401">
        <f t="shared" si="1"/>
        <v>114.79484550051475</v>
      </c>
      <c r="Y25" s="396">
        <v>121.27353333852746</v>
      </c>
      <c r="Z25" s="396">
        <v>128.65315691057026</v>
      </c>
      <c r="AA25" s="396">
        <v>138.52074461912252</v>
      </c>
      <c r="AB25" s="396">
        <v>143.57942333772672</v>
      </c>
      <c r="AC25" s="396">
        <v>133.00671455148674</v>
      </c>
      <c r="AD25" s="397">
        <v>147.71223217992062</v>
      </c>
      <c r="AE25" s="397">
        <v>145.65806024665625</v>
      </c>
      <c r="AF25" s="397">
        <v>151.65431544854181</v>
      </c>
      <c r="AG25" s="397">
        <v>147.03136707265989</v>
      </c>
      <c r="AH25" s="385">
        <v>148.01399373694463</v>
      </c>
      <c r="AI25" s="397">
        <f t="shared" si="18"/>
        <v>146.87237133085074</v>
      </c>
      <c r="AJ25" s="397">
        <f t="shared" si="18"/>
        <v>148.11812501900116</v>
      </c>
      <c r="AK25" s="397">
        <f t="shared" si="18"/>
        <v>140.43035329732183</v>
      </c>
      <c r="AL25" s="397">
        <f t="shared" si="18"/>
        <v>137.78836445222115</v>
      </c>
      <c r="AM25" s="479">
        <f t="shared" si="2"/>
        <v>147.49524817492596</v>
      </c>
      <c r="AN25" s="397">
        <f t="shared" si="19"/>
        <v>143.57452210154577</v>
      </c>
      <c r="AO25" s="397">
        <f t="shared" si="19"/>
        <v>146.89285058939731</v>
      </c>
      <c r="AP25" s="397">
        <f t="shared" si="19"/>
        <v>141.18524526682859</v>
      </c>
      <c r="AQ25" s="397">
        <f t="shared" si="19"/>
        <v>141.28137678680127</v>
      </c>
      <c r="AR25" s="397">
        <f t="shared" si="19"/>
        <v>143.23349868614326</v>
      </c>
      <c r="AS25" s="629">
        <f t="shared" si="3"/>
        <v>-1.8813517042907488</v>
      </c>
      <c r="AT25" s="629">
        <f t="shared" si="4"/>
        <v>-6.2864154802226944</v>
      </c>
      <c r="AU25" s="479">
        <f t="shared" si="5"/>
        <v>6.8088927983236597E-2</v>
      </c>
      <c r="AV25" s="479">
        <f t="shared" si="6"/>
        <v>-3.9107235417440469</v>
      </c>
    </row>
    <row r="26" spans="1:48" x14ac:dyDescent="0.35">
      <c r="A26" s="8"/>
      <c r="B26" s="386">
        <v>11</v>
      </c>
      <c r="C26" s="398" t="s">
        <v>61</v>
      </c>
      <c r="D26" s="388">
        <v>1.33</v>
      </c>
      <c r="E26" s="412"/>
      <c r="F26" s="390"/>
      <c r="G26" s="390"/>
      <c r="H26" s="391"/>
      <c r="I26" s="392"/>
      <c r="J26" s="399"/>
      <c r="K26" s="399"/>
      <c r="L26" s="399"/>
      <c r="M26" s="399"/>
      <c r="N26" s="393"/>
      <c r="O26" s="265">
        <v>125.82821562924322</v>
      </c>
      <c r="P26" s="400">
        <v>120.08616080134453</v>
      </c>
      <c r="Q26" s="102">
        <v>128.08225852834502</v>
      </c>
      <c r="R26" s="102">
        <v>127.38102232481397</v>
      </c>
      <c r="S26" s="247">
        <f t="shared" si="0"/>
        <v>125.34441432093668</v>
      </c>
      <c r="T26" s="310">
        <v>182.73406318012078</v>
      </c>
      <c r="U26" s="311">
        <v>187.98352692929939</v>
      </c>
      <c r="V26" s="311">
        <v>195.7183139278977</v>
      </c>
      <c r="W26" s="312">
        <v>191.39046252335399</v>
      </c>
      <c r="X26" s="401">
        <f t="shared" si="1"/>
        <v>189.45659164016797</v>
      </c>
      <c r="Y26" s="396">
        <v>210.64844709390107</v>
      </c>
      <c r="Z26" s="396">
        <v>211.34776339828517</v>
      </c>
      <c r="AA26" s="396">
        <v>208.6550958654361</v>
      </c>
      <c r="AB26" s="396">
        <v>200.50223041465213</v>
      </c>
      <c r="AC26" s="396">
        <v>207.78838419306862</v>
      </c>
      <c r="AD26" s="402">
        <v>207.94920377589426</v>
      </c>
      <c r="AE26" s="402">
        <v>213.38651548667642</v>
      </c>
      <c r="AF26" s="402">
        <v>214.94240583114583</v>
      </c>
      <c r="AG26" s="402">
        <v>212.34660437746999</v>
      </c>
      <c r="AH26" s="385">
        <v>212.15618236779665</v>
      </c>
      <c r="AI26" s="402">
        <f>(($D27*AI27)+($D28*AI28))/($D27+$D28)</f>
        <v>215.71563122095628</v>
      </c>
      <c r="AJ26" s="402">
        <f>(($D27*AJ27)+($D28*AJ28))/($D27+$D28)</f>
        <v>215.91761409930291</v>
      </c>
      <c r="AK26" s="402">
        <f>(($D27*AK27)+($D28*AK28))/($D27+$D28)</f>
        <v>213.29144409661927</v>
      </c>
      <c r="AL26" s="402">
        <f>(($D27*AL27)+($D28*AL28))/($D27+$D28)</f>
        <v>217.12744688413099</v>
      </c>
      <c r="AM26" s="479">
        <f t="shared" si="2"/>
        <v>215.81662266012961</v>
      </c>
      <c r="AN26" s="402">
        <f>(($D27*AN27)+($D28*AN28))/($D27+$D28)</f>
        <v>211.31253312833076</v>
      </c>
      <c r="AO26" s="402">
        <f>(($D27*AO27)+($D28*AO28))/($D27+$D28)</f>
        <v>215.0576408225389</v>
      </c>
      <c r="AP26" s="402">
        <f>(($D27*AP27)+($D28*AP28))/($D27+$D28)</f>
        <v>213.4710182747483</v>
      </c>
      <c r="AQ26" s="402">
        <f>(($D27*AQ27)+($D28*AQ28))/($D27+$D28)</f>
        <v>221.96766006789835</v>
      </c>
      <c r="AR26" s="402">
        <f>(($D27*AR27)+($D28*AR28))/($D27+$D28)</f>
        <v>215.45221307337908</v>
      </c>
      <c r="AS26" s="629">
        <f t="shared" si="3"/>
        <v>1.7984794485117928</v>
      </c>
      <c r="AT26" s="629">
        <f t="shared" si="4"/>
        <v>2.2514334621346324</v>
      </c>
      <c r="AU26" s="479">
        <f t="shared" si="5"/>
        <v>3.9802320061144916</v>
      </c>
      <c r="AV26" s="479">
        <f t="shared" si="6"/>
        <v>4.5308262492042752</v>
      </c>
    </row>
    <row r="27" spans="1:48" x14ac:dyDescent="0.35">
      <c r="A27" s="8"/>
      <c r="B27" s="403">
        <v>11.1</v>
      </c>
      <c r="C27" s="404" t="s">
        <v>62</v>
      </c>
      <c r="D27" s="405">
        <v>0.46550000000000002</v>
      </c>
      <c r="E27" s="389">
        <v>60.864059999999995</v>
      </c>
      <c r="F27" s="390">
        <v>59.361989999999999</v>
      </c>
      <c r="G27" s="390">
        <v>60.082644999999999</v>
      </c>
      <c r="H27" s="391">
        <v>61.403680000000001</v>
      </c>
      <c r="I27" s="392">
        <f>AVERAGE(E27:H27)</f>
        <v>60.428093750000002</v>
      </c>
      <c r="J27" s="413">
        <f>'Data Formula'!F35</f>
        <v>208.29190106795406</v>
      </c>
      <c r="K27" s="413">
        <f>'Data Formula'!G35</f>
        <v>213.35896232286788</v>
      </c>
      <c r="L27" s="413">
        <f>'Data Formula'!H35</f>
        <v>208.55434981684982</v>
      </c>
      <c r="M27" s="413">
        <f>'Data Formula'!I35</f>
        <v>215.46804232804234</v>
      </c>
      <c r="N27" s="393">
        <f t="shared" si="7"/>
        <v>211.4183138839285</v>
      </c>
      <c r="O27" s="266">
        <v>137.38357515374693</v>
      </c>
      <c r="P27" s="406">
        <v>128.14224559222322</v>
      </c>
      <c r="Q27" s="102">
        <v>150.59913924913403</v>
      </c>
      <c r="R27" s="102">
        <v>150.29199265155711</v>
      </c>
      <c r="S27" s="247">
        <f t="shared" si="0"/>
        <v>141.60423816166531</v>
      </c>
      <c r="T27" s="313">
        <v>284.23046133912243</v>
      </c>
      <c r="U27" s="314">
        <v>309.34508029574766</v>
      </c>
      <c r="V27" s="314">
        <v>309.88978940463585</v>
      </c>
      <c r="W27" s="315">
        <v>305.82687250877962</v>
      </c>
      <c r="X27" s="407">
        <f t="shared" si="1"/>
        <v>302.32305088707142</v>
      </c>
      <c r="Y27" s="408">
        <v>352.51112109566066</v>
      </c>
      <c r="Z27" s="408">
        <v>350.55393750481937</v>
      </c>
      <c r="AA27" s="408">
        <v>332.51953343428602</v>
      </c>
      <c r="AB27" s="408">
        <v>316.22875844129754</v>
      </c>
      <c r="AC27" s="408">
        <v>337.95333761901588</v>
      </c>
      <c r="AD27" s="409">
        <v>324.91287879760557</v>
      </c>
      <c r="AE27" s="409">
        <v>346.76937905615313</v>
      </c>
      <c r="AF27" s="409">
        <v>344.9004232833347</v>
      </c>
      <c r="AG27" s="409">
        <v>341.13253111933227</v>
      </c>
      <c r="AH27" s="385">
        <v>339.42880306410643</v>
      </c>
      <c r="AI27" s="409">
        <f t="shared" ref="AI27:AL29" si="20">J27/E27*100</f>
        <v>342.22478925650717</v>
      </c>
      <c r="AJ27" s="409">
        <f t="shared" si="20"/>
        <v>359.42016486116432</v>
      </c>
      <c r="AK27" s="409">
        <f t="shared" si="20"/>
        <v>347.11246453422586</v>
      </c>
      <c r="AL27" s="409">
        <f t="shared" si="20"/>
        <v>350.9041189844686</v>
      </c>
      <c r="AM27" s="479">
        <f t="shared" si="2"/>
        <v>350.82247705883572</v>
      </c>
      <c r="AN27" s="409">
        <f>J27/$I27*100</f>
        <v>344.69381398938145</v>
      </c>
      <c r="AO27" s="409">
        <f>K27/$I27*100</f>
        <v>353.0790880241326</v>
      </c>
      <c r="AP27" s="409">
        <f>L27/$I27*100</f>
        <v>345.1281297729995</v>
      </c>
      <c r="AQ27" s="409">
        <f>M27/$I27*100</f>
        <v>356.5693189321272</v>
      </c>
      <c r="AR27" s="409">
        <f>N27/$I27*100</f>
        <v>349.86758767966018</v>
      </c>
      <c r="AS27" s="629">
        <f t="shared" si="3"/>
        <v>1.0923417732436018</v>
      </c>
      <c r="AT27" s="629">
        <f t="shared" si="4"/>
        <v>2.8644550061155285</v>
      </c>
      <c r="AU27" s="479">
        <f t="shared" si="5"/>
        <v>3.315055532173774</v>
      </c>
      <c r="AV27" s="479">
        <f>(AQ27-AG27)/AG27*100</f>
        <v>4.5251585247948567</v>
      </c>
    </row>
    <row r="28" spans="1:48" x14ac:dyDescent="0.35">
      <c r="A28" s="8"/>
      <c r="B28" s="403">
        <v>11.2</v>
      </c>
      <c r="C28" s="404" t="s">
        <v>63</v>
      </c>
      <c r="D28" s="405">
        <v>0.86450000000000005</v>
      </c>
      <c r="E28" s="389">
        <v>145.2439</v>
      </c>
      <c r="F28" s="390">
        <v>155.99969999999999</v>
      </c>
      <c r="G28" s="390">
        <v>155.1448</v>
      </c>
      <c r="H28" s="391">
        <v>158.33770000000001</v>
      </c>
      <c r="I28" s="392">
        <f>AVERAGE(E28:H28)</f>
        <v>153.68152500000002</v>
      </c>
      <c r="J28" s="413">
        <f>'Data Formula'!F36</f>
        <v>214.37319223985889</v>
      </c>
      <c r="K28" s="413">
        <f>'Data Formula'!G36</f>
        <v>216.28891941391942</v>
      </c>
      <c r="L28" s="413">
        <f>'Data Formula'!H36</f>
        <v>219.1171626984127</v>
      </c>
      <c r="M28" s="413">
        <f>'Data Formula'!I36</f>
        <v>229.73827160493826</v>
      </c>
      <c r="N28" s="393">
        <f t="shared" si="7"/>
        <v>219.87938648928233</v>
      </c>
      <c r="O28" s="266">
        <v>119.60609896220274</v>
      </c>
      <c r="P28" s="406">
        <v>115.74826899087138</v>
      </c>
      <c r="Q28" s="102">
        <v>115.957784294074</v>
      </c>
      <c r="R28" s="102">
        <v>115.04434599502922</v>
      </c>
      <c r="S28" s="247">
        <f t="shared" si="0"/>
        <v>116.58912456054433</v>
      </c>
      <c r="T28" s="313">
        <v>128.0821564791199</v>
      </c>
      <c r="U28" s="314">
        <v>122.63499819351958</v>
      </c>
      <c r="V28" s="314">
        <v>134.24136559426947</v>
      </c>
      <c r="W28" s="315">
        <v>129.77085714658634</v>
      </c>
      <c r="X28" s="407">
        <f t="shared" si="1"/>
        <v>128.68234435337382</v>
      </c>
      <c r="Y28" s="408">
        <v>134.26085340064589</v>
      </c>
      <c r="Z28" s="408">
        <v>136.39059272553601</v>
      </c>
      <c r="AA28" s="408">
        <v>141.95886025143994</v>
      </c>
      <c r="AB28" s="408">
        <v>138.18794609261229</v>
      </c>
      <c r="AC28" s="408">
        <v>137.69956311755854</v>
      </c>
      <c r="AD28" s="409">
        <v>144.96876337958818</v>
      </c>
      <c r="AE28" s="409">
        <v>141.5649735646505</v>
      </c>
      <c r="AF28" s="409">
        <v>144.96501181842876</v>
      </c>
      <c r="AG28" s="409">
        <v>143.00033613185187</v>
      </c>
      <c r="AH28" s="385">
        <v>143.62477122362984</v>
      </c>
      <c r="AI28" s="409">
        <f t="shared" si="20"/>
        <v>147.59531535565961</v>
      </c>
      <c r="AJ28" s="409">
        <f t="shared" si="20"/>
        <v>138.64700984291599</v>
      </c>
      <c r="AK28" s="409">
        <f t="shared" si="20"/>
        <v>141.2339715532926</v>
      </c>
      <c r="AL28" s="409">
        <f t="shared" si="20"/>
        <v>145.09385421471845</v>
      </c>
      <c r="AM28" s="479">
        <f t="shared" si="2"/>
        <v>143.1211625992878</v>
      </c>
      <c r="AN28" s="409">
        <f t="shared" ref="AN28:AN29" si="21">J28/$I28*100</f>
        <v>139.49184343391886</v>
      </c>
      <c r="AO28" s="409">
        <f t="shared" ref="AO28:AR29" si="22">K28/$I28*100</f>
        <v>140.7384000216808</v>
      </c>
      <c r="AP28" s="409">
        <f t="shared" si="22"/>
        <v>142.57872746799765</v>
      </c>
      <c r="AQ28" s="409">
        <f t="shared" si="22"/>
        <v>149.48984375639051</v>
      </c>
      <c r="AR28" s="409">
        <f t="shared" si="22"/>
        <v>143.07470366999695</v>
      </c>
      <c r="AS28" s="629">
        <f t="shared" si="3"/>
        <v>2.7329704170850793</v>
      </c>
      <c r="AT28" s="629">
        <f t="shared" si="4"/>
        <v>1.4639952181205194</v>
      </c>
      <c r="AU28" s="479">
        <f t="shared" si="5"/>
        <v>4.8472282023586502</v>
      </c>
      <c r="AV28" s="479">
        <f t="shared" si="6"/>
        <v>4.5381065528091264</v>
      </c>
    </row>
    <row r="29" spans="1:48" x14ac:dyDescent="0.35">
      <c r="A29" s="386">
        <v>13</v>
      </c>
      <c r="B29" s="386">
        <v>12</v>
      </c>
      <c r="C29" s="398" t="s">
        <v>64</v>
      </c>
      <c r="D29" s="388">
        <v>1.32</v>
      </c>
      <c r="E29" s="389">
        <v>6587.491</v>
      </c>
      <c r="F29" s="390">
        <v>6585.0590000000002</v>
      </c>
      <c r="G29" s="390">
        <v>6616.6689999999999</v>
      </c>
      <c r="H29" s="391">
        <v>6821.8159999999998</v>
      </c>
      <c r="I29" s="392">
        <f>AVERAGE(E29:H29)</f>
        <v>6652.7587499999991</v>
      </c>
      <c r="J29" s="399">
        <f>'Data Formula'!F13</f>
        <v>11192.276222041848</v>
      </c>
      <c r="K29" s="399">
        <f>'Data Formula'!G13</f>
        <v>10951.094122023809</v>
      </c>
      <c r="L29" s="399">
        <f>'Data Formula'!H13</f>
        <v>10494.767485119048</v>
      </c>
      <c r="M29" s="399">
        <f>'Data Formula'!I13</f>
        <v>10552.700892857141</v>
      </c>
      <c r="N29" s="393">
        <f t="shared" si="7"/>
        <v>10797.709680510463</v>
      </c>
      <c r="O29" s="265">
        <v>130.52331340899494</v>
      </c>
      <c r="P29" s="400">
        <v>130.08251309960147</v>
      </c>
      <c r="Q29" s="102">
        <v>128.82081954977076</v>
      </c>
      <c r="R29" s="102">
        <v>127.00004223785703</v>
      </c>
      <c r="S29" s="247">
        <f t="shared" si="0"/>
        <v>129.10667207405606</v>
      </c>
      <c r="T29" s="310">
        <v>134.76754198161399</v>
      </c>
      <c r="U29" s="311">
        <v>143.28129401899054</v>
      </c>
      <c r="V29" s="311">
        <v>152.73297380088283</v>
      </c>
      <c r="W29" s="312">
        <v>159.3251320593869</v>
      </c>
      <c r="X29" s="401">
        <f t="shared" si="1"/>
        <v>147.52673546521856</v>
      </c>
      <c r="Y29" s="396">
        <v>165.42105498230219</v>
      </c>
      <c r="Z29" s="396">
        <v>167.34852816970783</v>
      </c>
      <c r="AA29" s="396">
        <v>176.07280312636527</v>
      </c>
      <c r="AB29" s="396">
        <v>181.67674170329664</v>
      </c>
      <c r="AC29" s="396">
        <v>172.62978199541797</v>
      </c>
      <c r="AD29" s="397">
        <v>176.16051836018784</v>
      </c>
      <c r="AE29" s="397">
        <v>175.16854379282029</v>
      </c>
      <c r="AF29" s="397">
        <v>175.0172198817223</v>
      </c>
      <c r="AG29" s="397">
        <v>168.85589140767416</v>
      </c>
      <c r="AH29" s="385">
        <v>173.80054336060113</v>
      </c>
      <c r="AI29" s="397">
        <f t="shared" si="20"/>
        <v>169.90195845492386</v>
      </c>
      <c r="AJ29" s="397">
        <f t="shared" si="20"/>
        <v>166.30214128717461</v>
      </c>
      <c r="AK29" s="397">
        <f t="shared" si="20"/>
        <v>158.61103955961903</v>
      </c>
      <c r="AL29" s="397">
        <f t="shared" si="20"/>
        <v>154.69049433255225</v>
      </c>
      <c r="AM29" s="479">
        <f t="shared" si="2"/>
        <v>168.10204987104925</v>
      </c>
      <c r="AN29" s="647">
        <f t="shared" si="21"/>
        <v>168.23511332109931</v>
      </c>
      <c r="AO29" s="647">
        <f t="shared" si="22"/>
        <v>164.60981877666632</v>
      </c>
      <c r="AP29" s="647">
        <f t="shared" si="22"/>
        <v>157.75060962670636</v>
      </c>
      <c r="AQ29" s="647">
        <f t="shared" si="22"/>
        <v>158.62142743199794</v>
      </c>
      <c r="AR29" s="647">
        <f t="shared" si="22"/>
        <v>162.3042422891175</v>
      </c>
      <c r="AS29" s="629">
        <f t="shared" si="3"/>
        <v>-2.4717984561176269</v>
      </c>
      <c r="AT29" s="629">
        <f t="shared" si="4"/>
        <v>-8.389045213069851</v>
      </c>
      <c r="AU29" s="479">
        <f t="shared" si="5"/>
        <v>0.55202183202476496</v>
      </c>
      <c r="AV29" s="479">
        <f t="shared" si="6"/>
        <v>-6.0610641952473117</v>
      </c>
    </row>
    <row r="30" spans="1:48" x14ac:dyDescent="0.35">
      <c r="A30" s="8"/>
      <c r="B30" s="386">
        <v>13</v>
      </c>
      <c r="C30" s="398" t="s">
        <v>65</v>
      </c>
      <c r="D30" s="388">
        <v>2.41</v>
      </c>
      <c r="E30" s="412"/>
      <c r="F30" s="390"/>
      <c r="G30" s="390"/>
      <c r="H30" s="391"/>
      <c r="I30" s="392"/>
      <c r="J30" s="399"/>
      <c r="K30" s="399"/>
      <c r="L30" s="399"/>
      <c r="M30" s="399"/>
      <c r="N30" s="393"/>
      <c r="O30" s="265">
        <v>156.83906166618436</v>
      </c>
      <c r="P30" s="400">
        <v>152.67628978236473</v>
      </c>
      <c r="Q30" s="102">
        <v>159.87946198335808</v>
      </c>
      <c r="R30" s="102">
        <v>156.78862897334747</v>
      </c>
      <c r="S30" s="247">
        <f t="shared" si="0"/>
        <v>156.54586060131368</v>
      </c>
      <c r="T30" s="310">
        <v>165.19553636621714</v>
      </c>
      <c r="U30" s="311">
        <v>166.79971688007706</v>
      </c>
      <c r="V30" s="311">
        <v>180.28066815134622</v>
      </c>
      <c r="W30" s="312">
        <v>191.99752149615369</v>
      </c>
      <c r="X30" s="401">
        <f t="shared" si="1"/>
        <v>176.06836072344851</v>
      </c>
      <c r="Y30" s="396">
        <v>206.682817405652</v>
      </c>
      <c r="Z30" s="396">
        <v>193.42668391619537</v>
      </c>
      <c r="AA30" s="396">
        <v>198.60082440100641</v>
      </c>
      <c r="AB30" s="396">
        <v>207.72257744205959</v>
      </c>
      <c r="AC30" s="396">
        <v>201.60822579122834</v>
      </c>
      <c r="AD30" s="402">
        <v>216.85000704722276</v>
      </c>
      <c r="AE30" s="402">
        <v>216.52229335628502</v>
      </c>
      <c r="AF30" s="402">
        <v>235.85937758408198</v>
      </c>
      <c r="AG30" s="402">
        <v>237.40811402062684</v>
      </c>
      <c r="AH30" s="385">
        <v>226.65994800205416</v>
      </c>
      <c r="AI30" s="402">
        <f>(($D31*AI31)+($D32*AI32))/($D31+$D32)</f>
        <v>231.72723198638334</v>
      </c>
      <c r="AJ30" s="402">
        <f>(($D31*AJ31)+($D32*AJ32))/($D31+$D32)</f>
        <v>222.0559056098223</v>
      </c>
      <c r="AK30" s="402">
        <f>(($D31*AK31)+($D32*AK32))/($D31+$D32)</f>
        <v>231.81182252118575</v>
      </c>
      <c r="AL30" s="402">
        <f>(($D31*AL31)+($D32*AL32))/($D31+$D32)</f>
        <v>231.35788445978565</v>
      </c>
      <c r="AM30" s="479">
        <f t="shared" si="2"/>
        <v>226.89156879810281</v>
      </c>
      <c r="AN30" s="402">
        <f>(($D31*AN31)+($D32*AN32))/($D31+$D32)</f>
        <v>230.9717954140888</v>
      </c>
      <c r="AO30" s="402">
        <f>(($D31*AO31)+($D32*AO32))/($D31+$D32)</f>
        <v>227.22162310790057</v>
      </c>
      <c r="AP30" s="402">
        <f>(($D31*AP31)+($D32*AP32))/($D31+$D32)</f>
        <v>227.61531375041298</v>
      </c>
      <c r="AQ30" s="402">
        <f>(($D31*AQ31)+($D32*AQ32))/($D31+$D32)</f>
        <v>230.63078962053874</v>
      </c>
      <c r="AR30" s="402">
        <f>(($D31*AR31)+($D32*AR32))/($D31+$D32)</f>
        <v>229.10988047323525</v>
      </c>
      <c r="AS30" s="629">
        <f t="shared" si="3"/>
        <v>-0.19582179047775203</v>
      </c>
      <c r="AT30" s="629">
        <f t="shared" si="4"/>
        <v>-2.5484510442282202</v>
      </c>
      <c r="AU30" s="479">
        <f t="shared" si="5"/>
        <v>1.3248123864953631</v>
      </c>
      <c r="AV30" s="479">
        <f t="shared" si="6"/>
        <v>-2.8547147295476463</v>
      </c>
    </row>
    <row r="31" spans="1:48" x14ac:dyDescent="0.35">
      <c r="A31" s="8"/>
      <c r="B31" s="403">
        <v>13.1</v>
      </c>
      <c r="C31" s="404" t="s">
        <v>66</v>
      </c>
      <c r="D31" s="405">
        <v>1.81</v>
      </c>
      <c r="E31" s="389">
        <v>123.887925</v>
      </c>
      <c r="F31" s="390">
        <v>126.65516</v>
      </c>
      <c r="G31" s="390">
        <v>123.05728500000001</v>
      </c>
      <c r="H31" s="391">
        <v>126.08453</v>
      </c>
      <c r="I31" s="392">
        <f t="shared" ref="I31:I36" si="23">AVERAGE(E31:H31)</f>
        <v>124.92122499999999</v>
      </c>
      <c r="J31" s="399">
        <f>'Data Formula'!F33</f>
        <v>273.55997765675187</v>
      </c>
      <c r="K31" s="399">
        <f>'Data Formula'!G33</f>
        <v>263.42000768049155</v>
      </c>
      <c r="L31" s="399">
        <f>'Data Formula'!H33</f>
        <v>263.39107965766948</v>
      </c>
      <c r="M31" s="399">
        <f>'Data Formula'!I33</f>
        <v>263.94766138136288</v>
      </c>
      <c r="N31" s="393">
        <f t="shared" si="7"/>
        <v>266.07968159406892</v>
      </c>
      <c r="O31" s="266">
        <v>150.51305459074803</v>
      </c>
      <c r="P31" s="406">
        <v>143.99194245874003</v>
      </c>
      <c r="Q31" s="102">
        <v>151.39321397175212</v>
      </c>
      <c r="R31" s="102">
        <v>147.85389122550075</v>
      </c>
      <c r="S31" s="247">
        <f t="shared" si="0"/>
        <v>148.43802556168524</v>
      </c>
      <c r="T31" s="313">
        <v>161.16508379979581</v>
      </c>
      <c r="U31" s="314">
        <v>160.32595361578092</v>
      </c>
      <c r="V31" s="314">
        <v>172.57067157405083</v>
      </c>
      <c r="W31" s="315">
        <v>176.60200353084474</v>
      </c>
      <c r="X31" s="407">
        <f t="shared" si="1"/>
        <v>167.66592813011806</v>
      </c>
      <c r="Y31" s="408">
        <v>197.2468664191498</v>
      </c>
      <c r="Z31" s="408">
        <v>179.96211902396061</v>
      </c>
      <c r="AA31" s="408">
        <v>189.28502335857812</v>
      </c>
      <c r="AB31" s="408">
        <v>200.22929630042512</v>
      </c>
      <c r="AC31" s="408">
        <v>191.68082627552843</v>
      </c>
      <c r="AD31" s="409">
        <v>214.007931054659</v>
      </c>
      <c r="AE31" s="409">
        <v>214.94222317248401</v>
      </c>
      <c r="AF31" s="409">
        <v>227.75838804705967</v>
      </c>
      <c r="AG31" s="409">
        <v>225.4346356724763</v>
      </c>
      <c r="AH31" s="385">
        <v>220.53579448666977</v>
      </c>
      <c r="AI31" s="409">
        <f t="shared" ref="AI31:AL36" si="24">J31/E31*100</f>
        <v>220.8124622772977</v>
      </c>
      <c r="AJ31" s="409">
        <f t="shared" si="24"/>
        <v>207.98205748624184</v>
      </c>
      <c r="AK31" s="409">
        <f t="shared" si="24"/>
        <v>214.03940421541841</v>
      </c>
      <c r="AL31" s="409">
        <f t="shared" si="24"/>
        <v>209.34182915331712</v>
      </c>
      <c r="AM31" s="479">
        <f t="shared" si="2"/>
        <v>214.39725988176977</v>
      </c>
      <c r="AN31" s="409">
        <f t="shared" ref="AN31:AR32" si="25">J31/$I31*100</f>
        <v>218.98598709446847</v>
      </c>
      <c r="AO31" s="409">
        <f t="shared" si="25"/>
        <v>210.86889572247759</v>
      </c>
      <c r="AP31" s="409">
        <f t="shared" si="25"/>
        <v>210.84573871067107</v>
      </c>
      <c r="AQ31" s="409">
        <f t="shared" si="25"/>
        <v>211.29128487281713</v>
      </c>
      <c r="AR31" s="409">
        <f t="shared" si="25"/>
        <v>212.99797660010853</v>
      </c>
      <c r="AS31" s="629">
        <f t="shared" si="3"/>
        <v>-2.1947244150303522</v>
      </c>
      <c r="AT31" s="629">
        <f t="shared" si="4"/>
        <v>-7.1385687789961825</v>
      </c>
      <c r="AU31" s="479">
        <f>(AQ31-AP31)/AP31*100</f>
        <v>0.21131380926671253</v>
      </c>
      <c r="AV31" s="479">
        <f t="shared" si="6"/>
        <v>-6.2738144728600638</v>
      </c>
    </row>
    <row r="32" spans="1:48" x14ac:dyDescent="0.35">
      <c r="A32" s="8"/>
      <c r="B32" s="403">
        <v>13.2</v>
      </c>
      <c r="C32" s="404" t="s">
        <v>67</v>
      </c>
      <c r="D32" s="405">
        <v>0.60250000000000004</v>
      </c>
      <c r="E32" s="389">
        <v>105.31296666666667</v>
      </c>
      <c r="F32" s="390">
        <v>109.08319666666667</v>
      </c>
      <c r="G32" s="390">
        <v>101.70425999999999</v>
      </c>
      <c r="H32" s="391">
        <v>101.26658999999999</v>
      </c>
      <c r="I32" s="392">
        <f t="shared" si="23"/>
        <v>104.34175333333333</v>
      </c>
      <c r="J32" s="399">
        <f>'Data Formula'!F34</f>
        <v>278.57052165277975</v>
      </c>
      <c r="K32" s="399">
        <f>'Data Formula'!G34</f>
        <v>288.3459925968595</v>
      </c>
      <c r="L32" s="399">
        <f>'Data Formula'!H34</f>
        <v>290.06341952551628</v>
      </c>
      <c r="M32" s="399">
        <f>'Data Formula'!I34</f>
        <v>301.26547566630478</v>
      </c>
      <c r="N32" s="393">
        <f t="shared" si="7"/>
        <v>289.56135236036511</v>
      </c>
      <c r="O32" s="266">
        <v>175.84333188450762</v>
      </c>
      <c r="P32" s="406">
        <v>178.76536638943648</v>
      </c>
      <c r="Q32" s="102">
        <v>185.37341866552708</v>
      </c>
      <c r="R32" s="102">
        <v>183.62991581750109</v>
      </c>
      <c r="S32" s="247">
        <f t="shared" si="0"/>
        <v>180.90300818924308</v>
      </c>
      <c r="T32" s="313">
        <v>177.30361793505125</v>
      </c>
      <c r="U32" s="314">
        <v>186.24786876119902</v>
      </c>
      <c r="V32" s="314">
        <v>203.44264957027494</v>
      </c>
      <c r="W32" s="315">
        <v>238.24795720936402</v>
      </c>
      <c r="X32" s="407">
        <f t="shared" si="1"/>
        <v>201.3105233689723</v>
      </c>
      <c r="Y32" s="408">
        <v>235.02982368875416</v>
      </c>
      <c r="Z32" s="408">
        <v>233.87624815676787</v>
      </c>
      <c r="AA32" s="408">
        <v>226.58688230440092</v>
      </c>
      <c r="AB32" s="408">
        <v>230.23351331983281</v>
      </c>
      <c r="AC32" s="408">
        <v>231.43161686743895</v>
      </c>
      <c r="AD32" s="409">
        <v>225.38802787135612</v>
      </c>
      <c r="AE32" s="409">
        <v>221.26906021550474</v>
      </c>
      <c r="AF32" s="409">
        <v>260.19596025961795</v>
      </c>
      <c r="AG32" s="409">
        <v>273.37823154785099</v>
      </c>
      <c r="AH32" s="385">
        <v>245.05781997358244</v>
      </c>
      <c r="AI32" s="409">
        <f t="shared" si="24"/>
        <v>264.5168306145078</v>
      </c>
      <c r="AJ32" s="409">
        <f t="shared" si="24"/>
        <v>264.33584769062003</v>
      </c>
      <c r="AK32" s="409">
        <f t="shared" si="24"/>
        <v>285.20282191278545</v>
      </c>
      <c r="AL32" s="409">
        <f t="shared" si="24"/>
        <v>297.49740330577418</v>
      </c>
      <c r="AM32" s="479">
        <f t="shared" si="2"/>
        <v>264.42633915256391</v>
      </c>
      <c r="AN32" s="409">
        <f t="shared" si="25"/>
        <v>266.97895401742954</v>
      </c>
      <c r="AO32" s="409">
        <f t="shared" si="25"/>
        <v>276.34765890477291</v>
      </c>
      <c r="AP32" s="409">
        <f t="shared" si="25"/>
        <v>277.99362216855883</v>
      </c>
      <c r="AQ32" s="409">
        <f t="shared" si="25"/>
        <v>288.72955077137044</v>
      </c>
      <c r="AR32" s="409">
        <f t="shared" si="25"/>
        <v>277.51244646553295</v>
      </c>
      <c r="AS32" s="629">
        <f t="shared" si="3"/>
        <v>4.3108203875866256</v>
      </c>
      <c r="AT32" s="629">
        <f t="shared" si="4"/>
        <v>8.8226380064579057</v>
      </c>
      <c r="AU32" s="479">
        <f t="shared" si="5"/>
        <v>3.8619334210127962</v>
      </c>
      <c r="AV32" s="479">
        <f t="shared" si="6"/>
        <v>5.6154139035142681</v>
      </c>
    </row>
    <row r="33" spans="1:48" x14ac:dyDescent="0.35">
      <c r="A33" s="8"/>
      <c r="B33" s="386">
        <v>14</v>
      </c>
      <c r="C33" s="398" t="s">
        <v>68</v>
      </c>
      <c r="D33" s="388">
        <v>1.67</v>
      </c>
      <c r="E33" s="389">
        <v>490.48503333333338</v>
      </c>
      <c r="F33" s="390">
        <v>491.46153333333331</v>
      </c>
      <c r="G33" s="390">
        <v>500.5641333333333</v>
      </c>
      <c r="H33" s="391">
        <v>517.66776666666658</v>
      </c>
      <c r="I33" s="392">
        <f t="shared" si="23"/>
        <v>500.04461666666668</v>
      </c>
      <c r="J33" s="399">
        <f>'Data Formula'!F25</f>
        <v>659.43313060035848</v>
      </c>
      <c r="K33" s="399">
        <f>'Data Formula'!G25</f>
        <v>678.01293841702432</v>
      </c>
      <c r="L33" s="399">
        <f>'Data Formula'!H25</f>
        <v>671.04596899001535</v>
      </c>
      <c r="M33" s="399">
        <f>'Data Formula'!I25</f>
        <v>683.62931739631335</v>
      </c>
      <c r="N33" s="393">
        <f t="shared" si="7"/>
        <v>673.03033885092782</v>
      </c>
      <c r="O33" s="265">
        <v>108.55422702565301</v>
      </c>
      <c r="P33" s="400">
        <v>112.3870972809482</v>
      </c>
      <c r="Q33" s="102">
        <v>109.75272586273945</v>
      </c>
      <c r="R33" s="102">
        <v>106.59820649716649</v>
      </c>
      <c r="S33" s="247">
        <f t="shared" si="0"/>
        <v>109.32306416662678</v>
      </c>
      <c r="T33" s="310">
        <v>108.35260936125218</v>
      </c>
      <c r="U33" s="311">
        <v>113.61703229718552</v>
      </c>
      <c r="V33" s="311">
        <v>117.04026874965992</v>
      </c>
      <c r="W33" s="312">
        <v>115.88045248876571</v>
      </c>
      <c r="X33" s="401">
        <f t="shared" si="1"/>
        <v>113.72259072421582</v>
      </c>
      <c r="Y33" s="396">
        <v>118.79731800669062</v>
      </c>
      <c r="Z33" s="396">
        <v>118.35782975889506</v>
      </c>
      <c r="AA33" s="396">
        <v>126.00347474453852</v>
      </c>
      <c r="AB33" s="396">
        <v>122.38515218795349</v>
      </c>
      <c r="AC33" s="396">
        <v>121.38594367451944</v>
      </c>
      <c r="AD33" s="397">
        <v>130.18633070063791</v>
      </c>
      <c r="AE33" s="397">
        <v>132.42918430048383</v>
      </c>
      <c r="AF33" s="397">
        <v>132.99577776351077</v>
      </c>
      <c r="AG33" s="397">
        <v>130.08044072311731</v>
      </c>
      <c r="AH33" s="385">
        <v>131.42293337193746</v>
      </c>
      <c r="AI33" s="397">
        <f t="shared" si="24"/>
        <v>134.44510755381359</v>
      </c>
      <c r="AJ33" s="397">
        <f t="shared" si="24"/>
        <v>137.95849571754027</v>
      </c>
      <c r="AK33" s="397">
        <f t="shared" si="24"/>
        <v>134.05794069211819</v>
      </c>
      <c r="AL33" s="397">
        <f t="shared" si="24"/>
        <v>132.05947161792511</v>
      </c>
      <c r="AM33" s="479">
        <f t="shared" si="2"/>
        <v>136.20180163567693</v>
      </c>
      <c r="AN33" s="647">
        <f t="shared" ref="AN33:AN36" si="26">J33/$I33*100</f>
        <v>131.87485848686603</v>
      </c>
      <c r="AO33" s="647">
        <f t="shared" ref="AO33:AR36" si="27">K33/$I33*100</f>
        <v>135.59048849214841</v>
      </c>
      <c r="AP33" s="647">
        <f t="shared" si="27"/>
        <v>134.19721893283364</v>
      </c>
      <c r="AQ33" s="647">
        <f t="shared" si="27"/>
        <v>136.71366406330608</v>
      </c>
      <c r="AR33" s="647">
        <f t="shared" si="27"/>
        <v>134.59405749378851</v>
      </c>
      <c r="AS33" s="629">
        <f t="shared" si="3"/>
        <v>-1.4907502411832736</v>
      </c>
      <c r="AT33" s="629">
        <f t="shared" si="4"/>
        <v>1.5213900597248684</v>
      </c>
      <c r="AU33" s="479">
        <f t="shared" si="5"/>
        <v>1.8751842627468613</v>
      </c>
      <c r="AV33" s="479">
        <f t="shared" si="6"/>
        <v>5.0993241592007852</v>
      </c>
    </row>
    <row r="34" spans="1:48" x14ac:dyDescent="0.35">
      <c r="A34" s="8"/>
      <c r="B34" s="386">
        <v>15</v>
      </c>
      <c r="C34" s="398" t="s">
        <v>69</v>
      </c>
      <c r="D34" s="388">
        <v>3.21</v>
      </c>
      <c r="E34" s="389">
        <v>1999.7383333333335</v>
      </c>
      <c r="F34" s="390">
        <v>2055.444</v>
      </c>
      <c r="G34" s="390">
        <v>2081.7673333333332</v>
      </c>
      <c r="H34" s="391">
        <v>2117.4069999999997</v>
      </c>
      <c r="I34" s="392">
        <f t="shared" si="23"/>
        <v>2063.5891666666666</v>
      </c>
      <c r="J34" s="399">
        <f>'Data Formula'!F24</f>
        <v>2754.418415578597</v>
      </c>
      <c r="K34" s="399">
        <f>'Data Formula'!G24</f>
        <v>2672.4343830005123</v>
      </c>
      <c r="L34" s="399">
        <f>'Data Formula'!H24</f>
        <v>2641.2614695340503</v>
      </c>
      <c r="M34" s="399">
        <f>'Data Formula'!I24</f>
        <v>2752.6792626728111</v>
      </c>
      <c r="N34" s="393">
        <f t="shared" si="7"/>
        <v>2705.1983826964929</v>
      </c>
      <c r="O34" s="265">
        <v>104.49970825208628</v>
      </c>
      <c r="P34" s="400">
        <v>99.754130411709738</v>
      </c>
      <c r="Q34" s="102">
        <v>98.225344777523119</v>
      </c>
      <c r="R34" s="102">
        <v>96.550436035092289</v>
      </c>
      <c r="S34" s="247">
        <f t="shared" si="0"/>
        <v>99.757404869102857</v>
      </c>
      <c r="T34" s="310">
        <v>102.41901047552717</v>
      </c>
      <c r="U34" s="311">
        <v>107.30444583802421</v>
      </c>
      <c r="V34" s="311">
        <v>115.83457175538689</v>
      </c>
      <c r="W34" s="312">
        <v>126.01087512589145</v>
      </c>
      <c r="X34" s="401">
        <f t="shared" si="1"/>
        <v>112.89222579870743</v>
      </c>
      <c r="Y34" s="396">
        <v>130.20159556300581</v>
      </c>
      <c r="Z34" s="396">
        <v>136.76256163297904</v>
      </c>
      <c r="AA34" s="396">
        <v>137.90270320983714</v>
      </c>
      <c r="AB34" s="396">
        <v>133.85916226258826</v>
      </c>
      <c r="AC34" s="396">
        <v>134.68150566710256</v>
      </c>
      <c r="AD34" s="397">
        <v>137.99276492557354</v>
      </c>
      <c r="AE34" s="397">
        <v>134.89570418664334</v>
      </c>
      <c r="AF34" s="397">
        <v>133.01045272567629</v>
      </c>
      <c r="AG34" s="397">
        <v>129.8667632867907</v>
      </c>
      <c r="AH34" s="385">
        <v>133.94142128117096</v>
      </c>
      <c r="AI34" s="397">
        <f t="shared" si="24"/>
        <v>137.73894162379227</v>
      </c>
      <c r="AJ34" s="397">
        <f t="shared" si="24"/>
        <v>130.01737741337212</v>
      </c>
      <c r="AK34" s="397">
        <f t="shared" si="24"/>
        <v>126.87592062965332</v>
      </c>
      <c r="AL34" s="397">
        <f t="shared" si="24"/>
        <v>130.00236906144221</v>
      </c>
      <c r="AM34" s="479">
        <f t="shared" si="2"/>
        <v>133.87815951858221</v>
      </c>
      <c r="AN34" s="647">
        <f t="shared" si="26"/>
        <v>133.4770728627071</v>
      </c>
      <c r="AO34" s="647">
        <f t="shared" si="27"/>
        <v>129.50418746951064</v>
      </c>
      <c r="AP34" s="647">
        <f t="shared" si="27"/>
        <v>127.99357121071257</v>
      </c>
      <c r="AQ34" s="647">
        <f t="shared" si="27"/>
        <v>133.39279480320386</v>
      </c>
      <c r="AR34" s="647">
        <f t="shared" si="27"/>
        <v>131.09190658653355</v>
      </c>
      <c r="AS34" s="629">
        <f t="shared" si="3"/>
        <v>2.4641779277526492</v>
      </c>
      <c r="AT34" s="629">
        <f t="shared" si="4"/>
        <v>0.104419153307182</v>
      </c>
      <c r="AU34" s="479">
        <f t="shared" si="5"/>
        <v>4.2183552981756227</v>
      </c>
      <c r="AV34" s="479">
        <f t="shared" si="6"/>
        <v>2.7151146507181818</v>
      </c>
    </row>
    <row r="35" spans="1:48" x14ac:dyDescent="0.35">
      <c r="A35" s="8"/>
      <c r="B35" s="386">
        <v>16</v>
      </c>
      <c r="C35" s="398" t="s">
        <v>70</v>
      </c>
      <c r="D35" s="388">
        <v>1.49</v>
      </c>
      <c r="E35" s="389">
        <v>8377.5650000000005</v>
      </c>
      <c r="F35" s="390">
        <v>8523.3109999999997</v>
      </c>
      <c r="G35" s="390">
        <v>8796.3960000000006</v>
      </c>
      <c r="H35" s="391">
        <v>8715.8639999999996</v>
      </c>
      <c r="I35" s="392">
        <f t="shared" si="23"/>
        <v>8603.2839999999997</v>
      </c>
      <c r="J35" s="399">
        <f>'Data Formula'!F39</f>
        <v>15046.177655677653</v>
      </c>
      <c r="K35" s="399">
        <f>'Data Formula'!G39</f>
        <v>15116.862244897959</v>
      </c>
      <c r="L35" s="399">
        <f>'Data Formula'!H39</f>
        <v>14196.569597069598</v>
      </c>
      <c r="M35" s="399">
        <f>'Data Formula'!I39</f>
        <v>14311.025641025639</v>
      </c>
      <c r="N35" s="393">
        <f t="shared" si="7"/>
        <v>14667.658784667712</v>
      </c>
      <c r="O35" s="265">
        <v>144.0875928271729</v>
      </c>
      <c r="P35" s="400">
        <v>146.59341005975216</v>
      </c>
      <c r="Q35" s="102">
        <v>180.6804903800537</v>
      </c>
      <c r="R35" s="102">
        <v>182.57939119485377</v>
      </c>
      <c r="S35" s="247">
        <f t="shared" si="0"/>
        <v>163.48522111545813</v>
      </c>
      <c r="T35" s="310">
        <v>155.63710935098683</v>
      </c>
      <c r="U35" s="311">
        <v>161.50781294749407</v>
      </c>
      <c r="V35" s="311">
        <v>163.75075468595131</v>
      </c>
      <c r="W35" s="312">
        <v>155.31528996373103</v>
      </c>
      <c r="X35" s="401">
        <f t="shared" si="1"/>
        <v>159.0527417370408</v>
      </c>
      <c r="Y35" s="396">
        <v>168.89965118746127</v>
      </c>
      <c r="Z35" s="396">
        <v>179.95348161131366</v>
      </c>
      <c r="AA35" s="396">
        <v>172.67634651845185</v>
      </c>
      <c r="AB35" s="396">
        <v>172.46814416664702</v>
      </c>
      <c r="AC35" s="396">
        <v>173.49940587096845</v>
      </c>
      <c r="AD35" s="397">
        <v>178.05878966610038</v>
      </c>
      <c r="AE35" s="397">
        <v>180.87719890164976</v>
      </c>
      <c r="AF35" s="397">
        <v>174.10214689873311</v>
      </c>
      <c r="AG35" s="397">
        <v>178.60890812212679</v>
      </c>
      <c r="AH35" s="385">
        <v>177.9117608971525</v>
      </c>
      <c r="AI35" s="397">
        <f t="shared" si="24"/>
        <v>179.60084649510512</v>
      </c>
      <c r="AJ35" s="397">
        <f t="shared" si="24"/>
        <v>177.3590362348383</v>
      </c>
      <c r="AK35" s="397">
        <f t="shared" si="24"/>
        <v>161.39075136077997</v>
      </c>
      <c r="AL35" s="397">
        <f t="shared" si="24"/>
        <v>164.19514624167655</v>
      </c>
      <c r="AM35" s="479">
        <f t="shared" si="2"/>
        <v>178.47994136497169</v>
      </c>
      <c r="AN35" s="647">
        <f t="shared" si="26"/>
        <v>174.88877102833817</v>
      </c>
      <c r="AO35" s="647">
        <f t="shared" si="27"/>
        <v>175.71037111988815</v>
      </c>
      <c r="AP35" s="647">
        <f t="shared" si="27"/>
        <v>165.01337857810574</v>
      </c>
      <c r="AQ35" s="647">
        <f t="shared" si="27"/>
        <v>166.34375479207287</v>
      </c>
      <c r="AR35" s="647">
        <f t="shared" si="27"/>
        <v>170.48906887960123</v>
      </c>
      <c r="AS35" s="629">
        <f t="shared" si="3"/>
        <v>1.7376428681638103</v>
      </c>
      <c r="AT35" s="629">
        <f t="shared" si="4"/>
        <v>-8.0700128744948092</v>
      </c>
      <c r="AU35" s="479">
        <f t="shared" si="5"/>
        <v>0.80622324409739976</v>
      </c>
      <c r="AV35" s="479">
        <f t="shared" si="6"/>
        <v>-6.8670445718571989</v>
      </c>
    </row>
    <row r="36" spans="1:48" ht="15" thickBot="1" x14ac:dyDescent="0.4">
      <c r="A36" s="8"/>
      <c r="B36" s="414">
        <v>17</v>
      </c>
      <c r="C36" s="415" t="s">
        <v>71</v>
      </c>
      <c r="D36" s="416">
        <v>4.5</v>
      </c>
      <c r="E36" s="389">
        <v>1094.925</v>
      </c>
      <c r="F36" s="390">
        <v>1148.6959999999999</v>
      </c>
      <c r="G36" s="390">
        <v>1101.731</v>
      </c>
      <c r="H36" s="391">
        <v>1139.6010000000001</v>
      </c>
      <c r="I36" s="392">
        <f t="shared" si="23"/>
        <v>1121.2382499999999</v>
      </c>
      <c r="J36" s="417">
        <f>'Data Formula'!F19</f>
        <v>2093.875</v>
      </c>
      <c r="K36" s="417">
        <f>'Data Formula'!G19</f>
        <v>2174.8639455782313</v>
      </c>
      <c r="L36" s="417">
        <f>'Data Formula'!H19</f>
        <v>2028.1020408163265</v>
      </c>
      <c r="M36" s="417">
        <f>'Data Formula'!I19</f>
        <v>2032.8571428571427</v>
      </c>
      <c r="N36" s="393">
        <f t="shared" si="7"/>
        <v>2082.4245323129253</v>
      </c>
      <c r="O36" s="267">
        <v>186.45021348494194</v>
      </c>
      <c r="P36" s="418">
        <v>179.56545098809482</v>
      </c>
      <c r="Q36" s="102">
        <v>182.01483025564403</v>
      </c>
      <c r="R36" s="102">
        <v>174.32052060238402</v>
      </c>
      <c r="S36" s="249">
        <f t="shared" si="0"/>
        <v>180.5877538327662</v>
      </c>
      <c r="T36" s="316">
        <v>171.57218736322329</v>
      </c>
      <c r="U36" s="317">
        <v>169.52813514351669</v>
      </c>
      <c r="V36" s="317">
        <v>189.05105558553151</v>
      </c>
      <c r="W36" s="318">
        <v>201.14553321175634</v>
      </c>
      <c r="X36" s="419">
        <f t="shared" si="1"/>
        <v>182.82422782600696</v>
      </c>
      <c r="Y36" s="396">
        <v>216.12783335815888</v>
      </c>
      <c r="Z36" s="396">
        <v>229.73410572344167</v>
      </c>
      <c r="AA36" s="396">
        <v>201.30412341785694</v>
      </c>
      <c r="AB36" s="396">
        <v>201.09707350657195</v>
      </c>
      <c r="AC36" s="396">
        <v>212.06578400150735</v>
      </c>
      <c r="AD36" s="397">
        <v>196.69716140903014</v>
      </c>
      <c r="AE36" s="397">
        <v>184.6962084993483</v>
      </c>
      <c r="AF36" s="397">
        <v>195.46755666008011</v>
      </c>
      <c r="AG36" s="397">
        <v>190.66736559277712</v>
      </c>
      <c r="AH36" s="385">
        <v>191.88207304030891</v>
      </c>
      <c r="AI36" s="397">
        <f t="shared" si="24"/>
        <v>191.23455944471084</v>
      </c>
      <c r="AJ36" s="397">
        <f t="shared" si="24"/>
        <v>189.33329145206665</v>
      </c>
      <c r="AK36" s="397">
        <f t="shared" si="24"/>
        <v>184.0832327325206</v>
      </c>
      <c r="AL36" s="397">
        <f t="shared" si="24"/>
        <v>178.38323613766067</v>
      </c>
      <c r="AM36" s="479">
        <f t="shared" si="2"/>
        <v>190.28392544838874</v>
      </c>
      <c r="AN36" s="647">
        <f t="shared" si="26"/>
        <v>186.74666155921815</v>
      </c>
      <c r="AO36" s="647">
        <f t="shared" si="27"/>
        <v>193.96983161948245</v>
      </c>
      <c r="AP36" s="647">
        <f t="shared" si="27"/>
        <v>180.88056136296873</v>
      </c>
      <c r="AQ36" s="647">
        <f t="shared" si="27"/>
        <v>181.30465517539585</v>
      </c>
      <c r="AR36" s="647">
        <f t="shared" si="27"/>
        <v>185.72542742926629</v>
      </c>
      <c r="AS36" s="629">
        <f t="shared" si="3"/>
        <v>-3.096423563542162</v>
      </c>
      <c r="AT36" s="629">
        <f t="shared" si="4"/>
        <v>-6.4427016217094</v>
      </c>
      <c r="AU36" s="479">
        <f t="shared" si="5"/>
        <v>0.23446069009930687</v>
      </c>
      <c r="AV36" s="479">
        <f t="shared" si="6"/>
        <v>-4.9104944562867265</v>
      </c>
    </row>
    <row r="37" spans="1:48" ht="15" thickBot="1" x14ac:dyDescent="0.4">
      <c r="A37" s="8"/>
      <c r="B37" s="17" t="s">
        <v>72</v>
      </c>
      <c r="C37" s="420" t="s">
        <v>73</v>
      </c>
      <c r="D37" s="371">
        <v>29.5</v>
      </c>
      <c r="E37" s="389"/>
      <c r="F37" s="390"/>
      <c r="G37" s="390"/>
      <c r="H37" s="391"/>
      <c r="I37" s="392"/>
      <c r="J37" s="421"/>
      <c r="K37" s="421"/>
      <c r="L37" s="421"/>
      <c r="M37" s="421"/>
      <c r="N37" s="393"/>
      <c r="O37" s="422"/>
      <c r="P37" s="423"/>
      <c r="T37" s="319"/>
      <c r="U37" s="320"/>
      <c r="V37" s="320"/>
      <c r="W37" s="321"/>
      <c r="X37" s="424"/>
      <c r="Y37" s="329"/>
      <c r="Z37" s="329"/>
      <c r="AA37" s="329"/>
      <c r="AB37" s="329"/>
      <c r="AC37" s="329"/>
      <c r="AD37" s="425"/>
      <c r="AE37" s="425"/>
      <c r="AF37" s="425"/>
      <c r="AG37" s="425"/>
      <c r="AH37" s="385"/>
      <c r="AI37" s="425"/>
      <c r="AJ37" s="425"/>
      <c r="AK37" s="425"/>
      <c r="AL37" s="425"/>
      <c r="AM37" s="479"/>
      <c r="AN37" s="425"/>
      <c r="AO37" s="425"/>
      <c r="AP37" s="425"/>
      <c r="AQ37" s="425"/>
      <c r="AR37" s="425"/>
      <c r="AS37" s="629"/>
      <c r="AT37" s="629"/>
      <c r="AU37" s="479"/>
      <c r="AV37" s="479"/>
    </row>
    <row r="38" spans="1:48" ht="15" thickBot="1" x14ac:dyDescent="0.4">
      <c r="A38" s="8"/>
      <c r="B38" s="386"/>
      <c r="C38" s="398" t="s">
        <v>74</v>
      </c>
      <c r="D38" s="426">
        <v>100</v>
      </c>
      <c r="E38" s="389"/>
      <c r="F38" s="390"/>
      <c r="G38" s="390"/>
      <c r="H38" s="391"/>
      <c r="I38" s="392"/>
      <c r="J38" s="421"/>
      <c r="K38" s="421"/>
      <c r="L38" s="421"/>
      <c r="M38" s="421"/>
      <c r="N38" s="393"/>
      <c r="O38" s="378">
        <v>168.45</v>
      </c>
      <c r="P38" s="379">
        <v>169.53540558683628</v>
      </c>
      <c r="Q38" s="13">
        <v>168.23532698898879</v>
      </c>
      <c r="R38" s="13">
        <v>165.52942867589209</v>
      </c>
      <c r="S38" s="291">
        <f t="shared" ref="S38:S46" si="28">AVERAGE(O38:R38)</f>
        <v>167.93754031292929</v>
      </c>
      <c r="T38" s="427">
        <v>174.09182909317937</v>
      </c>
      <c r="U38" s="427">
        <v>173.32360703693351</v>
      </c>
      <c r="V38" s="427">
        <v>178.99881862806708</v>
      </c>
      <c r="W38" s="428">
        <v>172.42474164933614</v>
      </c>
      <c r="X38" s="429">
        <f>AVERAGE(T38:W38)</f>
        <v>174.70974910187903</v>
      </c>
      <c r="Y38" s="396">
        <v>179.43211018703639</v>
      </c>
      <c r="Z38" s="396">
        <v>181.66027049450977</v>
      </c>
      <c r="AA38" s="396">
        <v>186.82073879468379</v>
      </c>
      <c r="AB38" s="396">
        <v>184.08260030737853</v>
      </c>
      <c r="AC38" s="396">
        <v>182.99892994590209</v>
      </c>
      <c r="AD38" s="430">
        <v>187.02997618430669</v>
      </c>
      <c r="AE38" s="430">
        <v>187.26721765553896</v>
      </c>
      <c r="AF38" s="430">
        <v>188.89005252240466</v>
      </c>
      <c r="AG38" s="430">
        <v>183.52259553986949</v>
      </c>
      <c r="AH38" s="385">
        <v>186.67746047552995</v>
      </c>
      <c r="AI38" s="430">
        <f>(($D39*AI39)+($D40*AI40)+($D41*AI41)+($D42*AI42)+($D43*AI43)+($D44*AI44)+($D45*AI45)+($D46*AI46))/($D39+$D40+$D41+$D42+$D43+$D44+$D45+$D46)</f>
        <v>191.19350088161966</v>
      </c>
      <c r="AJ38" s="430">
        <f>(($D39*AJ39)+($D40*AJ40)+($D41*AJ41)+($D42*AJ42)+($D43*AJ43)+($D44*AJ44)+($D45*AJ45)+($D46*AJ46))/($D39+$D40+$D41+$D42+$D43+$D44+$D45+$D46)</f>
        <v>190.70405493458071</v>
      </c>
      <c r="AK38" s="430">
        <f>(($D39*AK39)+($D40*AK40)+($D41*AK41)+($D42*AK42)+($D43*AK43)+($D44*AK44)+($D45*AK45)+($D46*AK46))/($D39+$D40+$D41+$D42+$D43+$D44+$D45+$D46)</f>
        <v>193.63319826001967</v>
      </c>
      <c r="AL38" s="430">
        <f>(($D39*AL39)+($D40*AL40)+($D41*AL41)+($D42*AL42)+($D43*AL43)+($D44*AL44)+($D45*AL45)+($D46*AL46))/($D39+$D40+$D41+$D42+$D43+$D44+$D45+$D46)</f>
        <v>189.52151094980871</v>
      </c>
      <c r="AM38" s="479">
        <f t="shared" si="2"/>
        <v>190.94877790810017</v>
      </c>
      <c r="AN38" s="430">
        <f>(($D39*AN39)+($D40*AN40)+($D41*AN41)+($D42*AN42)+($D43*AN43)+($D44*AN44)+($D45*AN45)+($D46*AN46))/($D39+$D40+$D41+$D42+$D43+$D44+$D45+$D46)</f>
        <v>189.19571566048518</v>
      </c>
      <c r="AO38" s="430">
        <f>(($D39*AO39)+($D40*AO40)+($D41*AO41)+($D42*AO42)+($D43*AO43)+($D44*AO44)+($D45*AO45)+($D46*AO46))/($D39+$D40+$D41+$D42+$D43+$D44+$D45+$D46)</f>
        <v>190.27464621931037</v>
      </c>
      <c r="AP38" s="430">
        <f>(($D39*AP39)+($D40*AP40)+($D41*AP41)+($D42*AP42)+($D43*AP43)+($D44*AP44)+($D45*AP45)+($D46*AP46))/($D39+$D40+$D41+$D42+$D43+$D44+$D45+$D46)</f>
        <v>192.1631683198041</v>
      </c>
      <c r="AQ38" s="430">
        <f>(($D39*AQ39)+($D40*AQ40)+($D41*AQ41)+($D42*AQ42)+($D43*AQ43)+($D44*AQ44)+($D45*AQ45)+($D46*AQ46))/($D39+$D40+$D41+$D42+$D43+$D44+$D45+$D46)</f>
        <v>193.30859513804327</v>
      </c>
      <c r="AR38" s="430">
        <f>(($D39*AR39)+($D40*AR40)+($D41*AR41)+($D42*AR42)+($D43*AR43)+($D44*AR44)+($D45*AR45)+($D46*AR46))/($D39+$D40+$D41+$D42+$D43+$D44+$D45+$D46)</f>
        <v>191.23553133441072</v>
      </c>
      <c r="AS38" s="629">
        <f t="shared" si="3"/>
        <v>-2.1234413040524118</v>
      </c>
      <c r="AT38" s="629">
        <f t="shared" si="4"/>
        <v>3.2687612074645003</v>
      </c>
      <c r="AU38" s="479">
        <f>(AQ38-AP38)/AP38*100</f>
        <v>0.59606990676429572</v>
      </c>
      <c r="AV38" s="479">
        <f>(AQ38-AG38)/AG38*100</f>
        <v>5.332313206112989</v>
      </c>
    </row>
    <row r="39" spans="1:48" x14ac:dyDescent="0.35">
      <c r="A39" s="8"/>
      <c r="B39" s="386">
        <v>1</v>
      </c>
      <c r="C39" s="387" t="s">
        <v>75</v>
      </c>
      <c r="D39" s="371">
        <v>4.432455305194118</v>
      </c>
      <c r="E39" s="389">
        <v>1226.047</v>
      </c>
      <c r="F39" s="390">
        <v>1244.788</v>
      </c>
      <c r="G39" s="390">
        <v>1221.1400000000001</v>
      </c>
      <c r="H39" s="391">
        <v>1255.9690000000001</v>
      </c>
      <c r="I39" s="392">
        <f t="shared" ref="I39:I46" si="29">AVERAGE(E39:H39)</f>
        <v>1236.9860000000001</v>
      </c>
      <c r="J39" s="393">
        <f>'Data Formula'!F45</f>
        <v>2000.3333333333333</v>
      </c>
      <c r="K39" s="393">
        <f>'Data Formula'!G45</f>
        <v>1990.4942528735633</v>
      </c>
      <c r="L39" s="393">
        <f>'Data Formula'!H45</f>
        <v>1995.0574712643679</v>
      </c>
      <c r="M39" s="393">
        <f>'Data Formula'!I45</f>
        <v>1996.4244663382599</v>
      </c>
      <c r="N39" s="393">
        <f t="shared" si="7"/>
        <v>1995.5773809523812</v>
      </c>
      <c r="O39" s="268">
        <v>142.98290639825407</v>
      </c>
      <c r="P39" s="431">
        <v>141.75614167715426</v>
      </c>
      <c r="Q39" s="102">
        <v>143.98981315009542</v>
      </c>
      <c r="R39" s="102">
        <v>140.13604509173297</v>
      </c>
      <c r="S39" s="247">
        <f t="shared" si="28"/>
        <v>142.21622657930919</v>
      </c>
      <c r="T39" s="322">
        <v>146.15787858983268</v>
      </c>
      <c r="U39" s="323">
        <v>149.78676286802133</v>
      </c>
      <c r="V39" s="323">
        <v>152.00472314316752</v>
      </c>
      <c r="W39" s="324">
        <v>140.08535015024822</v>
      </c>
      <c r="X39" s="432">
        <f t="shared" ref="X39:X46" si="30">AVERAGE(T39:W39)</f>
        <v>147.00867868781745</v>
      </c>
      <c r="Y39" s="408">
        <v>144.43430919250872</v>
      </c>
      <c r="Z39" s="408">
        <v>154.94747486459596</v>
      </c>
      <c r="AA39" s="408">
        <v>155.40056475801649</v>
      </c>
      <c r="AB39" s="408">
        <v>156.11363944939384</v>
      </c>
      <c r="AC39" s="408">
        <v>152.72399706612876</v>
      </c>
      <c r="AD39" s="433">
        <v>159.57695795896294</v>
      </c>
      <c r="AE39" s="433">
        <v>160.27985845336269</v>
      </c>
      <c r="AF39" s="433">
        <v>164.02250720183144</v>
      </c>
      <c r="AG39" s="433">
        <v>162.46186290590254</v>
      </c>
      <c r="AH39" s="385">
        <v>161.58529663001491</v>
      </c>
      <c r="AI39" s="433">
        <f t="shared" ref="AI39:AL46" si="31">J39/E39*100</f>
        <v>163.15307107585053</v>
      </c>
      <c r="AJ39" s="433">
        <f t="shared" si="31"/>
        <v>159.90628547781336</v>
      </c>
      <c r="AK39" s="433">
        <f t="shared" si="31"/>
        <v>163.37663750793257</v>
      </c>
      <c r="AL39" s="433">
        <f t="shared" si="31"/>
        <v>158.95491579316524</v>
      </c>
      <c r="AM39" s="479">
        <f t="shared" si="2"/>
        <v>161.52967827683193</v>
      </c>
      <c r="AN39" s="433">
        <f>J39/$I39*100</f>
        <v>161.71026457319107</v>
      </c>
      <c r="AO39" s="433">
        <f>K39/$I39*100</f>
        <v>160.91485698896858</v>
      </c>
      <c r="AP39" s="433">
        <f>L39/$I39*100</f>
        <v>161.28375513258578</v>
      </c>
      <c r="AQ39" s="433">
        <f>M39/$I39*100</f>
        <v>161.39426528176227</v>
      </c>
      <c r="AR39" s="433">
        <f>N39/$I39*100</f>
        <v>161.32578549412693</v>
      </c>
      <c r="AS39" s="629">
        <f t="shared" si="3"/>
        <v>-2.7064590030827618</v>
      </c>
      <c r="AT39" s="629">
        <f t="shared" si="4"/>
        <v>-2.1586279081192781</v>
      </c>
      <c r="AU39" s="479">
        <f t="shared" si="5"/>
        <v>6.8519082461618475E-2</v>
      </c>
      <c r="AV39" s="479">
        <f>(AQ39-AG39)/AG39*100</f>
        <v>-0.65713737676306949</v>
      </c>
    </row>
    <row r="40" spans="1:48" x14ac:dyDescent="0.35">
      <c r="A40" s="8"/>
      <c r="B40" s="386">
        <v>2</v>
      </c>
      <c r="C40" s="387" t="s">
        <v>76</v>
      </c>
      <c r="D40" s="426">
        <v>4.432455305194118</v>
      </c>
      <c r="E40" s="389">
        <v>863.96050000000002</v>
      </c>
      <c r="F40" s="390">
        <v>880.05259999999998</v>
      </c>
      <c r="G40" s="390">
        <v>874.01750000000004</v>
      </c>
      <c r="H40" s="391">
        <v>895.06380000000001</v>
      </c>
      <c r="I40" s="392">
        <f t="shared" si="29"/>
        <v>878.27359999999999</v>
      </c>
      <c r="J40" s="399">
        <f>'Data Formula'!F46</f>
        <v>1456.1833333333334</v>
      </c>
      <c r="K40" s="399">
        <f>'Data Formula'!G46</f>
        <v>1458.4367816091956</v>
      </c>
      <c r="L40" s="399">
        <f>'Data Formula'!H46</f>
        <v>1459.7126436781612</v>
      </c>
      <c r="M40" s="399">
        <f>'Data Formula'!I46</f>
        <v>1465.4597701149426</v>
      </c>
      <c r="N40" s="393">
        <f t="shared" si="7"/>
        <v>1459.948132183908</v>
      </c>
      <c r="O40" s="266">
        <v>147.06902451789082</v>
      </c>
      <c r="P40" s="406">
        <v>146.44774690752294</v>
      </c>
      <c r="Q40" s="102">
        <v>146.42555168936079</v>
      </c>
      <c r="R40" s="102">
        <v>146.91666107626804</v>
      </c>
      <c r="S40" s="247">
        <f t="shared" si="28"/>
        <v>146.71474604776066</v>
      </c>
      <c r="T40" s="313">
        <v>153.08928502876606</v>
      </c>
      <c r="U40" s="314">
        <v>156.01156919117585</v>
      </c>
      <c r="V40" s="314">
        <v>160.65658487005882</v>
      </c>
      <c r="W40" s="315">
        <v>146.10889828667598</v>
      </c>
      <c r="X40" s="407">
        <f t="shared" si="30"/>
        <v>153.96658434416918</v>
      </c>
      <c r="Y40" s="408">
        <v>152.7245132336632</v>
      </c>
      <c r="Z40" s="408">
        <v>162.39931893974568</v>
      </c>
      <c r="AA40" s="408">
        <v>162.97497509554043</v>
      </c>
      <c r="AB40" s="408">
        <v>162.24637155338522</v>
      </c>
      <c r="AC40" s="408">
        <v>160.08629470558364</v>
      </c>
      <c r="AD40" s="433">
        <v>169.48079529524574</v>
      </c>
      <c r="AE40" s="433">
        <v>167.52603245545498</v>
      </c>
      <c r="AF40" s="433">
        <v>170.77270573339013</v>
      </c>
      <c r="AG40" s="433">
        <v>166.13447262748466</v>
      </c>
      <c r="AH40" s="385">
        <v>168.47850152789388</v>
      </c>
      <c r="AI40" s="433">
        <f t="shared" si="31"/>
        <v>168.54744323766346</v>
      </c>
      <c r="AJ40" s="433">
        <f t="shared" si="31"/>
        <v>165.72154682676873</v>
      </c>
      <c r="AK40" s="433">
        <f t="shared" si="31"/>
        <v>167.01183256378289</v>
      </c>
      <c r="AL40" s="433">
        <f t="shared" si="31"/>
        <v>163.72685054573122</v>
      </c>
      <c r="AM40" s="479">
        <f t="shared" si="2"/>
        <v>167.13449503221608</v>
      </c>
      <c r="AN40" s="433">
        <f t="shared" ref="AN40:AN46" si="32">J40/$I40*100</f>
        <v>165.80064951665784</v>
      </c>
      <c r="AO40" s="433">
        <f t="shared" ref="AO40:AR46" si="33">K40/$I40*100</f>
        <v>166.05722654184248</v>
      </c>
      <c r="AP40" s="433">
        <f t="shared" si="33"/>
        <v>166.20249585985064</v>
      </c>
      <c r="AQ40" s="433">
        <f t="shared" si="33"/>
        <v>166.85686215718457</v>
      </c>
      <c r="AR40" s="433">
        <f t="shared" si="33"/>
        <v>166.22930851888387</v>
      </c>
      <c r="AS40" s="629">
        <f t="shared" si="3"/>
        <v>-1.9669157374206456</v>
      </c>
      <c r="AT40" s="629">
        <f t="shared" si="4"/>
        <v>-1.4492007851687265</v>
      </c>
      <c r="AU40" s="479">
        <f t="shared" si="5"/>
        <v>0.39371628804281811</v>
      </c>
      <c r="AV40" s="479">
        <f t="shared" ref="AV40:AV46" si="34">(AQ40-AG40)/AG40*100</f>
        <v>0.43482217644238691</v>
      </c>
    </row>
    <row r="41" spans="1:48" x14ac:dyDescent="0.35">
      <c r="A41" s="8"/>
      <c r="B41" s="386">
        <v>3</v>
      </c>
      <c r="C41" s="398" t="s">
        <v>77</v>
      </c>
      <c r="D41" s="426">
        <v>5.8394160583941606</v>
      </c>
      <c r="E41" s="389">
        <v>597.03890000000001</v>
      </c>
      <c r="F41" s="390">
        <v>616.32569999999998</v>
      </c>
      <c r="G41" s="390">
        <v>611.25649999999996</v>
      </c>
      <c r="H41" s="391">
        <v>643.05430000000001</v>
      </c>
      <c r="I41" s="392">
        <f t="shared" si="29"/>
        <v>616.91885000000002</v>
      </c>
      <c r="J41" s="399">
        <f>'Data Formula'!F47</f>
        <v>1185.8494623655913</v>
      </c>
      <c r="K41" s="399">
        <f>'Data Formula'!G47</f>
        <v>1191.1730158730159</v>
      </c>
      <c r="L41" s="399">
        <f>'Data Formula'!H47</f>
        <v>1195.6452380952383</v>
      </c>
      <c r="M41" s="399">
        <f>'Data Formula'!I47</f>
        <v>1195.8134920634918</v>
      </c>
      <c r="N41" s="393">
        <f t="shared" si="7"/>
        <v>1192.1203020993344</v>
      </c>
      <c r="O41" s="266">
        <v>166.81159427415565</v>
      </c>
      <c r="P41" s="406">
        <v>164.71147313586732</v>
      </c>
      <c r="Q41" s="102">
        <v>167.69441482465845</v>
      </c>
      <c r="R41" s="102">
        <v>161.13218350547098</v>
      </c>
      <c r="S41" s="247">
        <f t="shared" si="28"/>
        <v>165.08741643503811</v>
      </c>
      <c r="T41" s="313">
        <v>178.7272870446848</v>
      </c>
      <c r="U41" s="314">
        <v>176.4190051141409</v>
      </c>
      <c r="V41" s="314">
        <v>183.2486112816874</v>
      </c>
      <c r="W41" s="315">
        <v>170.92443122795459</v>
      </c>
      <c r="X41" s="407">
        <f t="shared" si="30"/>
        <v>177.32983366711693</v>
      </c>
      <c r="Y41" s="408">
        <v>176.31093656788906</v>
      </c>
      <c r="Z41" s="408">
        <v>177.23227460869896</v>
      </c>
      <c r="AA41" s="408">
        <v>181.91283413567066</v>
      </c>
      <c r="AB41" s="408">
        <v>175.24127460529195</v>
      </c>
      <c r="AC41" s="408">
        <v>177.67432997938766</v>
      </c>
      <c r="AD41" s="433">
        <v>190.25747084672557</v>
      </c>
      <c r="AE41" s="433">
        <v>190.4453182562751</v>
      </c>
      <c r="AF41" s="433">
        <v>192.94647164690528</v>
      </c>
      <c r="AG41" s="433">
        <v>181.84697746173399</v>
      </c>
      <c r="AH41" s="385">
        <v>188.87405955290998</v>
      </c>
      <c r="AI41" s="433">
        <f t="shared" si="31"/>
        <v>198.62180879095001</v>
      </c>
      <c r="AJ41" s="433">
        <f t="shared" si="31"/>
        <v>193.27005443274811</v>
      </c>
      <c r="AK41" s="433">
        <f t="shared" si="31"/>
        <v>195.60450287158312</v>
      </c>
      <c r="AL41" s="433">
        <f t="shared" si="31"/>
        <v>185.95840072346797</v>
      </c>
      <c r="AM41" s="479">
        <f t="shared" si="2"/>
        <v>195.94593161184906</v>
      </c>
      <c r="AN41" s="433">
        <f t="shared" si="32"/>
        <v>192.22130469276328</v>
      </c>
      <c r="AO41" s="433">
        <f t="shared" si="33"/>
        <v>193.08423074980053</v>
      </c>
      <c r="AP41" s="433">
        <f t="shared" si="33"/>
        <v>193.80915951834479</v>
      </c>
      <c r="AQ41" s="433">
        <f t="shared" si="33"/>
        <v>193.83643279233431</v>
      </c>
      <c r="AR41" s="433">
        <f t="shared" si="33"/>
        <v>193.23778193831075</v>
      </c>
      <c r="AS41" s="629">
        <f t="shared" si="3"/>
        <v>-4.9314315399211122</v>
      </c>
      <c r="AT41" s="629">
        <f t="shared" si="4"/>
        <v>2.2609247176512213</v>
      </c>
      <c r="AU41" s="479">
        <f t="shared" si="5"/>
        <v>1.4072231703239143E-2</v>
      </c>
      <c r="AV41" s="479">
        <f t="shared" si="34"/>
        <v>6.5931562338578109</v>
      </c>
    </row>
    <row r="42" spans="1:48" x14ac:dyDescent="0.35">
      <c r="A42" s="8"/>
      <c r="B42" s="386">
        <v>4</v>
      </c>
      <c r="C42" s="398" t="s">
        <v>78</v>
      </c>
      <c r="D42" s="426">
        <v>21.686237173384111</v>
      </c>
      <c r="E42" s="389">
        <v>590.52560000000005</v>
      </c>
      <c r="F42" s="390">
        <v>597.82479999999998</v>
      </c>
      <c r="G42" s="390">
        <v>598.06619999999998</v>
      </c>
      <c r="H42" s="391">
        <v>603.18370000000004</v>
      </c>
      <c r="I42" s="392">
        <f t="shared" si="29"/>
        <v>597.40007500000002</v>
      </c>
      <c r="J42" s="399">
        <f>'Data Formula'!F48</f>
        <v>1151.6767676767674</v>
      </c>
      <c r="K42" s="399">
        <f>'Data Formula'!G48</f>
        <v>1156.6041666666665</v>
      </c>
      <c r="L42" s="399">
        <f>'Data Formula'!H48</f>
        <v>1177.1354166666665</v>
      </c>
      <c r="M42" s="399">
        <f>'Data Formula'!I48</f>
        <v>1187.7194940476188</v>
      </c>
      <c r="N42" s="393">
        <f t="shared" si="7"/>
        <v>1168.2839612644298</v>
      </c>
      <c r="O42" s="266">
        <v>170.75526198246703</v>
      </c>
      <c r="P42" s="406">
        <v>171.63570465474299</v>
      </c>
      <c r="Q42" s="102">
        <v>169.1394124205074</v>
      </c>
      <c r="R42" s="102">
        <v>170.70077484508442</v>
      </c>
      <c r="S42" s="247">
        <f t="shared" si="28"/>
        <v>170.55778847570045</v>
      </c>
      <c r="T42" s="313">
        <v>179.40703069341015</v>
      </c>
      <c r="U42" s="314">
        <v>178.09237341448116</v>
      </c>
      <c r="V42" s="314">
        <v>185.33812819731818</v>
      </c>
      <c r="W42" s="315">
        <v>180.34583273166476</v>
      </c>
      <c r="X42" s="407">
        <f t="shared" si="30"/>
        <v>180.79584125921855</v>
      </c>
      <c r="Y42" s="408">
        <v>187.37094511859016</v>
      </c>
      <c r="Z42" s="408">
        <v>187.56274846466999</v>
      </c>
      <c r="AA42" s="408">
        <v>184.84805944240827</v>
      </c>
      <c r="AB42" s="408">
        <v>186.41591799440522</v>
      </c>
      <c r="AC42" s="408">
        <v>186.5494177550184</v>
      </c>
      <c r="AD42" s="433">
        <v>190.11825561787154</v>
      </c>
      <c r="AE42" s="433">
        <v>188.19827474470111</v>
      </c>
      <c r="AF42" s="433">
        <v>191.2645939343987</v>
      </c>
      <c r="AG42" s="433">
        <v>188.0605608789908</v>
      </c>
      <c r="AH42" s="385">
        <v>189.41042129399054</v>
      </c>
      <c r="AI42" s="433">
        <f t="shared" si="31"/>
        <v>195.02571398712729</v>
      </c>
      <c r="AJ42" s="433">
        <f t="shared" si="31"/>
        <v>193.46874981878747</v>
      </c>
      <c r="AK42" s="433">
        <f t="shared" si="31"/>
        <v>196.82359856929995</v>
      </c>
      <c r="AL42" s="433">
        <f t="shared" si="31"/>
        <v>196.90842011274819</v>
      </c>
      <c r="AM42" s="479">
        <f t="shared" si="2"/>
        <v>194.24723190295737</v>
      </c>
      <c r="AN42" s="433">
        <f t="shared" si="32"/>
        <v>192.78149030643615</v>
      </c>
      <c r="AO42" s="433">
        <f t="shared" si="33"/>
        <v>193.60629753296675</v>
      </c>
      <c r="AP42" s="433">
        <f t="shared" si="33"/>
        <v>197.04306476136054</v>
      </c>
      <c r="AQ42" s="433">
        <f t="shared" si="33"/>
        <v>198.81475476005235</v>
      </c>
      <c r="AR42" s="433">
        <f t="shared" si="33"/>
        <v>195.56140184020393</v>
      </c>
      <c r="AS42" s="629">
        <f t="shared" si="3"/>
        <v>4.3095210160166701E-2</v>
      </c>
      <c r="AT42" s="629">
        <f t="shared" si="4"/>
        <v>4.7047925372564547</v>
      </c>
      <c r="AU42" s="479">
        <f t="shared" si="5"/>
        <v>0.89913847048487161</v>
      </c>
      <c r="AV42" s="479">
        <f t="shared" si="34"/>
        <v>5.7184737888671044</v>
      </c>
    </row>
    <row r="43" spans="1:48" x14ac:dyDescent="0.35">
      <c r="A43" s="8"/>
      <c r="B43" s="386">
        <v>5</v>
      </c>
      <c r="C43" s="398" t="s">
        <v>79</v>
      </c>
      <c r="D43" s="426">
        <v>10.620966888818364</v>
      </c>
      <c r="E43" s="389">
        <v>587.95360000000005</v>
      </c>
      <c r="F43" s="390">
        <v>598.83540000000005</v>
      </c>
      <c r="G43" s="390">
        <v>595.59119999999996</v>
      </c>
      <c r="H43" s="391">
        <v>617.38530000000003</v>
      </c>
      <c r="I43" s="392">
        <f t="shared" si="29"/>
        <v>599.94137499999999</v>
      </c>
      <c r="J43" s="399">
        <f>'Data Formula'!F49</f>
        <v>1153.2727272727273</v>
      </c>
      <c r="K43" s="399">
        <f>'Data Formula'!G49</f>
        <v>1163.9895833333333</v>
      </c>
      <c r="L43" s="399">
        <f>'Data Formula'!H49</f>
        <v>1176.1458333333333</v>
      </c>
      <c r="M43" s="399">
        <f>'Data Formula'!I49</f>
        <v>1187.1130952380952</v>
      </c>
      <c r="N43" s="393">
        <f t="shared" si="7"/>
        <v>1170.1303097943724</v>
      </c>
      <c r="O43" s="266">
        <v>170.21373417524407</v>
      </c>
      <c r="P43" s="406">
        <v>167.54827517517901</v>
      </c>
      <c r="Q43" s="102">
        <v>165.74906893971382</v>
      </c>
      <c r="R43" s="102">
        <v>162.02307340434535</v>
      </c>
      <c r="S43" s="247">
        <f t="shared" si="28"/>
        <v>166.38353792362057</v>
      </c>
      <c r="T43" s="313">
        <v>177.57448131205516</v>
      </c>
      <c r="U43" s="314">
        <v>175.36069738394451</v>
      </c>
      <c r="V43" s="314">
        <v>183.35639134527432</v>
      </c>
      <c r="W43" s="315">
        <v>175.88422227308189</v>
      </c>
      <c r="X43" s="407">
        <f t="shared" si="30"/>
        <v>178.04394807858898</v>
      </c>
      <c r="Y43" s="408">
        <v>188.2558493624141</v>
      </c>
      <c r="Z43" s="408">
        <v>188.06676278672148</v>
      </c>
      <c r="AA43" s="408">
        <v>189.19086572559129</v>
      </c>
      <c r="AB43" s="408">
        <v>185.86672291756747</v>
      </c>
      <c r="AC43" s="408">
        <v>187.84505019807358</v>
      </c>
      <c r="AD43" s="433">
        <v>195.17643484111667</v>
      </c>
      <c r="AE43" s="433">
        <v>195.84478118492638</v>
      </c>
      <c r="AF43" s="433">
        <v>195.06804009328565</v>
      </c>
      <c r="AG43" s="433">
        <v>185.12251456573256</v>
      </c>
      <c r="AH43" s="385">
        <v>192.8029426712653</v>
      </c>
      <c r="AI43" s="433">
        <f t="shared" si="31"/>
        <v>196.15029609015525</v>
      </c>
      <c r="AJ43" s="433">
        <f t="shared" si="31"/>
        <v>194.3755468252767</v>
      </c>
      <c r="AK43" s="433">
        <f t="shared" si="31"/>
        <v>197.47535446012859</v>
      </c>
      <c r="AL43" s="433">
        <f t="shared" si="31"/>
        <v>192.28075162108576</v>
      </c>
      <c r="AM43" s="479">
        <f t="shared" si="2"/>
        <v>195.26292145771598</v>
      </c>
      <c r="AN43" s="433">
        <f t="shared" si="32"/>
        <v>192.23090377334407</v>
      </c>
      <c r="AO43" s="433">
        <f t="shared" si="33"/>
        <v>194.01722098818962</v>
      </c>
      <c r="AP43" s="433">
        <f t="shared" si="33"/>
        <v>196.0434606353551</v>
      </c>
      <c r="AQ43" s="433">
        <f t="shared" si="33"/>
        <v>197.87151623574806</v>
      </c>
      <c r="AR43" s="433">
        <f t="shared" si="33"/>
        <v>195.04077540815922</v>
      </c>
      <c r="AS43" s="629">
        <f t="shared" si="3"/>
        <v>-2.6305069071754219</v>
      </c>
      <c r="AT43" s="629">
        <f t="shared" si="4"/>
        <v>3.866756602861225</v>
      </c>
      <c r="AU43" s="479">
        <f t="shared" si="5"/>
        <v>0.93247466376508159</v>
      </c>
      <c r="AV43" s="479">
        <f t="shared" si="34"/>
        <v>6.8867915390640606</v>
      </c>
    </row>
    <row r="44" spans="1:48" x14ac:dyDescent="0.35">
      <c r="A44" s="8"/>
      <c r="B44" s="386">
        <v>6</v>
      </c>
      <c r="C44" s="398" t="s">
        <v>80</v>
      </c>
      <c r="D44" s="426">
        <v>47.159631862900667</v>
      </c>
      <c r="E44" s="389">
        <v>415.0068</v>
      </c>
      <c r="F44" s="390">
        <v>413.48675000000003</v>
      </c>
      <c r="G44" s="390">
        <v>409.63409999999999</v>
      </c>
      <c r="H44" s="391">
        <v>422.65789999999998</v>
      </c>
      <c r="I44" s="392">
        <f t="shared" si="29"/>
        <v>415.19638749999996</v>
      </c>
      <c r="J44" s="399">
        <f>'Data Formula'!F50</f>
        <v>779.74747474747471</v>
      </c>
      <c r="K44" s="399">
        <f>'Data Formula'!G50</f>
        <v>784.84895833333326</v>
      </c>
      <c r="L44" s="399">
        <f>'Data Formula'!H50</f>
        <v>791.83333333333326</v>
      </c>
      <c r="M44" s="399">
        <f>'Data Formula'!I50</f>
        <v>796.16155433947768</v>
      </c>
      <c r="N44" s="393">
        <f t="shared" si="7"/>
        <v>788.14783018840478</v>
      </c>
      <c r="O44" s="266">
        <v>169.45262077390035</v>
      </c>
      <c r="P44" s="406">
        <v>172.02986723775479</v>
      </c>
      <c r="Q44" s="102">
        <v>170.98099612470367</v>
      </c>
      <c r="R44" s="102">
        <v>166.86366963979188</v>
      </c>
      <c r="S44" s="247">
        <f t="shared" si="28"/>
        <v>169.83178844403767</v>
      </c>
      <c r="T44" s="313">
        <v>172.17790166329803</v>
      </c>
      <c r="U44" s="314">
        <v>171.43301783015147</v>
      </c>
      <c r="V44" s="314">
        <v>176.66284983637775</v>
      </c>
      <c r="W44" s="315">
        <v>171.64459588817445</v>
      </c>
      <c r="X44" s="407">
        <f t="shared" si="30"/>
        <v>172.97959130450042</v>
      </c>
      <c r="Y44" s="408">
        <v>177.74846567838537</v>
      </c>
      <c r="Z44" s="408">
        <v>180.35516385604393</v>
      </c>
      <c r="AA44" s="408">
        <v>192.14692584361092</v>
      </c>
      <c r="AB44" s="408">
        <v>187.87058072035947</v>
      </c>
      <c r="AC44" s="408">
        <v>184.53028402459992</v>
      </c>
      <c r="AD44" s="433">
        <v>185.08381088787903</v>
      </c>
      <c r="AE44" s="433">
        <v>186.21692792630552</v>
      </c>
      <c r="AF44" s="433">
        <v>187.25568289191042</v>
      </c>
      <c r="AG44" s="433">
        <v>181.48139536619439</v>
      </c>
      <c r="AH44" s="385">
        <v>185.00945426807235</v>
      </c>
      <c r="AI44" s="433">
        <f t="shared" si="31"/>
        <v>187.88787912570945</v>
      </c>
      <c r="AJ44" s="433">
        <f t="shared" si="31"/>
        <v>189.81235996880994</v>
      </c>
      <c r="AK44" s="433">
        <f t="shared" si="31"/>
        <v>193.30259207749873</v>
      </c>
      <c r="AL44" s="433">
        <f t="shared" si="31"/>
        <v>188.37020539293781</v>
      </c>
      <c r="AM44" s="479">
        <f t="shared" si="2"/>
        <v>188.85011954725968</v>
      </c>
      <c r="AN44" s="433">
        <f t="shared" si="32"/>
        <v>187.80208552452174</v>
      </c>
      <c r="AO44" s="433">
        <f t="shared" si="33"/>
        <v>189.03077723269769</v>
      </c>
      <c r="AP44" s="433">
        <f t="shared" si="33"/>
        <v>190.71296311154279</v>
      </c>
      <c r="AQ44" s="433">
        <f t="shared" si="33"/>
        <v>191.75541462038316</v>
      </c>
      <c r="AR44" s="433">
        <f t="shared" si="33"/>
        <v>189.8253101222864</v>
      </c>
      <c r="AS44" s="629">
        <f t="shared" si="3"/>
        <v>-2.5516402193838332</v>
      </c>
      <c r="AT44" s="629">
        <f t="shared" si="4"/>
        <v>3.7958767138874632</v>
      </c>
      <c r="AU44" s="479">
        <f t="shared" si="5"/>
        <v>0.54660757812811656</v>
      </c>
      <c r="AV44" s="479">
        <f t="shared" si="34"/>
        <v>5.6611969692308053</v>
      </c>
    </row>
    <row r="45" spans="1:48" x14ac:dyDescent="0.35">
      <c r="A45" s="8"/>
      <c r="B45" s="386">
        <v>7</v>
      </c>
      <c r="C45" s="398" t="s">
        <v>81</v>
      </c>
      <c r="D45" s="426">
        <v>3.7871575161324444</v>
      </c>
      <c r="E45" s="389">
        <v>602.46</v>
      </c>
      <c r="F45" s="390">
        <v>623.40589999999997</v>
      </c>
      <c r="G45" s="390">
        <v>632.80920000000003</v>
      </c>
      <c r="H45" s="391">
        <v>654.29719999999998</v>
      </c>
      <c r="I45" s="392">
        <f t="shared" si="29"/>
        <v>628.24307499999998</v>
      </c>
      <c r="J45" s="399">
        <f>'Data Formula'!F51</f>
        <v>1379.5059523809523</v>
      </c>
      <c r="K45" s="399">
        <f>'Data Formula'!G51</f>
        <v>1395.9953917050691</v>
      </c>
      <c r="L45" s="399">
        <f>'Data Formula'!H51</f>
        <v>1396.7588325652841</v>
      </c>
      <c r="M45" s="399">
        <f>'Data Formula'!I51</f>
        <v>1397.8264208909368</v>
      </c>
      <c r="N45" s="393">
        <f t="shared" si="7"/>
        <v>1392.5216493855605</v>
      </c>
      <c r="O45" s="266">
        <v>184.51231670580722</v>
      </c>
      <c r="P45" s="406">
        <v>192.35728546468144</v>
      </c>
      <c r="Q45" s="102">
        <v>186.16283637399005</v>
      </c>
      <c r="R45" s="102">
        <v>183.02659384571396</v>
      </c>
      <c r="S45" s="247">
        <f t="shared" si="28"/>
        <v>186.51475809754817</v>
      </c>
      <c r="T45" s="313">
        <v>198.77299368883871</v>
      </c>
      <c r="U45" s="314">
        <v>198.29566397861629</v>
      </c>
      <c r="V45" s="314">
        <v>198.86151757822475</v>
      </c>
      <c r="W45" s="315">
        <v>191.45224321098527</v>
      </c>
      <c r="X45" s="407">
        <f t="shared" si="30"/>
        <v>196.84560461416623</v>
      </c>
      <c r="Y45" s="408">
        <v>198.7356582884241</v>
      </c>
      <c r="Z45" s="408">
        <v>199.23286327774753</v>
      </c>
      <c r="AA45" s="408">
        <v>192.61347553903983</v>
      </c>
      <c r="AB45" s="408">
        <v>186.32005528403681</v>
      </c>
      <c r="AC45" s="408">
        <v>194.22551309731207</v>
      </c>
      <c r="AD45" s="433">
        <v>207.08464471294928</v>
      </c>
      <c r="AE45" s="433">
        <v>208.84099482108417</v>
      </c>
      <c r="AF45" s="433">
        <v>211.53525949580589</v>
      </c>
      <c r="AG45" s="433">
        <v>212.88340664927409</v>
      </c>
      <c r="AH45" s="385">
        <v>210.08607641977835</v>
      </c>
      <c r="AI45" s="433">
        <f t="shared" si="31"/>
        <v>228.9788454637573</v>
      </c>
      <c r="AJ45" s="433">
        <f t="shared" si="31"/>
        <v>223.93041062092439</v>
      </c>
      <c r="AK45" s="433">
        <f t="shared" si="31"/>
        <v>220.72353445008136</v>
      </c>
      <c r="AL45" s="433">
        <f t="shared" si="31"/>
        <v>213.63784238889249</v>
      </c>
      <c r="AM45" s="479">
        <f t="shared" si="2"/>
        <v>226.45462804234086</v>
      </c>
      <c r="AN45" s="433">
        <f t="shared" si="32"/>
        <v>219.58156122627415</v>
      </c>
      <c r="AO45" s="433">
        <f t="shared" si="33"/>
        <v>222.20625220661114</v>
      </c>
      <c r="AP45" s="433">
        <f t="shared" si="33"/>
        <v>222.32777218679001</v>
      </c>
      <c r="AQ45" s="433">
        <f t="shared" si="33"/>
        <v>222.49770455343847</v>
      </c>
      <c r="AR45" s="433">
        <f t="shared" si="33"/>
        <v>221.65332254327842</v>
      </c>
      <c r="AS45" s="629">
        <f t="shared" si="3"/>
        <v>-3.2102113980923765</v>
      </c>
      <c r="AT45" s="629">
        <f t="shared" si="4"/>
        <v>0.35438917081091986</v>
      </c>
      <c r="AU45" s="479">
        <f t="shared" si="5"/>
        <v>7.6433261115792323E-2</v>
      </c>
      <c r="AV45" s="479">
        <f t="shared" si="34"/>
        <v>4.5162270068347565</v>
      </c>
    </row>
    <row r="46" spans="1:48" ht="15" thickBot="1" x14ac:dyDescent="0.4">
      <c r="A46" s="8"/>
      <c r="B46" s="414">
        <v>8</v>
      </c>
      <c r="C46" s="434" t="s">
        <v>82</v>
      </c>
      <c r="D46" s="435">
        <v>2.0416798899820163</v>
      </c>
      <c r="E46" s="436">
        <v>579.52449999999999</v>
      </c>
      <c r="F46" s="437">
        <v>593.14509999999996</v>
      </c>
      <c r="G46" s="437">
        <v>601.92880000000002</v>
      </c>
      <c r="H46" s="438">
        <v>617.61760000000004</v>
      </c>
      <c r="I46" s="439">
        <f t="shared" si="29"/>
        <v>598.05399999999997</v>
      </c>
      <c r="J46" s="440">
        <f>'Data Formula'!F52</f>
        <v>1273.578869047619</v>
      </c>
      <c r="K46" s="440">
        <f>'Data Formula'!G52</f>
        <v>1275.0384024577572</v>
      </c>
      <c r="L46" s="440">
        <f>'Data Formula'!H52</f>
        <v>1294.0706605222733</v>
      </c>
      <c r="M46" s="440">
        <f>'Data Formula'!I52</f>
        <v>1303.8863287250381</v>
      </c>
      <c r="N46" s="393">
        <f t="shared" si="7"/>
        <v>1286.6435651881718</v>
      </c>
      <c r="O46" s="269">
        <v>188.20410334487826</v>
      </c>
      <c r="P46" s="441">
        <v>181.84097079800682</v>
      </c>
      <c r="Q46" s="248">
        <v>176.42359768205881</v>
      </c>
      <c r="R46" s="248">
        <v>173.67940990907692</v>
      </c>
      <c r="S46" s="249">
        <f t="shared" si="28"/>
        <v>180.03702043350518</v>
      </c>
      <c r="T46" s="325">
        <v>190.92760051080197</v>
      </c>
      <c r="U46" s="326">
        <v>189.25139119169211</v>
      </c>
      <c r="V46" s="326">
        <v>192.37887786192351</v>
      </c>
      <c r="W46" s="327">
        <v>184.64859521850124</v>
      </c>
      <c r="X46" s="442">
        <f t="shared" si="30"/>
        <v>189.30161619572971</v>
      </c>
      <c r="Y46" s="408">
        <v>195.1772958629154</v>
      </c>
      <c r="Z46" s="408">
        <v>195.6614771111941</v>
      </c>
      <c r="AA46" s="408">
        <v>195.69138593466661</v>
      </c>
      <c r="AB46" s="408">
        <v>191.7841563344416</v>
      </c>
      <c r="AC46" s="408">
        <v>194.57857881080443</v>
      </c>
      <c r="AD46" s="433">
        <v>208.07018656386975</v>
      </c>
      <c r="AE46" s="433">
        <v>209.35627021673676</v>
      </c>
      <c r="AF46" s="433">
        <v>208.99395271777433</v>
      </c>
      <c r="AG46" s="433">
        <v>207.94935203190823</v>
      </c>
      <c r="AH46" s="385">
        <v>208.59244038257228</v>
      </c>
      <c r="AI46" s="433">
        <f t="shared" si="31"/>
        <v>219.76273117834003</v>
      </c>
      <c r="AJ46" s="433">
        <f t="shared" si="31"/>
        <v>214.96230896247096</v>
      </c>
      <c r="AK46" s="433">
        <f t="shared" si="31"/>
        <v>214.98733081425465</v>
      </c>
      <c r="AL46" s="433">
        <f t="shared" si="31"/>
        <v>211.11547480593785</v>
      </c>
      <c r="AM46" s="479">
        <f t="shared" si="2"/>
        <v>217.36252007040548</v>
      </c>
      <c r="AN46" s="433">
        <f t="shared" si="32"/>
        <v>212.95382508061462</v>
      </c>
      <c r="AO46" s="433">
        <f t="shared" si="33"/>
        <v>213.19787217504728</v>
      </c>
      <c r="AP46" s="433">
        <f t="shared" si="33"/>
        <v>216.38023665459531</v>
      </c>
      <c r="AQ46" s="433">
        <f t="shared" si="33"/>
        <v>218.0215045338779</v>
      </c>
      <c r="AR46" s="433">
        <f t="shared" si="33"/>
        <v>215.13835961103376</v>
      </c>
      <c r="AS46" s="629">
        <f t="shared" si="3"/>
        <v>-1.8009693844061974</v>
      </c>
      <c r="AT46" s="629">
        <f t="shared" si="4"/>
        <v>1.5225451501016456</v>
      </c>
      <c r="AU46" s="479">
        <f t="shared" si="5"/>
        <v>0.75851099188070803</v>
      </c>
      <c r="AV46" s="479">
        <f t="shared" si="34"/>
        <v>4.8435604167808002</v>
      </c>
    </row>
    <row r="47" spans="1:48" x14ac:dyDescent="0.35">
      <c r="A47" s="8"/>
      <c r="B47" s="8"/>
      <c r="C47" s="8"/>
      <c r="D47" s="8"/>
      <c r="E47" s="443" t="s">
        <v>22</v>
      </c>
      <c r="F47" s="443" t="s">
        <v>22</v>
      </c>
      <c r="G47" s="443" t="s">
        <v>22</v>
      </c>
      <c r="H47" s="443" t="s">
        <v>22</v>
      </c>
      <c r="I47" s="443"/>
      <c r="J47" s="36"/>
      <c r="K47" s="36"/>
      <c r="L47" s="36"/>
      <c r="M47" s="36"/>
      <c r="N47" s="36"/>
      <c r="U47" s="8"/>
      <c r="V47" s="8"/>
      <c r="W47" s="8"/>
      <c r="X47" s="8"/>
      <c r="Y47" s="8"/>
      <c r="Z47" s="8"/>
      <c r="AA47" s="8"/>
      <c r="AB47" s="8"/>
      <c r="AC47" s="8"/>
      <c r="AD47" s="444"/>
      <c r="AE47" s="444"/>
      <c r="AF47" s="444"/>
      <c r="AG47" s="444"/>
      <c r="AH47" s="385"/>
      <c r="AI47" s="444"/>
      <c r="AU47" s="479"/>
      <c r="AV47" s="479"/>
    </row>
    <row r="48" spans="1:48" x14ac:dyDescent="0.35">
      <c r="E48" s="2"/>
      <c r="F48" s="2"/>
      <c r="G48" s="2"/>
      <c r="H48" s="2"/>
      <c r="I48" s="2"/>
    </row>
  </sheetData>
  <mergeCells count="10">
    <mergeCell ref="AN2:AR2"/>
    <mergeCell ref="AI2:AM2"/>
    <mergeCell ref="B2:B3"/>
    <mergeCell ref="D2:D3"/>
    <mergeCell ref="C2:C3"/>
    <mergeCell ref="Y2:AC2"/>
    <mergeCell ref="AD2:AH2"/>
    <mergeCell ref="O2:S2"/>
    <mergeCell ref="T2:X2"/>
    <mergeCell ref="E2:I2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4B86130-2530-4642-8B46-E3D3AB645D3A}">
            <xm:f>NOT(ISERROR(SEARCH($S$18,S37)))</xm:f>
            <xm:f>$S$18</xm:f>
            <x14:dxf>
              <fill>
                <patternFill>
                  <bgColor theme="6" tint="0.39994506668294322"/>
                </patternFill>
              </fill>
            </x14:dxf>
          </x14:cfRule>
          <x14:cfRule type="containsText" priority="2" operator="containsText" id="{80236D9F-EBD2-40CB-979D-F3A33B942DF7}">
            <xm:f>NOT(ISERROR(SEARCH($S$6,S37)))</xm:f>
            <xm:f>$S$6</xm:f>
            <x14:dxf>
              <fill>
                <patternFill>
                  <bgColor rgb="FFFF0000"/>
                </patternFill>
              </fill>
            </x14:dxf>
          </x14:cfRule>
          <xm:sqref>S37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I57"/>
  <sheetViews>
    <sheetView zoomScaleNormal="100" workbookViewId="0">
      <pane xSplit="2" ySplit="8" topLeftCell="AT9" activePane="bottomRight" state="frozen"/>
      <selection pane="topRight" activeCell="C1" sqref="C1"/>
      <selection pane="bottomLeft" activeCell="A9" sqref="A9"/>
      <selection pane="bottomRight" activeCell="BC42" sqref="BC42:BE42"/>
    </sheetView>
  </sheetViews>
  <sheetFormatPr defaultColWidth="8.7265625" defaultRowHeight="14.5" x14ac:dyDescent="0.35"/>
  <cols>
    <col min="1" max="1" width="5" style="1" bestFit="1" customWidth="1"/>
    <col min="2" max="2" width="30.7265625" style="1" customWidth="1"/>
    <col min="3" max="3" width="4.81640625" style="518" customWidth="1"/>
    <col min="4" max="7" width="4.54296875" style="1" customWidth="1"/>
    <col min="8" max="8" width="5" style="1" customWidth="1"/>
    <col min="9" max="9" width="5.54296875" style="469" customWidth="1"/>
    <col min="10" max="12" width="4.54296875" style="469" customWidth="1"/>
    <col min="13" max="13" width="5.81640625" style="469" customWidth="1"/>
    <col min="14" max="17" width="4.54296875" style="469" customWidth="1"/>
    <col min="18" max="18" width="5.81640625" style="469" customWidth="1"/>
    <col min="19" max="22" width="4.54296875" style="469" customWidth="1"/>
    <col min="23" max="23" width="5.81640625" style="469" customWidth="1"/>
    <col min="24" max="27" width="4.54296875" style="469" customWidth="1"/>
    <col min="28" max="28" width="6.54296875" style="469" customWidth="1"/>
    <col min="29" max="29" width="5.7265625" style="469" customWidth="1"/>
    <col min="30" max="33" width="6.453125" style="469" customWidth="1"/>
    <col min="34" max="34" width="5.54296875" style="469" customWidth="1"/>
    <col min="35" max="35" width="5.453125" style="469" customWidth="1"/>
    <col min="36" max="36" width="5.26953125" style="103" customWidth="1"/>
    <col min="37" max="37" width="5.54296875" style="103" customWidth="1"/>
    <col min="38" max="38" width="6.453125" style="103" bestFit="1" customWidth="1"/>
    <col min="39" max="41" width="6.26953125" style="103" customWidth="1"/>
    <col min="42" max="42" width="6" style="103" customWidth="1"/>
    <col min="43" max="43" width="6.453125" style="103" bestFit="1" customWidth="1"/>
    <col min="44" max="45" width="7.54296875" style="103" customWidth="1"/>
    <col min="46" max="47" width="5.81640625" style="103" customWidth="1"/>
    <col min="48" max="48" width="6.453125" style="103" bestFit="1" customWidth="1"/>
    <col min="49" max="49" width="6.453125" style="1" customWidth="1"/>
    <col min="50" max="50" width="6" style="1" customWidth="1"/>
    <col min="51" max="51" width="6.81640625" style="1" bestFit="1" customWidth="1"/>
    <col min="52" max="52" width="5.7265625" style="1" customWidth="1"/>
    <col min="53" max="53" width="6.453125" style="1" bestFit="1" customWidth="1"/>
    <col min="54" max="54" width="7.26953125" style="1" customWidth="1"/>
    <col min="55" max="55" width="8.1796875" style="1" customWidth="1"/>
    <col min="56" max="56" width="7.81640625" style="624" customWidth="1"/>
    <col min="57" max="57" width="10.54296875" style="1" customWidth="1"/>
    <col min="58" max="58" width="9.1796875" style="506" customWidth="1"/>
    <col min="59" max="59" width="8.81640625" style="506" customWidth="1"/>
    <col min="60" max="60" width="8.7265625" style="506"/>
    <col min="61" max="16384" width="8.7265625" style="1"/>
  </cols>
  <sheetData>
    <row r="1" spans="1:61" x14ac:dyDescent="0.35">
      <c r="A1" s="692" t="s">
        <v>527</v>
      </c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  <c r="M1" s="693"/>
      <c r="N1" s="693"/>
      <c r="O1" s="693"/>
      <c r="P1" s="693"/>
      <c r="Q1" s="693"/>
      <c r="R1" s="693"/>
      <c r="S1" s="693"/>
      <c r="T1" s="693"/>
      <c r="U1" s="693"/>
      <c r="V1" s="693"/>
      <c r="W1" s="693"/>
      <c r="X1" s="693"/>
      <c r="Y1" s="693"/>
      <c r="Z1" s="693"/>
      <c r="AA1" s="693"/>
      <c r="AB1" s="693"/>
      <c r="AC1" s="693"/>
      <c r="AD1" s="693"/>
      <c r="AE1" s="693"/>
      <c r="AF1" s="693"/>
      <c r="AG1" s="693"/>
      <c r="AH1" s="693"/>
      <c r="AI1" s="693"/>
      <c r="AJ1" s="693"/>
      <c r="AK1" s="693"/>
      <c r="AL1" s="693"/>
      <c r="AM1" s="693"/>
      <c r="AN1" s="693"/>
      <c r="AO1" s="693"/>
      <c r="AP1" s="693"/>
      <c r="AQ1" s="693"/>
      <c r="AR1" s="693"/>
      <c r="AS1" s="693"/>
    </row>
    <row r="2" spans="1:61" x14ac:dyDescent="0.35">
      <c r="A2" s="692" t="s">
        <v>528</v>
      </c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  <c r="M2" s="693"/>
      <c r="N2" s="693"/>
      <c r="O2" s="693"/>
      <c r="P2" s="693"/>
      <c r="Q2" s="693"/>
      <c r="R2" s="693"/>
      <c r="S2" s="693"/>
      <c r="T2" s="693"/>
      <c r="U2" s="693"/>
      <c r="V2" s="693"/>
      <c r="W2" s="693"/>
      <c r="X2" s="693"/>
      <c r="Y2" s="693"/>
      <c r="Z2" s="693"/>
      <c r="AA2" s="693"/>
      <c r="AB2" s="693"/>
      <c r="AC2" s="693"/>
      <c r="AD2" s="693"/>
      <c r="AE2" s="693"/>
      <c r="AF2" s="693"/>
      <c r="AG2" s="693"/>
      <c r="AH2" s="693"/>
      <c r="AI2" s="693"/>
      <c r="AJ2" s="693"/>
      <c r="AK2" s="693"/>
      <c r="AL2" s="693"/>
      <c r="AM2" s="693"/>
      <c r="AN2" s="693"/>
      <c r="AO2" s="693"/>
      <c r="AP2" s="693"/>
      <c r="AQ2" s="693"/>
      <c r="AR2" s="693"/>
      <c r="AS2" s="693"/>
    </row>
    <row r="3" spans="1:61" ht="16.5" customHeight="1" x14ac:dyDescent="0.35">
      <c r="A3" s="694" t="s">
        <v>529</v>
      </c>
      <c r="B3" s="695"/>
      <c r="C3" s="695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695"/>
      <c r="T3" s="695"/>
      <c r="U3" s="695"/>
      <c r="V3" s="695"/>
      <c r="W3" s="695"/>
      <c r="X3" s="695"/>
      <c r="Y3" s="695"/>
      <c r="Z3" s="695"/>
      <c r="AA3" s="695"/>
      <c r="AB3" s="695"/>
      <c r="AC3" s="695"/>
      <c r="AD3" s="695"/>
      <c r="AE3" s="695"/>
      <c r="AF3" s="695"/>
      <c r="AG3" s="695"/>
      <c r="AH3" s="695"/>
      <c r="AI3" s="695"/>
      <c r="AJ3" s="695"/>
      <c r="AK3" s="695"/>
      <c r="AL3" s="695"/>
      <c r="AM3" s="695"/>
      <c r="AN3" s="695"/>
      <c r="AO3" s="695"/>
      <c r="AP3" s="695"/>
      <c r="AQ3" s="695"/>
      <c r="AR3" s="695"/>
      <c r="AS3" s="695"/>
      <c r="AT3" s="551"/>
      <c r="AU3" s="551"/>
      <c r="AV3" s="551"/>
    </row>
    <row r="4" spans="1:61" ht="13.5" customHeight="1" x14ac:dyDescent="0.35">
      <c r="A4" s="692" t="s">
        <v>216</v>
      </c>
      <c r="B4" s="693"/>
      <c r="C4" s="693"/>
      <c r="D4" s="693"/>
      <c r="E4" s="693"/>
      <c r="F4" s="693"/>
      <c r="G4" s="693"/>
      <c r="H4" s="693"/>
      <c r="I4" s="693"/>
      <c r="J4" s="693"/>
      <c r="K4" s="693"/>
      <c r="L4" s="693"/>
      <c r="M4" s="693"/>
      <c r="N4" s="693"/>
      <c r="O4" s="693"/>
      <c r="P4" s="693"/>
      <c r="Q4" s="693"/>
      <c r="R4" s="693"/>
      <c r="S4" s="693"/>
      <c r="T4" s="693"/>
      <c r="U4" s="693"/>
      <c r="V4" s="693"/>
      <c r="W4" s="693"/>
      <c r="X4" s="693"/>
      <c r="Y4" s="693"/>
      <c r="Z4" s="693"/>
      <c r="AA4" s="693"/>
      <c r="AB4" s="693"/>
      <c r="AC4" s="693"/>
      <c r="AD4" s="693"/>
      <c r="AE4" s="693"/>
      <c r="AF4" s="693"/>
      <c r="AG4" s="693"/>
      <c r="AH4" s="693"/>
      <c r="AI4" s="693"/>
      <c r="AJ4" s="693"/>
      <c r="AK4" s="693"/>
      <c r="AL4" s="693"/>
      <c r="AM4" s="693"/>
      <c r="AN4" s="693"/>
      <c r="AO4" s="693"/>
      <c r="AP4" s="693"/>
      <c r="AQ4" s="693"/>
      <c r="AR4" s="693"/>
      <c r="AS4" s="693"/>
      <c r="AT4" s="550"/>
      <c r="AU4" s="550"/>
      <c r="AV4" s="550"/>
    </row>
    <row r="5" spans="1:61" s="565" customFormat="1" ht="45.75" customHeight="1" thickBot="1" x14ac:dyDescent="0.4">
      <c r="A5" s="687" t="s">
        <v>618</v>
      </c>
      <c r="B5" s="688"/>
      <c r="C5" s="688"/>
      <c r="D5" s="688"/>
      <c r="E5" s="688"/>
      <c r="F5" s="688"/>
      <c r="G5" s="688"/>
      <c r="H5" s="688"/>
      <c r="I5" s="688"/>
      <c r="J5" s="688"/>
      <c r="K5" s="688"/>
      <c r="L5" s="688"/>
      <c r="M5" s="688"/>
      <c r="N5" s="688"/>
      <c r="O5" s="688"/>
      <c r="P5" s="688"/>
      <c r="Q5" s="688"/>
      <c r="R5" s="688"/>
      <c r="S5" s="688"/>
      <c r="T5" s="688"/>
      <c r="U5" s="688"/>
      <c r="V5" s="688"/>
      <c r="W5" s="688"/>
      <c r="X5" s="688"/>
      <c r="Y5" s="688"/>
      <c r="Z5" s="688"/>
      <c r="AA5" s="688"/>
      <c r="AB5" s="688"/>
      <c r="AC5" s="688"/>
      <c r="AD5" s="688"/>
      <c r="AE5" s="688"/>
      <c r="AF5" s="688"/>
      <c r="AG5" s="688"/>
      <c r="AH5" s="688"/>
      <c r="AI5" s="688"/>
      <c r="AJ5" s="688"/>
      <c r="AK5" s="688"/>
      <c r="AL5" s="688"/>
      <c r="AM5" s="563"/>
      <c r="AN5" s="563"/>
      <c r="AO5" s="563"/>
      <c r="AP5" s="563"/>
      <c r="AQ5" s="563"/>
      <c r="AR5" s="564"/>
      <c r="AS5" s="563"/>
      <c r="AT5" s="563"/>
      <c r="AU5" s="563"/>
      <c r="AV5" s="563"/>
      <c r="BD5" s="625"/>
      <c r="BF5" s="566"/>
      <c r="BG5" s="566"/>
      <c r="BH5" s="566"/>
    </row>
    <row r="6" spans="1:61" ht="12.75" customHeight="1" thickBot="1" x14ac:dyDescent="0.4">
      <c r="A6" s="689" t="s">
        <v>299</v>
      </c>
      <c r="B6" s="690"/>
      <c r="C6" s="690"/>
      <c r="D6" s="690"/>
      <c r="E6" s="690"/>
      <c r="F6" s="690"/>
      <c r="G6" s="690"/>
      <c r="H6" s="690"/>
      <c r="I6" s="690"/>
      <c r="J6" s="690"/>
      <c r="K6" s="690"/>
      <c r="L6" s="690"/>
      <c r="M6" s="690"/>
      <c r="N6" s="690"/>
      <c r="O6" s="690"/>
      <c r="P6" s="690"/>
      <c r="Q6" s="690"/>
      <c r="R6" s="690"/>
      <c r="S6" s="690"/>
      <c r="T6" s="690"/>
      <c r="U6" s="690"/>
      <c r="V6" s="690"/>
      <c r="W6" s="690"/>
      <c r="X6" s="690"/>
      <c r="Y6" s="690"/>
      <c r="Z6" s="690"/>
      <c r="AA6" s="690"/>
      <c r="AB6" s="690"/>
      <c r="AC6" s="690"/>
      <c r="AD6" s="690"/>
      <c r="AE6" s="690"/>
      <c r="AF6" s="690"/>
      <c r="AG6" s="690"/>
      <c r="AH6" s="690"/>
      <c r="AI6" s="690"/>
      <c r="AJ6" s="690"/>
      <c r="AK6" s="690"/>
      <c r="AL6" s="691"/>
      <c r="AM6" s="334"/>
      <c r="AN6" s="334"/>
      <c r="AO6" s="334"/>
      <c r="AP6" s="334"/>
      <c r="AQ6" s="334"/>
      <c r="AR6" s="368"/>
      <c r="AS6" s="334"/>
      <c r="AT6" s="334"/>
      <c r="AU6" s="334"/>
      <c r="AV6" s="334"/>
      <c r="AW6" s="456"/>
    </row>
    <row r="7" spans="1:61" s="450" customFormat="1" ht="24.65" customHeight="1" thickBot="1" x14ac:dyDescent="0.4">
      <c r="A7" s="697" t="s">
        <v>209</v>
      </c>
      <c r="B7" s="697" t="s">
        <v>210</v>
      </c>
      <c r="C7" s="698" t="s">
        <v>86</v>
      </c>
      <c r="D7" s="706" t="s">
        <v>214</v>
      </c>
      <c r="E7" s="706"/>
      <c r="F7" s="706"/>
      <c r="G7" s="706"/>
      <c r="H7" s="711" t="s">
        <v>517</v>
      </c>
      <c r="I7" s="707" t="s">
        <v>438</v>
      </c>
      <c r="J7" s="707"/>
      <c r="K7" s="707"/>
      <c r="L7" s="707"/>
      <c r="M7" s="707"/>
      <c r="N7" s="705" t="s">
        <v>300</v>
      </c>
      <c r="O7" s="705"/>
      <c r="P7" s="705"/>
      <c r="Q7" s="705"/>
      <c r="R7" s="705"/>
      <c r="S7" s="705" t="s">
        <v>301</v>
      </c>
      <c r="T7" s="705"/>
      <c r="U7" s="705"/>
      <c r="V7" s="705"/>
      <c r="W7" s="705"/>
      <c r="X7" s="705" t="s">
        <v>437</v>
      </c>
      <c r="Y7" s="705"/>
      <c r="Z7" s="705"/>
      <c r="AA7" s="705"/>
      <c r="AB7" s="705"/>
      <c r="AC7" s="705" t="s">
        <v>507</v>
      </c>
      <c r="AD7" s="705"/>
      <c r="AE7" s="705"/>
      <c r="AF7" s="705"/>
      <c r="AG7" s="705"/>
      <c r="AH7" s="703" t="s">
        <v>526</v>
      </c>
      <c r="AI7" s="703"/>
      <c r="AJ7" s="703"/>
      <c r="AK7" s="703"/>
      <c r="AL7" s="703"/>
      <c r="AM7" s="703" t="s">
        <v>525</v>
      </c>
      <c r="AN7" s="703"/>
      <c r="AO7" s="703"/>
      <c r="AP7" s="703"/>
      <c r="AQ7" s="704"/>
      <c r="AR7" s="699" t="s">
        <v>524</v>
      </c>
      <c r="AS7" s="700"/>
      <c r="AT7" s="700"/>
      <c r="AU7" s="700"/>
      <c r="AV7" s="701"/>
      <c r="AW7" s="702" t="s">
        <v>537</v>
      </c>
      <c r="AX7" s="700"/>
      <c r="AY7" s="700"/>
      <c r="AZ7" s="700"/>
      <c r="BA7" s="701"/>
      <c r="BB7" s="708" t="s">
        <v>626</v>
      </c>
      <c r="BC7" s="708"/>
      <c r="BD7" s="708"/>
      <c r="BE7" s="549"/>
      <c r="BF7" s="709" t="s">
        <v>539</v>
      </c>
      <c r="BG7" s="710"/>
      <c r="BH7" s="636"/>
      <c r="BI7" s="636"/>
    </row>
    <row r="8" spans="1:61" s="469" customFormat="1" ht="23.5" customHeight="1" thickBot="1" x14ac:dyDescent="0.4">
      <c r="A8" s="697"/>
      <c r="B8" s="697"/>
      <c r="C8" s="698"/>
      <c r="D8" s="483" t="s">
        <v>83</v>
      </c>
      <c r="E8" s="483" t="s">
        <v>207</v>
      </c>
      <c r="F8" s="483" t="s">
        <v>208</v>
      </c>
      <c r="G8" s="483" t="s">
        <v>87</v>
      </c>
      <c r="H8" s="711"/>
      <c r="I8" s="483" t="s">
        <v>83</v>
      </c>
      <c r="J8" s="483" t="s">
        <v>207</v>
      </c>
      <c r="K8" s="483" t="s">
        <v>208</v>
      </c>
      <c r="L8" s="483" t="s">
        <v>87</v>
      </c>
      <c r="M8" s="483" t="s">
        <v>217</v>
      </c>
      <c r="N8" s="483" t="s">
        <v>83</v>
      </c>
      <c r="O8" s="483" t="s">
        <v>207</v>
      </c>
      <c r="P8" s="483" t="s">
        <v>208</v>
      </c>
      <c r="Q8" s="483" t="s">
        <v>87</v>
      </c>
      <c r="R8" s="483" t="s">
        <v>217</v>
      </c>
      <c r="S8" s="483" t="s">
        <v>83</v>
      </c>
      <c r="T8" s="483" t="s">
        <v>207</v>
      </c>
      <c r="U8" s="483" t="s">
        <v>208</v>
      </c>
      <c r="V8" s="483" t="s">
        <v>87</v>
      </c>
      <c r="W8" s="483" t="s">
        <v>217</v>
      </c>
      <c r="X8" s="483" t="s">
        <v>83</v>
      </c>
      <c r="Y8" s="483" t="s">
        <v>207</v>
      </c>
      <c r="Z8" s="483" t="s">
        <v>208</v>
      </c>
      <c r="AA8" s="483" t="s">
        <v>87</v>
      </c>
      <c r="AB8" s="483" t="s">
        <v>217</v>
      </c>
      <c r="AC8" s="567" t="s">
        <v>83</v>
      </c>
      <c r="AD8" s="568" t="s">
        <v>207</v>
      </c>
      <c r="AE8" s="568" t="s">
        <v>208</v>
      </c>
      <c r="AF8" s="568" t="s">
        <v>87</v>
      </c>
      <c r="AG8" s="568" t="s">
        <v>217</v>
      </c>
      <c r="AH8" s="483" t="s">
        <v>83</v>
      </c>
      <c r="AI8" s="483" t="s">
        <v>207</v>
      </c>
      <c r="AJ8" s="569" t="s">
        <v>208</v>
      </c>
      <c r="AK8" s="569" t="s">
        <v>518</v>
      </c>
      <c r="AL8" s="483" t="s">
        <v>217</v>
      </c>
      <c r="AM8" s="493" t="s">
        <v>83</v>
      </c>
      <c r="AN8" s="483" t="s">
        <v>207</v>
      </c>
      <c r="AO8" s="483" t="s">
        <v>208</v>
      </c>
      <c r="AP8" s="483" t="s">
        <v>87</v>
      </c>
      <c r="AQ8" s="483" t="s">
        <v>217</v>
      </c>
      <c r="AR8" s="570" t="s">
        <v>83</v>
      </c>
      <c r="AS8" s="571" t="s">
        <v>207</v>
      </c>
      <c r="AT8" s="571" t="s">
        <v>208</v>
      </c>
      <c r="AU8" s="571" t="s">
        <v>87</v>
      </c>
      <c r="AV8" s="571" t="s">
        <v>519</v>
      </c>
      <c r="AW8" s="572" t="s">
        <v>83</v>
      </c>
      <c r="AX8" s="573" t="s">
        <v>207</v>
      </c>
      <c r="AY8" s="573" t="s">
        <v>610</v>
      </c>
      <c r="AZ8" s="573" t="s">
        <v>518</v>
      </c>
      <c r="BA8" s="573" t="s">
        <v>217</v>
      </c>
      <c r="BB8" s="654" t="s">
        <v>608</v>
      </c>
      <c r="BC8" s="654" t="s">
        <v>609</v>
      </c>
      <c r="BD8" s="655" t="s">
        <v>217</v>
      </c>
      <c r="BE8" s="653"/>
      <c r="BF8" s="552" t="s">
        <v>620</v>
      </c>
      <c r="BG8" s="552" t="s">
        <v>612</v>
      </c>
      <c r="BH8" s="574"/>
    </row>
    <row r="9" spans="1:61" s="504" customFormat="1" ht="15" thickBot="1" x14ac:dyDescent="0.4">
      <c r="A9" s="451" t="s">
        <v>84</v>
      </c>
      <c r="B9" s="451" t="s">
        <v>218</v>
      </c>
      <c r="C9" s="447">
        <v>100</v>
      </c>
      <c r="D9" s="575">
        <v>100</v>
      </c>
      <c r="E9" s="575">
        <v>100</v>
      </c>
      <c r="F9" s="575">
        <v>100</v>
      </c>
      <c r="G9" s="575">
        <v>100</v>
      </c>
      <c r="H9" s="575">
        <v>100</v>
      </c>
      <c r="I9" s="576">
        <v>118.55280138284181</v>
      </c>
      <c r="J9" s="576">
        <v>119.25599301885001</v>
      </c>
      <c r="K9" s="576">
        <v>118.27389885812487</v>
      </c>
      <c r="L9" s="576">
        <v>116.12393670979547</v>
      </c>
      <c r="M9" s="576">
        <f>SUM(I9:L9)/4</f>
        <v>118.05165749240304</v>
      </c>
      <c r="N9" s="576">
        <v>125.39630740864024</v>
      </c>
      <c r="O9" s="576">
        <v>124.79334997735751</v>
      </c>
      <c r="P9" s="576">
        <v>124.61119930918171</v>
      </c>
      <c r="Q9" s="576">
        <v>126.18371211304041</v>
      </c>
      <c r="R9" s="576">
        <v>125.24614220205497</v>
      </c>
      <c r="S9" s="576">
        <v>125.7604033847071</v>
      </c>
      <c r="T9" s="576">
        <v>126.0545464252188</v>
      </c>
      <c r="U9" s="576">
        <v>126.86938184427494</v>
      </c>
      <c r="V9" s="576">
        <v>128.47689802390519</v>
      </c>
      <c r="W9" s="576">
        <v>126.7903074195265</v>
      </c>
      <c r="X9" s="576">
        <v>133.27273656398108</v>
      </c>
      <c r="Y9" s="576">
        <v>131.04301885081648</v>
      </c>
      <c r="Z9" s="576">
        <v>135.34947540843544</v>
      </c>
      <c r="AA9" s="576">
        <v>132.40619021542403</v>
      </c>
      <c r="AB9" s="576">
        <v>133.01785525966426</v>
      </c>
      <c r="AC9" s="576">
        <v>136.8152331141886</v>
      </c>
      <c r="AD9" s="576">
        <v>134.1719573813381</v>
      </c>
      <c r="AE9" s="577">
        <v>134.77375857494178</v>
      </c>
      <c r="AF9" s="577">
        <v>131.7925528476014</v>
      </c>
      <c r="AG9" s="577">
        <f>AVERAGE(AC9:AF9)</f>
        <v>134.38837547951746</v>
      </c>
      <c r="AH9" s="576">
        <v>136.64344545704765</v>
      </c>
      <c r="AI9" s="576">
        <v>135.77664088248622</v>
      </c>
      <c r="AJ9" s="576">
        <v>139.53497290330327</v>
      </c>
      <c r="AK9" s="576">
        <v>137.73461328163052</v>
      </c>
      <c r="AL9" s="576">
        <f>AVERAGE(AH9:AK9)</f>
        <v>137.4224181311169</v>
      </c>
      <c r="AM9" s="576">
        <v>144.09623328976915</v>
      </c>
      <c r="AN9" s="576">
        <v>146.98036084355653</v>
      </c>
      <c r="AO9" s="576">
        <v>149.41210495962804</v>
      </c>
      <c r="AP9" s="576">
        <v>148.25337014278111</v>
      </c>
      <c r="AQ9" s="576">
        <v>147.1855173089337</v>
      </c>
      <c r="AR9" s="578">
        <f>'Index-Temp'!AD4</f>
        <v>153.64260774904301</v>
      </c>
      <c r="AS9" s="578">
        <f>'Index-Temp'!AE4</f>
        <v>151.55256155658478</v>
      </c>
      <c r="AT9" s="578">
        <f>'Index-Temp'!AF4</f>
        <v>152.96183387712682</v>
      </c>
      <c r="AU9" s="578">
        <f>'Index-Temp'!AG4</f>
        <v>148.44177100790813</v>
      </c>
      <c r="AV9" s="578">
        <f>'Index-Temp'!AH4</f>
        <v>151.64969354766569</v>
      </c>
      <c r="AW9" s="579">
        <f>'Index-Temp'!AI4</f>
        <v>152.43541064734086</v>
      </c>
      <c r="AX9" s="579">
        <f>'Index-Temp'!AJ4</f>
        <v>149.55416475611872</v>
      </c>
      <c r="AY9" s="579">
        <f>'Index-Temp'!AP4</f>
        <v>148.81838400599995</v>
      </c>
      <c r="AZ9" s="579">
        <f>'Index-Temp'!AQ4</f>
        <v>150.2555554581343</v>
      </c>
      <c r="BA9" s="581">
        <f>'Index-Temp'!AR4</f>
        <v>149.55742715613025</v>
      </c>
      <c r="BB9" s="580">
        <f>(AZ9-AY9)/AY9*100</f>
        <v>0.96572171626081349</v>
      </c>
      <c r="BC9" s="581">
        <f>(AZ9-AU9)/AU9*100</f>
        <v>1.221882788052655</v>
      </c>
      <c r="BD9" s="628">
        <f>(BA9-AV9)/AV9*100</f>
        <v>-1.3796707019904506</v>
      </c>
      <c r="BE9" s="581"/>
      <c r="BF9" s="582"/>
      <c r="BG9" s="583"/>
      <c r="BH9" s="584"/>
    </row>
    <row r="10" spans="1:61" s="506" customFormat="1" ht="15" thickBot="1" x14ac:dyDescent="0.4">
      <c r="A10" s="696" t="s">
        <v>219</v>
      </c>
      <c r="B10" s="696"/>
      <c r="C10" s="449"/>
      <c r="D10" s="457"/>
      <c r="E10" s="457"/>
      <c r="F10" s="457"/>
      <c r="G10" s="457"/>
      <c r="H10" s="457"/>
      <c r="I10" s="458"/>
      <c r="J10" s="459"/>
      <c r="K10" s="459"/>
      <c r="L10" s="459"/>
      <c r="M10" s="585"/>
      <c r="N10" s="457"/>
      <c r="O10" s="459"/>
      <c r="P10" s="459"/>
      <c r="Q10" s="457"/>
      <c r="R10" s="460"/>
      <c r="S10" s="459"/>
      <c r="T10" s="457"/>
      <c r="U10" s="457"/>
      <c r="V10" s="457"/>
      <c r="W10" s="457"/>
      <c r="X10" s="457"/>
      <c r="Y10" s="457"/>
      <c r="Z10" s="461"/>
      <c r="AA10" s="461"/>
      <c r="AB10" s="461"/>
      <c r="AC10" s="586"/>
      <c r="AD10" s="586"/>
      <c r="AE10" s="586" t="s">
        <v>22</v>
      </c>
      <c r="AF10" s="586"/>
      <c r="AG10" s="586"/>
      <c r="AH10" s="461"/>
      <c r="AI10" s="461"/>
      <c r="AJ10" s="461"/>
      <c r="AK10" s="461"/>
      <c r="AL10" s="461"/>
      <c r="AM10" s="461"/>
      <c r="AN10" s="461"/>
      <c r="AO10" s="461"/>
      <c r="AP10" s="461"/>
      <c r="AQ10" s="461"/>
      <c r="AR10" s="587"/>
      <c r="AS10" s="587"/>
      <c r="AT10" s="587"/>
      <c r="AU10" s="587"/>
      <c r="AV10" s="587"/>
      <c r="AW10" s="579"/>
      <c r="AX10" s="579"/>
      <c r="AY10" s="579"/>
      <c r="AZ10" s="579"/>
      <c r="BA10" s="581"/>
      <c r="BB10" s="580"/>
      <c r="BC10" s="581"/>
      <c r="BD10" s="628"/>
      <c r="BE10" s="581"/>
      <c r="BF10" s="588"/>
      <c r="BG10" s="583"/>
    </row>
    <row r="11" spans="1:61" s="456" customFormat="1" ht="15" thickBot="1" x14ac:dyDescent="0.4">
      <c r="A11" s="452"/>
      <c r="B11" s="452" t="s">
        <v>211</v>
      </c>
      <c r="C11" s="448">
        <v>70.5</v>
      </c>
      <c r="D11" s="463">
        <v>100</v>
      </c>
      <c r="E11" s="463">
        <v>100</v>
      </c>
      <c r="F11" s="463">
        <v>100</v>
      </c>
      <c r="G11" s="463">
        <v>100</v>
      </c>
      <c r="H11" s="463">
        <v>100</v>
      </c>
      <c r="I11" s="454">
        <v>113.55860033855586</v>
      </c>
      <c r="J11" s="454">
        <v>114.17134078034697</v>
      </c>
      <c r="K11" s="454">
        <v>112.76974931892229</v>
      </c>
      <c r="L11" s="454">
        <v>110.68206266669554</v>
      </c>
      <c r="M11" s="454">
        <f t="shared" ref="M11:M51" si="0">SUM(I11:L11)/4</f>
        <v>112.79543827613017</v>
      </c>
      <c r="N11" s="454">
        <v>118.47782980268657</v>
      </c>
      <c r="O11" s="454">
        <v>118.42046656042665</v>
      </c>
      <c r="P11" s="454">
        <v>117.73965678056533</v>
      </c>
      <c r="Q11" s="454">
        <v>119.5259845060359</v>
      </c>
      <c r="R11" s="454">
        <v>118.54098441242861</v>
      </c>
      <c r="S11" s="454">
        <v>117.14688379132201</v>
      </c>
      <c r="T11" s="454">
        <v>117.07720386336098</v>
      </c>
      <c r="U11" s="454">
        <v>118.47948462679042</v>
      </c>
      <c r="V11" s="454">
        <v>118.74256502285603</v>
      </c>
      <c r="W11" s="454">
        <v>117.86153432608235</v>
      </c>
      <c r="X11" s="454">
        <v>124.92371621788658</v>
      </c>
      <c r="Y11" s="454">
        <v>120.74280138050227</v>
      </c>
      <c r="Z11" s="454">
        <v>124.75687163189187</v>
      </c>
      <c r="AA11" s="454">
        <v>121.22325157488687</v>
      </c>
      <c r="AB11" s="454">
        <v>122.91166020129189</v>
      </c>
      <c r="AC11" s="454">
        <v>123.58</v>
      </c>
      <c r="AD11" s="454">
        <v>119.37448614641333</v>
      </c>
      <c r="AE11" s="589">
        <v>120.77210938041151</v>
      </c>
      <c r="AF11" s="589">
        <v>117.67570409675635</v>
      </c>
      <c r="AG11" s="589">
        <f t="shared" ref="AG11:AG41" si="1">AVERAGE(AC11:AF11)</f>
        <v>120.3505749058953</v>
      </c>
      <c r="AH11" s="454">
        <v>120.9735544319996</v>
      </c>
      <c r="AI11" s="454">
        <v>120.0654990164409</v>
      </c>
      <c r="AJ11" s="454">
        <v>123.02173249365036</v>
      </c>
      <c r="AK11" s="454">
        <v>123.21888580861895</v>
      </c>
      <c r="AL11" s="454">
        <f t="shared" ref="AL11:AL41" si="2">AVERAGE(AH11:AK11)</f>
        <v>121.81991793767745</v>
      </c>
      <c r="AM11" s="454">
        <v>129.31029898523889</v>
      </c>
      <c r="AN11" s="454">
        <v>132.46890928748388</v>
      </c>
      <c r="AO11" s="454">
        <v>133.75884683006569</v>
      </c>
      <c r="AP11" s="454">
        <v>133.26099723702754</v>
      </c>
      <c r="AQ11" s="454">
        <v>132.19976308495399</v>
      </c>
      <c r="AR11" s="590">
        <f>'Index-Temp'!AD6</f>
        <v>139.67200677258515</v>
      </c>
      <c r="AS11" s="590">
        <f>'Index-Temp'!AE6</f>
        <v>136.6081309903557</v>
      </c>
      <c r="AT11" s="590">
        <f>'Index-Temp'!AF6</f>
        <v>137.92804025959921</v>
      </c>
      <c r="AU11" s="590">
        <f>'Index-Temp'!AG6</f>
        <v>133.7625607427612</v>
      </c>
      <c r="AV11" s="590">
        <f>'Index-Temp'!AH6</f>
        <v>136.99268469132534</v>
      </c>
      <c r="AW11" s="579">
        <f>'Index-Temp'!AI6</f>
        <v>136.21748636491216</v>
      </c>
      <c r="AX11" s="579">
        <f>'Index-Temp'!AJ6</f>
        <v>132.33541638357082</v>
      </c>
      <c r="AY11" s="579">
        <f>'Index-Temp'!AP6</f>
        <v>130.68120475412445</v>
      </c>
      <c r="AZ11" s="579">
        <f>'Index-Temp'!AQ6</f>
        <v>132.24045374810146</v>
      </c>
      <c r="BA11" s="581">
        <f>'Index-Temp'!AR6</f>
        <v>132.1176530673462</v>
      </c>
      <c r="BB11" s="580">
        <f t="shared" ref="BB11:BB51" si="3">(AZ11-AY11)/AY11*100</f>
        <v>1.1931700483713177</v>
      </c>
      <c r="BC11" s="581">
        <f t="shared" ref="BC11:BC51" si="4">(AZ11-AU11)/AU11*100</f>
        <v>-1.137917057065692</v>
      </c>
      <c r="BD11" s="628">
        <f t="shared" ref="BD10:BD56" si="5">(BA11-AV11)/AV11*100</f>
        <v>-3.5586072606458212</v>
      </c>
      <c r="BE11" s="581"/>
      <c r="BF11" s="588"/>
      <c r="BG11" s="583"/>
      <c r="BH11" s="591"/>
    </row>
    <row r="12" spans="1:61" s="456" customFormat="1" ht="15" thickBot="1" x14ac:dyDescent="0.4">
      <c r="A12" s="592">
        <v>1</v>
      </c>
      <c r="B12" s="593" t="s">
        <v>42</v>
      </c>
      <c r="C12" s="594">
        <v>19.309999999999999</v>
      </c>
      <c r="D12" s="595">
        <v>100</v>
      </c>
      <c r="E12" s="595">
        <v>100</v>
      </c>
      <c r="F12" s="595">
        <v>100</v>
      </c>
      <c r="G12" s="595">
        <v>100</v>
      </c>
      <c r="H12" s="595">
        <v>100</v>
      </c>
      <c r="I12" s="596">
        <v>104.09562978189962</v>
      </c>
      <c r="J12" s="596">
        <v>117.05841178596702</v>
      </c>
      <c r="K12" s="596">
        <v>111.90402035417799</v>
      </c>
      <c r="L12" s="596">
        <v>108.69257624062756</v>
      </c>
      <c r="M12" s="597">
        <f t="shared" si="0"/>
        <v>110.43765954066805</v>
      </c>
      <c r="N12" s="596">
        <v>110.11194561986358</v>
      </c>
      <c r="O12" s="596">
        <v>107.86442011101354</v>
      </c>
      <c r="P12" s="464">
        <v>110.65124288245423</v>
      </c>
      <c r="Q12" s="464">
        <v>114.67490868549375</v>
      </c>
      <c r="R12" s="597">
        <v>110.82562932470627</v>
      </c>
      <c r="S12" s="464">
        <v>112.10905510837532</v>
      </c>
      <c r="T12" s="464">
        <v>118.39355016913642</v>
      </c>
      <c r="U12" s="464">
        <v>120.36721482854232</v>
      </c>
      <c r="V12" s="464">
        <v>120.10269373437596</v>
      </c>
      <c r="W12" s="597">
        <v>117.74312846010751</v>
      </c>
      <c r="X12" s="464">
        <v>123.15527909486434</v>
      </c>
      <c r="Y12" s="464">
        <v>117.47784545434139</v>
      </c>
      <c r="Z12" s="464">
        <v>116.89550970903331</v>
      </c>
      <c r="AA12" s="464">
        <v>114.30221220905416</v>
      </c>
      <c r="AB12" s="597">
        <v>117.9577116168233</v>
      </c>
      <c r="AC12" s="464">
        <v>107.64499862971371</v>
      </c>
      <c r="AD12" s="598">
        <v>103.92825237573797</v>
      </c>
      <c r="AE12" s="589">
        <v>103.4855216482476</v>
      </c>
      <c r="AF12" s="589">
        <v>101.82661563983051</v>
      </c>
      <c r="AG12" s="589">
        <f t="shared" si="1"/>
        <v>104.22134707338245</v>
      </c>
      <c r="AH12" s="464">
        <v>100.98372304939416</v>
      </c>
      <c r="AI12" s="464">
        <v>99.935056809836681</v>
      </c>
      <c r="AJ12" s="464">
        <v>98.059578226532835</v>
      </c>
      <c r="AK12" s="464">
        <v>98.693279555973106</v>
      </c>
      <c r="AL12" s="597">
        <f t="shared" si="2"/>
        <v>99.417909410434191</v>
      </c>
      <c r="AM12" s="597">
        <v>98.599226489388286</v>
      </c>
      <c r="AN12" s="597">
        <v>96.41468588283081</v>
      </c>
      <c r="AO12" s="597">
        <v>99.89438190505885</v>
      </c>
      <c r="AP12" s="597">
        <v>99.269887432227662</v>
      </c>
      <c r="AQ12" s="597">
        <v>98.544545427376406</v>
      </c>
      <c r="AR12" s="590">
        <f>'Index-Temp'!AD7</f>
        <v>101.01996637781079</v>
      </c>
      <c r="AS12" s="590">
        <f>'Index-Temp'!AE7</f>
        <v>98.964575874480175</v>
      </c>
      <c r="AT12" s="599">
        <f>'Index-Temp'!AF7</f>
        <v>95.354746230339018</v>
      </c>
      <c r="AU12" s="599">
        <f>'Index-Temp'!AG7</f>
        <v>93.169848829167449</v>
      </c>
      <c r="AV12" s="599">
        <f>'Index-Temp'!AH7</f>
        <v>97.127284327949354</v>
      </c>
      <c r="AW12" s="579">
        <f>'Index-Temp'!AI7</f>
        <v>92.762334419820192</v>
      </c>
      <c r="AX12" s="579">
        <f>'Index-Temp'!AJ7</f>
        <v>92.995922510365332</v>
      </c>
      <c r="AY12" s="579">
        <f>'Index-Temp'!AP7</f>
        <v>88.727783081009065</v>
      </c>
      <c r="AZ12" s="579">
        <f>'Index-Temp'!AQ7</f>
        <v>89.272449678811427</v>
      </c>
      <c r="BA12" s="581">
        <f>'Index-Temp'!AR7</f>
        <v>90.602203114089846</v>
      </c>
      <c r="BB12" s="580">
        <f t="shared" si="3"/>
        <v>0.61386251170625716</v>
      </c>
      <c r="BC12" s="581">
        <f t="shared" si="4"/>
        <v>-4.1831120253314351</v>
      </c>
      <c r="BD12" s="628">
        <f t="shared" si="5"/>
        <v>-6.7180723305591803</v>
      </c>
      <c r="BE12" s="581"/>
      <c r="BF12" s="600">
        <v>1.8906785008750693</v>
      </c>
      <c r="BG12" s="601">
        <v>-6.6163969370523477</v>
      </c>
      <c r="BH12" s="591"/>
    </row>
    <row r="13" spans="1:61" s="456" customFormat="1" ht="15" thickBot="1" x14ac:dyDescent="0.4">
      <c r="A13" s="592">
        <v>2</v>
      </c>
      <c r="B13" s="593" t="s">
        <v>43</v>
      </c>
      <c r="C13" s="594">
        <v>21.78</v>
      </c>
      <c r="D13" s="595">
        <v>100</v>
      </c>
      <c r="E13" s="595">
        <v>100</v>
      </c>
      <c r="F13" s="595">
        <v>100</v>
      </c>
      <c r="G13" s="595">
        <v>100</v>
      </c>
      <c r="H13" s="595">
        <v>100</v>
      </c>
      <c r="I13" s="596">
        <v>127.58572776114718</v>
      </c>
      <c r="J13" s="596">
        <v>120.28864145247283</v>
      </c>
      <c r="K13" s="596">
        <v>118.87658889551109</v>
      </c>
      <c r="L13" s="596">
        <v>122.29930538528332</v>
      </c>
      <c r="M13" s="597">
        <f t="shared" si="0"/>
        <v>122.26256587360361</v>
      </c>
      <c r="N13" s="596">
        <v>129.02809315026926</v>
      </c>
      <c r="O13" s="596">
        <v>125.1457199705989</v>
      </c>
      <c r="P13" s="464">
        <v>124.32723220890637</v>
      </c>
      <c r="Q13" s="464">
        <v>127.66707951536601</v>
      </c>
      <c r="R13" s="597">
        <v>126.54203121128513</v>
      </c>
      <c r="S13" s="464">
        <v>126.51943099875496</v>
      </c>
      <c r="T13" s="464">
        <v>122.24600599291615</v>
      </c>
      <c r="U13" s="464">
        <v>121.41665127135256</v>
      </c>
      <c r="V13" s="464">
        <v>120.45340308165078</v>
      </c>
      <c r="W13" s="597">
        <v>122.65887283616861</v>
      </c>
      <c r="X13" s="464">
        <v>131.22914134625958</v>
      </c>
      <c r="Y13" s="464">
        <v>122.12013553995284</v>
      </c>
      <c r="Z13" s="464">
        <v>125.054281445244</v>
      </c>
      <c r="AA13" s="464">
        <v>122.77190475664396</v>
      </c>
      <c r="AB13" s="597">
        <v>125.29386577202509</v>
      </c>
      <c r="AC13" s="464">
        <v>133.39658241851069</v>
      </c>
      <c r="AD13" s="598">
        <v>126.73484821063231</v>
      </c>
      <c r="AE13" s="589">
        <v>129.7109970655257</v>
      </c>
      <c r="AF13" s="589">
        <v>124.61892970012219</v>
      </c>
      <c r="AG13" s="589">
        <f t="shared" si="1"/>
        <v>128.61533934869772</v>
      </c>
      <c r="AH13" s="464">
        <v>133.57539879880611</v>
      </c>
      <c r="AI13" s="464">
        <v>125.60330891595618</v>
      </c>
      <c r="AJ13" s="464">
        <v>126.12580862051075</v>
      </c>
      <c r="AK13" s="464">
        <v>122.06758674322631</v>
      </c>
      <c r="AL13" s="597">
        <f t="shared" si="2"/>
        <v>126.84302576962483</v>
      </c>
      <c r="AM13" s="597">
        <v>130.61747398669559</v>
      </c>
      <c r="AN13" s="597">
        <v>135.9487405444236</v>
      </c>
      <c r="AO13" s="597">
        <v>129.54179161743494</v>
      </c>
      <c r="AP13" s="597">
        <v>127.97345912355684</v>
      </c>
      <c r="AQ13" s="597">
        <v>131.02036631802773</v>
      </c>
      <c r="AR13" s="590">
        <f>'Index-Temp'!AD8</f>
        <v>141.11995579530102</v>
      </c>
      <c r="AS13" s="590">
        <f>'Index-Temp'!AE8</f>
        <v>135.08740546728197</v>
      </c>
      <c r="AT13" s="590">
        <f>'Index-Temp'!AF8</f>
        <v>135.88399520739071</v>
      </c>
      <c r="AU13" s="590">
        <f>'Index-Temp'!AG8</f>
        <v>129.20855051368736</v>
      </c>
      <c r="AV13" s="590">
        <f>'Index-Temp'!AH8</f>
        <v>135.32497674591525</v>
      </c>
      <c r="AW13" s="579">
        <f>'Index-Temp'!AI8</f>
        <v>135.27403090017404</v>
      </c>
      <c r="AX13" s="579">
        <f>'Index-Temp'!AJ8</f>
        <v>127.74286948302608</v>
      </c>
      <c r="AY13" s="579">
        <f>'Index-Temp'!AP8</f>
        <v>130.55837238714017</v>
      </c>
      <c r="AZ13" s="579">
        <f>'Index-Temp'!AQ8</f>
        <v>131.48400742917042</v>
      </c>
      <c r="BA13" s="581">
        <f>'Index-Temp'!AR8</f>
        <v>130.2841207988113</v>
      </c>
      <c r="BB13" s="580">
        <f t="shared" si="3"/>
        <v>0.70898175667011065</v>
      </c>
      <c r="BC13" s="581">
        <f t="shared" si="4"/>
        <v>1.7610730144689748</v>
      </c>
      <c r="BD13" s="628">
        <f t="shared" si="5"/>
        <v>-3.72500041627098</v>
      </c>
      <c r="BE13" s="581"/>
      <c r="BF13" s="588"/>
      <c r="BG13" s="583"/>
      <c r="BH13" s="591"/>
    </row>
    <row r="14" spans="1:61" ht="15" thickBot="1" x14ac:dyDescent="0.4">
      <c r="A14" s="465">
        <v>2.1</v>
      </c>
      <c r="B14" s="510" t="s">
        <v>44</v>
      </c>
      <c r="C14" s="511">
        <v>10.89</v>
      </c>
      <c r="D14" s="466">
        <v>100</v>
      </c>
      <c r="E14" s="466">
        <v>100</v>
      </c>
      <c r="F14" s="466">
        <v>100</v>
      </c>
      <c r="G14" s="466">
        <v>100</v>
      </c>
      <c r="H14" s="466">
        <v>100</v>
      </c>
      <c r="I14" s="467">
        <v>132.10353965611611</v>
      </c>
      <c r="J14" s="467">
        <v>125.32841542000213</v>
      </c>
      <c r="K14" s="467">
        <v>119.98277179930234</v>
      </c>
      <c r="L14" s="467">
        <v>122.48863042458123</v>
      </c>
      <c r="M14" s="602">
        <f t="shared" si="0"/>
        <v>124.97583932500045</v>
      </c>
      <c r="N14" s="467">
        <v>128.22400130271728</v>
      </c>
      <c r="O14" s="467">
        <v>122.93881798924001</v>
      </c>
      <c r="P14" s="467">
        <v>120.03559752631736</v>
      </c>
      <c r="Q14" s="467">
        <v>127.62760004346096</v>
      </c>
      <c r="R14" s="602">
        <v>124.70650421543391</v>
      </c>
      <c r="S14" s="467">
        <v>124.56851387463452</v>
      </c>
      <c r="T14" s="467">
        <v>121.20591822353558</v>
      </c>
      <c r="U14" s="467">
        <v>119.865046017418</v>
      </c>
      <c r="V14" s="467">
        <v>118.09820692632651</v>
      </c>
      <c r="W14" s="602">
        <v>120.93442126047864</v>
      </c>
      <c r="X14" s="467">
        <v>126.87274406103006</v>
      </c>
      <c r="Y14" s="467">
        <v>119.05439878669368</v>
      </c>
      <c r="Z14" s="467">
        <v>121.52223365252712</v>
      </c>
      <c r="AA14" s="467">
        <v>119.56729497464723</v>
      </c>
      <c r="AB14" s="602">
        <v>121.75416786872452</v>
      </c>
      <c r="AC14" s="467">
        <v>124.499614964714</v>
      </c>
      <c r="AD14" s="603">
        <v>124.92534514903161</v>
      </c>
      <c r="AE14" s="455">
        <v>126.29428102710381</v>
      </c>
      <c r="AF14" s="455">
        <v>123.79929384765043</v>
      </c>
      <c r="AG14" s="455">
        <f t="shared" si="1"/>
        <v>124.87963374712496</v>
      </c>
      <c r="AH14" s="467">
        <v>132.40791662294293</v>
      </c>
      <c r="AI14" s="467">
        <v>123.31901636693556</v>
      </c>
      <c r="AJ14" s="467">
        <v>124.59971399517914</v>
      </c>
      <c r="AK14" s="467">
        <v>128.11279699708186</v>
      </c>
      <c r="AL14" s="602">
        <f t="shared" si="2"/>
        <v>127.10986099553489</v>
      </c>
      <c r="AM14" s="602">
        <v>132.02199038083424</v>
      </c>
      <c r="AN14" s="602">
        <v>138.94191424574464</v>
      </c>
      <c r="AO14" s="602">
        <v>139.9168796418333</v>
      </c>
      <c r="AP14" s="602">
        <v>136.99616200297089</v>
      </c>
      <c r="AQ14" s="602">
        <v>136.96923656784577</v>
      </c>
      <c r="AR14" s="604">
        <f>'Index-Temp'!AD9</f>
        <v>150.97326320513534</v>
      </c>
      <c r="AS14" s="604">
        <f>'Index-Temp'!AE9</f>
        <v>144.04408499367122</v>
      </c>
      <c r="AT14" s="604">
        <f>'Index-Temp'!AF9</f>
        <v>142.48454663648275</v>
      </c>
      <c r="AU14" s="604">
        <f>'Index-Temp'!AG9</f>
        <v>137.55105000059012</v>
      </c>
      <c r="AV14" s="604">
        <f>'Index-Temp'!AH9</f>
        <v>143.76323620896983</v>
      </c>
      <c r="AW14" s="605">
        <f>'Index-Temp'!AI9</f>
        <v>142.28022777416987</v>
      </c>
      <c r="AX14" s="579">
        <f>'Index-Temp'!AJ9</f>
        <v>132.60995266817665</v>
      </c>
      <c r="AY14" s="579">
        <f>'Index-Temp'!AP9</f>
        <v>129.23466901673575</v>
      </c>
      <c r="AZ14" s="579">
        <f>'Index-Temp'!AQ9</f>
        <v>130.88396328686224</v>
      </c>
      <c r="BA14" s="581">
        <f>'Index-Temp'!AR9</f>
        <v>132.66740110017793</v>
      </c>
      <c r="BB14" s="580">
        <f t="shared" si="3"/>
        <v>1.2762011019759005</v>
      </c>
      <c r="BC14" s="581">
        <f t="shared" si="4"/>
        <v>-4.8469907817492341</v>
      </c>
      <c r="BD14" s="628">
        <f t="shared" si="5"/>
        <v>-7.7181311449217365</v>
      </c>
      <c r="BE14" s="581"/>
      <c r="BF14" s="630">
        <v>2.0898536920002426</v>
      </c>
      <c r="BG14" s="601">
        <v>0.60264028679651083</v>
      </c>
    </row>
    <row r="15" spans="1:61" ht="15" thickBot="1" x14ac:dyDescent="0.4">
      <c r="A15" s="465">
        <v>2.2000000000000002</v>
      </c>
      <c r="B15" s="510" t="s">
        <v>45</v>
      </c>
      <c r="C15" s="511">
        <v>2.1779999999999999</v>
      </c>
      <c r="D15" s="466">
        <v>100</v>
      </c>
      <c r="E15" s="466">
        <v>100</v>
      </c>
      <c r="F15" s="466">
        <v>100</v>
      </c>
      <c r="G15" s="466">
        <v>100</v>
      </c>
      <c r="H15" s="466">
        <v>100</v>
      </c>
      <c r="I15" s="467">
        <v>130.96291369294281</v>
      </c>
      <c r="J15" s="467">
        <v>134.62479141473131</v>
      </c>
      <c r="K15" s="467">
        <v>140.76483777500172</v>
      </c>
      <c r="L15" s="467">
        <v>149.16559029258272</v>
      </c>
      <c r="M15" s="602">
        <f t="shared" si="0"/>
        <v>138.87953329381463</v>
      </c>
      <c r="N15" s="467">
        <v>145.59570952388455</v>
      </c>
      <c r="O15" s="467">
        <v>135.35167039494448</v>
      </c>
      <c r="P15" s="467">
        <v>137.10309284178254</v>
      </c>
      <c r="Q15" s="467">
        <v>136.29899019428586</v>
      </c>
      <c r="R15" s="602">
        <v>138.58736573872437</v>
      </c>
      <c r="S15" s="467">
        <v>141.38204003832826</v>
      </c>
      <c r="T15" s="467">
        <v>137.7315669489071</v>
      </c>
      <c r="U15" s="467">
        <v>140.68603880594975</v>
      </c>
      <c r="V15" s="467">
        <v>140.36963422611723</v>
      </c>
      <c r="W15" s="602">
        <v>140.04232000482557</v>
      </c>
      <c r="X15" s="467">
        <v>151.50574940944202</v>
      </c>
      <c r="Y15" s="467">
        <v>144.14682087294125</v>
      </c>
      <c r="Z15" s="467">
        <v>145.18807977195144</v>
      </c>
      <c r="AA15" s="467">
        <v>145.54324018419717</v>
      </c>
      <c r="AB15" s="602">
        <v>146.59597255963297</v>
      </c>
      <c r="AC15" s="467">
        <v>169.93904651805792</v>
      </c>
      <c r="AD15" s="603">
        <v>151.04274032892698</v>
      </c>
      <c r="AE15" s="455">
        <v>149.87967099677104</v>
      </c>
      <c r="AF15" s="455">
        <v>141.44446393617085</v>
      </c>
      <c r="AG15" s="455">
        <f t="shared" si="1"/>
        <v>153.07648044498171</v>
      </c>
      <c r="AH15" s="467">
        <v>155.80171798986271</v>
      </c>
      <c r="AI15" s="467">
        <v>148.82898541305676</v>
      </c>
      <c r="AJ15" s="467">
        <v>144.74016427327899</v>
      </c>
      <c r="AK15" s="467">
        <v>128.91901729596657</v>
      </c>
      <c r="AL15" s="602">
        <f t="shared" si="2"/>
        <v>144.57247124304126</v>
      </c>
      <c r="AM15" s="602">
        <v>152.82761806114956</v>
      </c>
      <c r="AN15" s="602">
        <v>152.58753627688563</v>
      </c>
      <c r="AO15" s="602">
        <v>144.16787007801938</v>
      </c>
      <c r="AP15" s="602">
        <v>135.07176048480409</v>
      </c>
      <c r="AQ15" s="602">
        <v>146.16369622521466</v>
      </c>
      <c r="AR15" s="604">
        <f>'Index-Temp'!AD10</f>
        <v>161.3506030390476</v>
      </c>
      <c r="AS15" s="604">
        <f>'Index-Temp'!AE10</f>
        <v>150.31858989128781</v>
      </c>
      <c r="AT15" s="604">
        <f>'Index-Temp'!AF10</f>
        <v>148.54113352125358</v>
      </c>
      <c r="AU15" s="604">
        <f>'Index-Temp'!AG10</f>
        <v>140.36626793474525</v>
      </c>
      <c r="AV15" s="604">
        <f>'Index-Temp'!AH10</f>
        <v>150.14414859658356</v>
      </c>
      <c r="AW15" s="605">
        <f>'Index-Temp'!AI10</f>
        <v>159.17431467937257</v>
      </c>
      <c r="AX15" s="579">
        <f>'Index-Temp'!AJ10</f>
        <v>146.89242287045039</v>
      </c>
      <c r="AY15" s="579">
        <f>'Index-Temp'!AP10</f>
        <v>155.13375477780647</v>
      </c>
      <c r="AZ15" s="579">
        <f>'Index-Temp'!AQ10</f>
        <v>155.92538200888447</v>
      </c>
      <c r="BA15" s="581">
        <f>'Index-Temp'!AR10</f>
        <v>151.63197574320236</v>
      </c>
      <c r="BB15" s="580">
        <f t="shared" si="3"/>
        <v>0.51028690191365533</v>
      </c>
      <c r="BC15" s="581">
        <f t="shared" si="4"/>
        <v>11.084653245445322</v>
      </c>
      <c r="BD15" s="628">
        <f t="shared" si="5"/>
        <v>0.99093248756325691</v>
      </c>
      <c r="BE15" s="581"/>
      <c r="BF15" s="588"/>
      <c r="BG15" s="583"/>
    </row>
    <row r="16" spans="1:61" ht="15" thickBot="1" x14ac:dyDescent="0.4">
      <c r="A16" s="465">
        <v>2.2999999999999998</v>
      </c>
      <c r="B16" s="510" t="s">
        <v>46</v>
      </c>
      <c r="C16" s="511">
        <v>8.7119999999999997</v>
      </c>
      <c r="D16" s="466">
        <v>100</v>
      </c>
      <c r="E16" s="466">
        <v>100</v>
      </c>
      <c r="F16" s="466">
        <v>100</v>
      </c>
      <c r="G16" s="466">
        <v>100</v>
      </c>
      <c r="H16" s="466">
        <v>100</v>
      </c>
      <c r="I16" s="467">
        <v>121.09416640948712</v>
      </c>
      <c r="J16" s="467">
        <v>110.40488650249659</v>
      </c>
      <c r="K16" s="467">
        <v>112.02179804589937</v>
      </c>
      <c r="L16" s="467">
        <v>115.34607785933611</v>
      </c>
      <c r="M16" s="602">
        <f t="shared" si="0"/>
        <v>114.7167322043048</v>
      </c>
      <c r="N16" s="467">
        <v>125.89130386630541</v>
      </c>
      <c r="O16" s="467">
        <v>125.35285984121111</v>
      </c>
      <c r="P16" s="467">
        <v>126.49781040392357</v>
      </c>
      <c r="Q16" s="467">
        <v>125.55845118551736</v>
      </c>
      <c r="R16" s="602">
        <v>125.82510632423936</v>
      </c>
      <c r="S16" s="467">
        <v>125.24242514401219</v>
      </c>
      <c r="T16" s="467">
        <v>119.67472546564413</v>
      </c>
      <c r="U16" s="467">
        <v>118.53881095512153</v>
      </c>
      <c r="V16" s="467">
        <v>118.41834048968953</v>
      </c>
      <c r="W16" s="602">
        <v>120.46857551361684</v>
      </c>
      <c r="X16" s="467">
        <v>131.60548593700085</v>
      </c>
      <c r="Y16" s="467">
        <v>120.44563514827968</v>
      </c>
      <c r="Z16" s="467">
        <v>124.43589160446329</v>
      </c>
      <c r="AA16" s="467">
        <v>121.08483312725163</v>
      </c>
      <c r="AB16" s="602">
        <v>124.39296145424886</v>
      </c>
      <c r="AC16" s="467">
        <v>135.38217571086975</v>
      </c>
      <c r="AD16" s="603">
        <v>122.91975400805954</v>
      </c>
      <c r="AE16" s="455">
        <v>128.93972363074181</v>
      </c>
      <c r="AF16" s="455">
        <v>121.43709095669975</v>
      </c>
      <c r="AG16" s="455">
        <f t="shared" si="1"/>
        <v>127.16968607659271</v>
      </c>
      <c r="AH16" s="467">
        <v>129.4781717208709</v>
      </c>
      <c r="AI16" s="467">
        <v>122.65225547795681</v>
      </c>
      <c r="AJ16" s="467">
        <v>123.37983798898324</v>
      </c>
      <c r="AK16" s="467">
        <v>112.79821628772181</v>
      </c>
      <c r="AL16" s="602">
        <f t="shared" si="2"/>
        <v>122.07712036888319</v>
      </c>
      <c r="AM16" s="602">
        <v>123.30929247540881</v>
      </c>
      <c r="AN16" s="602">
        <v>128.04757448465679</v>
      </c>
      <c r="AO16" s="602">
        <v>112.91641197179089</v>
      </c>
      <c r="AP16" s="602">
        <v>114.92050518397745</v>
      </c>
      <c r="AQ16" s="602">
        <v>119.79844602895848</v>
      </c>
      <c r="AR16" s="604">
        <f>'Index-Temp'!AD11</f>
        <v>123.74565972207144</v>
      </c>
      <c r="AS16" s="604">
        <f>'Index-Temp'!AE11</f>
        <v>120.08375995329395</v>
      </c>
      <c r="AT16" s="604">
        <f>'Index-Temp'!AF11</f>
        <v>124.46902134255993</v>
      </c>
      <c r="AU16" s="604">
        <f>'Index-Temp'!AG11</f>
        <v>115.99099679979447</v>
      </c>
      <c r="AV16" s="604">
        <f>'Index-Temp'!AH11</f>
        <v>121.07235945442994</v>
      </c>
      <c r="AW16" s="605">
        <f>'Index-Temp'!AI11</f>
        <v>120.54121386287963</v>
      </c>
      <c r="AX16" s="579">
        <f>'Index-Temp'!AJ11</f>
        <v>116.87162715473185</v>
      </c>
      <c r="AY16" s="579">
        <f>'Index-Temp'!AP11</f>
        <v>126.06915600247908</v>
      </c>
      <c r="AZ16" s="579">
        <f>'Index-Temp'!AQ11</f>
        <v>126.12371896212713</v>
      </c>
      <c r="BA16" s="581">
        <f>'Index-Temp'!AR11</f>
        <v>121.96805668600523</v>
      </c>
      <c r="BB16" s="580">
        <f t="shared" si="3"/>
        <v>4.3280181590951088E-2</v>
      </c>
      <c r="BC16" s="581">
        <f t="shared" si="4"/>
        <v>8.7357833296511593</v>
      </c>
      <c r="BD16" s="628">
        <f t="shared" si="5"/>
        <v>0.73980323470313825</v>
      </c>
      <c r="BE16" s="581"/>
      <c r="BF16" s="600">
        <v>2.0243198149273645</v>
      </c>
      <c r="BG16" s="601">
        <v>5.520881260741282</v>
      </c>
    </row>
    <row r="17" spans="1:60" s="456" customFormat="1" ht="15" thickBot="1" x14ac:dyDescent="0.4">
      <c r="A17" s="592">
        <v>3</v>
      </c>
      <c r="B17" s="593" t="s">
        <v>47</v>
      </c>
      <c r="C17" s="594">
        <v>11.61</v>
      </c>
      <c r="D17" s="595">
        <v>100</v>
      </c>
      <c r="E17" s="595">
        <v>100</v>
      </c>
      <c r="F17" s="595">
        <v>100</v>
      </c>
      <c r="G17" s="595">
        <v>100</v>
      </c>
      <c r="H17" s="595">
        <v>100</v>
      </c>
      <c r="I17" s="596">
        <v>98.785502852731526</v>
      </c>
      <c r="J17" s="596">
        <v>89.583782268700077</v>
      </c>
      <c r="K17" s="596">
        <v>92.396880424811968</v>
      </c>
      <c r="L17" s="596">
        <v>92.073325343525482</v>
      </c>
      <c r="M17" s="597">
        <f t="shared" si="0"/>
        <v>93.209872722442256</v>
      </c>
      <c r="N17" s="596">
        <v>91.054148307798926</v>
      </c>
      <c r="O17" s="596">
        <v>92.779595114020253</v>
      </c>
      <c r="P17" s="464">
        <v>94.029580794667297</v>
      </c>
      <c r="Q17" s="464">
        <v>93.21014073531579</v>
      </c>
      <c r="R17" s="597">
        <v>92.768366237950573</v>
      </c>
      <c r="S17" s="464">
        <v>93.607954359537757</v>
      </c>
      <c r="T17" s="464">
        <v>98.621282080275677</v>
      </c>
      <c r="U17" s="464">
        <v>103.52921699775571</v>
      </c>
      <c r="V17" s="464">
        <v>105.98715709756397</v>
      </c>
      <c r="W17" s="597">
        <v>100.43640263378327</v>
      </c>
      <c r="X17" s="464">
        <v>109.87661305011052</v>
      </c>
      <c r="Y17" s="464">
        <v>108.73290480970209</v>
      </c>
      <c r="Z17" s="464">
        <v>105.17873502835178</v>
      </c>
      <c r="AA17" s="464">
        <v>101.39175485053039</v>
      </c>
      <c r="AB17" s="597">
        <v>106.29500193467369</v>
      </c>
      <c r="AC17" s="464">
        <v>97.587126934618993</v>
      </c>
      <c r="AD17" s="598">
        <v>95.598353370159643</v>
      </c>
      <c r="AE17" s="589">
        <v>95.514817871070491</v>
      </c>
      <c r="AF17" s="589">
        <v>94.288962499458265</v>
      </c>
      <c r="AG17" s="589">
        <f t="shared" si="1"/>
        <v>95.747315168826844</v>
      </c>
      <c r="AH17" s="464">
        <v>97.442328667487374</v>
      </c>
      <c r="AI17" s="464">
        <v>110.46516097242569</v>
      </c>
      <c r="AJ17" s="464">
        <v>111.03776027031478</v>
      </c>
      <c r="AK17" s="464">
        <v>113.46919996047185</v>
      </c>
      <c r="AL17" s="597">
        <f t="shared" si="2"/>
        <v>108.10361246767494</v>
      </c>
      <c r="AM17" s="597">
        <v>119.26265745476815</v>
      </c>
      <c r="AN17" s="597">
        <v>122.68462774799131</v>
      </c>
      <c r="AO17" s="597">
        <v>135.73879992980179</v>
      </c>
      <c r="AP17" s="597">
        <v>137.23118148288813</v>
      </c>
      <c r="AQ17" s="597">
        <v>128.72931665386236</v>
      </c>
      <c r="AR17" s="590">
        <f>'Index-Temp'!AD12</f>
        <v>139.12170076424846</v>
      </c>
      <c r="AS17" s="590">
        <f>'Index-Temp'!AE12</f>
        <v>137.20342312905575</v>
      </c>
      <c r="AT17" s="590">
        <f>'Index-Temp'!AF12</f>
        <v>139.70688346942276</v>
      </c>
      <c r="AU17" s="590">
        <f>'Index-Temp'!AG12</f>
        <v>135.31980135650235</v>
      </c>
      <c r="AV17" s="590">
        <f>'Index-Temp'!AH12</f>
        <v>137.83795217980733</v>
      </c>
      <c r="AW17" s="579">
        <f>'Index-Temp'!AI12</f>
        <v>130.37682690344758</v>
      </c>
      <c r="AX17" s="579">
        <f>'Index-Temp'!AJ12</f>
        <v>129.72344330371058</v>
      </c>
      <c r="AY17" s="579">
        <f>'Index-Temp'!AP12</f>
        <v>124.95658206036794</v>
      </c>
      <c r="AZ17" s="579">
        <f>'Index-Temp'!AQ12</f>
        <v>127.78617468806443</v>
      </c>
      <c r="BA17" s="581">
        <f>'Index-Temp'!AR12</f>
        <v>127.47287509381535</v>
      </c>
      <c r="BB17" s="580">
        <f t="shared" si="3"/>
        <v>2.264460647882871</v>
      </c>
      <c r="BC17" s="581">
        <f t="shared" si="4"/>
        <v>-5.5672758849168344</v>
      </c>
      <c r="BD17" s="628">
        <f t="shared" si="5"/>
        <v>-7.5197555695480105</v>
      </c>
      <c r="BE17" s="581"/>
      <c r="BF17" s="588"/>
      <c r="BG17" s="583"/>
      <c r="BH17" s="591"/>
    </row>
    <row r="18" spans="1:60" ht="15" thickBot="1" x14ac:dyDescent="0.4">
      <c r="A18" s="465">
        <v>3.1</v>
      </c>
      <c r="B18" s="510" t="s">
        <v>48</v>
      </c>
      <c r="C18" s="511">
        <v>8.1269999999999989</v>
      </c>
      <c r="D18" s="466">
        <v>100</v>
      </c>
      <c r="E18" s="466">
        <v>100</v>
      </c>
      <c r="F18" s="466">
        <v>100</v>
      </c>
      <c r="G18" s="466">
        <v>100</v>
      </c>
      <c r="H18" s="466">
        <v>100</v>
      </c>
      <c r="I18" s="467">
        <v>92.997478977974097</v>
      </c>
      <c r="J18" s="467">
        <v>89.487101046180925</v>
      </c>
      <c r="K18" s="467">
        <v>93.237661212448074</v>
      </c>
      <c r="L18" s="467">
        <v>96.299908116038992</v>
      </c>
      <c r="M18" s="602">
        <f t="shared" si="0"/>
        <v>93.005537338160522</v>
      </c>
      <c r="N18" s="467">
        <v>90.602726697340842</v>
      </c>
      <c r="O18" s="467">
        <v>92.826132107979603</v>
      </c>
      <c r="P18" s="467">
        <v>94.316710556778546</v>
      </c>
      <c r="Q18" s="467">
        <v>94.095826270385899</v>
      </c>
      <c r="R18" s="602">
        <v>92.960348908121219</v>
      </c>
      <c r="S18" s="467">
        <v>95.23347890300397</v>
      </c>
      <c r="T18" s="467">
        <v>99.505563548708309</v>
      </c>
      <c r="U18" s="467">
        <v>105.09487352634291</v>
      </c>
      <c r="V18" s="467">
        <v>109.72986425761751</v>
      </c>
      <c r="W18" s="602">
        <v>102.39094505891818</v>
      </c>
      <c r="X18" s="467">
        <v>112.81879024818922</v>
      </c>
      <c r="Y18" s="467">
        <v>110.15693461369973</v>
      </c>
      <c r="Z18" s="467">
        <v>107.30006666472779</v>
      </c>
      <c r="AA18" s="467">
        <v>102.83072792081711</v>
      </c>
      <c r="AB18" s="602">
        <v>108.27662986185845</v>
      </c>
      <c r="AC18" s="467">
        <v>96.635245521359579</v>
      </c>
      <c r="AD18" s="603">
        <v>94.580559444204212</v>
      </c>
      <c r="AE18" s="455">
        <v>94.738146186806958</v>
      </c>
      <c r="AF18" s="455">
        <v>93.943265106217382</v>
      </c>
      <c r="AG18" s="455">
        <f t="shared" si="1"/>
        <v>94.974304064647029</v>
      </c>
      <c r="AH18" s="467">
        <v>96.584400418425687</v>
      </c>
      <c r="AI18" s="467">
        <v>111.05088492422229</v>
      </c>
      <c r="AJ18" s="467">
        <v>112.24080473532668</v>
      </c>
      <c r="AK18" s="467">
        <v>114.37162576285111</v>
      </c>
      <c r="AL18" s="602">
        <f t="shared" si="2"/>
        <v>108.56192896020644</v>
      </c>
      <c r="AM18" s="602">
        <v>121.44696464594711</v>
      </c>
      <c r="AN18" s="602">
        <v>124.58994125550609</v>
      </c>
      <c r="AO18" s="602">
        <v>137.88458184932838</v>
      </c>
      <c r="AP18" s="602">
        <v>141.67394738003304</v>
      </c>
      <c r="AQ18" s="602">
        <v>131.39885878270366</v>
      </c>
      <c r="AR18" s="604">
        <f>'Index-Temp'!AD13</f>
        <v>139.56025060967104</v>
      </c>
      <c r="AS18" s="604">
        <f>'Index-Temp'!AE13</f>
        <v>137.74785853719487</v>
      </c>
      <c r="AT18" s="604">
        <f>'Index-Temp'!AF13</f>
        <v>140.47172056068169</v>
      </c>
      <c r="AU18" s="604">
        <f>'Index-Temp'!AG13</f>
        <v>136.25893741834167</v>
      </c>
      <c r="AV18" s="604">
        <f>'Index-Temp'!AH13</f>
        <v>138.50969178147233</v>
      </c>
      <c r="AW18" s="605">
        <f>'Index-Temp'!AI13</f>
        <v>130.93825259338925</v>
      </c>
      <c r="AX18" s="579">
        <f>'Index-Temp'!AJ13</f>
        <v>128.98674552015603</v>
      </c>
      <c r="AY18" s="579">
        <f>'Index-Temp'!AP13</f>
        <v>124.65859452224217</v>
      </c>
      <c r="AZ18" s="579">
        <f>'Index-Temp'!AQ13</f>
        <v>128.25928366139351</v>
      </c>
      <c r="BA18" s="581">
        <f>'Index-Temp'!AR13</f>
        <v>127.7016574085816</v>
      </c>
      <c r="BB18" s="580">
        <f t="shared" si="3"/>
        <v>2.8884403461719521</v>
      </c>
      <c r="BC18" s="581">
        <f t="shared" si="4"/>
        <v>-5.8709204023715937</v>
      </c>
      <c r="BD18" s="628">
        <f t="shared" si="5"/>
        <v>-7.8030888913843226</v>
      </c>
      <c r="BE18" s="581"/>
      <c r="BF18" s="600">
        <v>2.4592541707425219</v>
      </c>
      <c r="BG18" s="601">
        <v>-1.2153238506807928</v>
      </c>
    </row>
    <row r="19" spans="1:60" ht="15" thickBot="1" x14ac:dyDescent="0.4">
      <c r="A19" s="465">
        <v>3.2</v>
      </c>
      <c r="B19" s="510" t="s">
        <v>49</v>
      </c>
      <c r="C19" s="511">
        <v>3.4829999999999997</v>
      </c>
      <c r="D19" s="466">
        <v>100</v>
      </c>
      <c r="E19" s="466">
        <v>100</v>
      </c>
      <c r="F19" s="466">
        <v>100</v>
      </c>
      <c r="G19" s="466">
        <v>100</v>
      </c>
      <c r="H19" s="466">
        <v>100</v>
      </c>
      <c r="I19" s="467">
        <v>112.29089189383217</v>
      </c>
      <c r="J19" s="467">
        <v>89.809371787911445</v>
      </c>
      <c r="K19" s="467">
        <v>90.435058586994387</v>
      </c>
      <c r="L19" s="467">
        <v>82.211298874327326</v>
      </c>
      <c r="M19" s="602">
        <f t="shared" si="0"/>
        <v>93.686655285766335</v>
      </c>
      <c r="N19" s="467">
        <v>92.107465398867816</v>
      </c>
      <c r="O19" s="467">
        <v>92.671008794781798</v>
      </c>
      <c r="P19" s="467">
        <v>93.359611349741002</v>
      </c>
      <c r="Q19" s="467">
        <v>91.143541153485529</v>
      </c>
      <c r="R19" s="602">
        <v>92.320406674219043</v>
      </c>
      <c r="S19" s="467">
        <v>89.815063758116594</v>
      </c>
      <c r="T19" s="467">
        <v>96.557958653932857</v>
      </c>
      <c r="U19" s="467">
        <v>99.876018431052273</v>
      </c>
      <c r="V19" s="467">
        <v>97.254173724105712</v>
      </c>
      <c r="W19" s="602">
        <v>95.875803641801866</v>
      </c>
      <c r="X19" s="467">
        <v>103.01153292126024</v>
      </c>
      <c r="Y19" s="467">
        <v>105.41016860037429</v>
      </c>
      <c r="Z19" s="467">
        <v>100.22896121014111</v>
      </c>
      <c r="AA19" s="467">
        <v>98.034151019861426</v>
      </c>
      <c r="AB19" s="602">
        <v>101.67120343790927</v>
      </c>
      <c r="AC19" s="467">
        <v>99.808183565557712</v>
      </c>
      <c r="AD19" s="603">
        <v>97.9732058640557</v>
      </c>
      <c r="AE19" s="455">
        <v>97.327051801018712</v>
      </c>
      <c r="AF19" s="455">
        <v>95.095589750353696</v>
      </c>
      <c r="AG19" s="455">
        <f t="shared" si="1"/>
        <v>97.551007745246466</v>
      </c>
      <c r="AH19" s="467">
        <v>99.444161248631289</v>
      </c>
      <c r="AI19" s="467">
        <v>109.09847175156698</v>
      </c>
      <c r="AJ19" s="467">
        <v>108.23065651862034</v>
      </c>
      <c r="AK19" s="467">
        <v>111.36353975492028</v>
      </c>
      <c r="AL19" s="602">
        <f t="shared" si="2"/>
        <v>107.03420731843472</v>
      </c>
      <c r="AM19" s="602">
        <v>114.16594067535056</v>
      </c>
      <c r="AN19" s="602">
        <v>118.23889623045687</v>
      </c>
      <c r="AO19" s="602">
        <v>130.73197545090645</v>
      </c>
      <c r="AP19" s="602">
        <v>126.8647277228834</v>
      </c>
      <c r="AQ19" s="602">
        <v>122.50038501989933</v>
      </c>
      <c r="AR19" s="604">
        <f>'Index-Temp'!AD14</f>
        <v>138.09841779159569</v>
      </c>
      <c r="AS19" s="604">
        <f>'Index-Temp'!AE14</f>
        <v>135.93307384339778</v>
      </c>
      <c r="AT19" s="604">
        <f>'Index-Temp'!AF14</f>
        <v>137.92226358981864</v>
      </c>
      <c r="AU19" s="604">
        <f>'Index-Temp'!AG14</f>
        <v>133.12848387887729</v>
      </c>
      <c r="AV19" s="604">
        <f>'Index-Temp'!AH14</f>
        <v>136.27055977592235</v>
      </c>
      <c r="AW19" s="605">
        <f>'Index-Temp'!AI14</f>
        <v>129.06683362691709</v>
      </c>
      <c r="AX19" s="579">
        <f>'Index-Temp'!AJ14</f>
        <v>131.44240479867119</v>
      </c>
      <c r="AY19" s="579">
        <f>'Index-Temp'!AP14</f>
        <v>125.65188631599477</v>
      </c>
      <c r="AZ19" s="579">
        <f>'Index-Temp'!AQ14</f>
        <v>126.68225375029665</v>
      </c>
      <c r="BA19" s="581">
        <f>'Index-Temp'!AR14</f>
        <v>126.93904969269416</v>
      </c>
      <c r="BB19" s="580">
        <f t="shared" si="3"/>
        <v>0.82001748203816649</v>
      </c>
      <c r="BC19" s="581">
        <f t="shared" si="4"/>
        <v>-4.8421118762574764</v>
      </c>
      <c r="BD19" s="628">
        <f t="shared" si="5"/>
        <v>-6.847781427310891</v>
      </c>
      <c r="BE19" s="581"/>
      <c r="BF19" s="588"/>
      <c r="BG19" s="583"/>
    </row>
    <row r="20" spans="1:60" s="456" customFormat="1" ht="15" thickBot="1" x14ac:dyDescent="0.4">
      <c r="A20" s="592">
        <v>4</v>
      </c>
      <c r="B20" s="593" t="s">
        <v>50</v>
      </c>
      <c r="C20" s="594">
        <v>5.26</v>
      </c>
      <c r="D20" s="595">
        <v>100</v>
      </c>
      <c r="E20" s="595">
        <v>100</v>
      </c>
      <c r="F20" s="595">
        <v>100</v>
      </c>
      <c r="G20" s="595">
        <v>100</v>
      </c>
      <c r="H20" s="595">
        <v>100</v>
      </c>
      <c r="I20" s="596">
        <v>72.925804110723419</v>
      </c>
      <c r="J20" s="596">
        <v>86.176421957671963</v>
      </c>
      <c r="K20" s="596">
        <v>90.425777686553559</v>
      </c>
      <c r="L20" s="596">
        <v>78.868829186253379</v>
      </c>
      <c r="M20" s="597">
        <f t="shared" si="0"/>
        <v>82.09920823530058</v>
      </c>
      <c r="N20" s="596">
        <v>72.149252460514774</v>
      </c>
      <c r="O20" s="596">
        <v>85.016692293256057</v>
      </c>
      <c r="P20" s="464">
        <v>83.621549716461857</v>
      </c>
      <c r="Q20" s="464">
        <v>80.533948506818106</v>
      </c>
      <c r="R20" s="597">
        <v>80.330360744262691</v>
      </c>
      <c r="S20" s="464">
        <v>88.249202204334352</v>
      </c>
      <c r="T20" s="464">
        <v>90.320929182853604</v>
      </c>
      <c r="U20" s="464">
        <v>95.06153564285971</v>
      </c>
      <c r="V20" s="464">
        <v>89.496291450716996</v>
      </c>
      <c r="W20" s="597">
        <v>90.781989620191155</v>
      </c>
      <c r="X20" s="464">
        <v>91.846684915469055</v>
      </c>
      <c r="Y20" s="464">
        <v>86.995316877789008</v>
      </c>
      <c r="Z20" s="464">
        <v>83.333013196311327</v>
      </c>
      <c r="AA20" s="464">
        <v>81.91515630780215</v>
      </c>
      <c r="AB20" s="597">
        <v>86.022542824342878</v>
      </c>
      <c r="AC20" s="464">
        <v>87.780517924072939</v>
      </c>
      <c r="AD20" s="598">
        <v>84.000444982366417</v>
      </c>
      <c r="AE20" s="589">
        <v>85.734236487789374</v>
      </c>
      <c r="AF20" s="589">
        <v>85.306726523513561</v>
      </c>
      <c r="AG20" s="589">
        <f t="shared" si="1"/>
        <v>85.705481479435576</v>
      </c>
      <c r="AH20" s="464">
        <v>92.570848396717437</v>
      </c>
      <c r="AI20" s="464">
        <v>84.316571974973812</v>
      </c>
      <c r="AJ20" s="464">
        <v>87.771567050530749</v>
      </c>
      <c r="AK20" s="464">
        <v>90.715524376882684</v>
      </c>
      <c r="AL20" s="597">
        <f t="shared" si="2"/>
        <v>88.843627949776163</v>
      </c>
      <c r="AM20" s="597">
        <v>89.491413975945804</v>
      </c>
      <c r="AN20" s="597">
        <v>89.796707816330155</v>
      </c>
      <c r="AO20" s="597">
        <v>92.303987713768549</v>
      </c>
      <c r="AP20" s="597">
        <v>91.388310673987235</v>
      </c>
      <c r="AQ20" s="597">
        <v>90.745105045007932</v>
      </c>
      <c r="AR20" s="590">
        <f>'Index-Temp'!AD15</f>
        <v>97.478657880234707</v>
      </c>
      <c r="AS20" s="590">
        <f>'Index-Temp'!AE15</f>
        <v>95.444682119572889</v>
      </c>
      <c r="AT20" s="590">
        <f>'Index-Temp'!AF15</f>
        <v>97.967113523726326</v>
      </c>
      <c r="AU20" s="590">
        <f>'Index-Temp'!AG15</f>
        <v>97.458098992685706</v>
      </c>
      <c r="AV20" s="590">
        <f>'Index-Temp'!AH15</f>
        <v>97.087138129054892</v>
      </c>
      <c r="AW20" s="579">
        <f>'Index-Temp'!AI15</f>
        <v>99.283055686247195</v>
      </c>
      <c r="AX20" s="579">
        <f>'Index-Temp'!AJ15</f>
        <v>93.485202581298637</v>
      </c>
      <c r="AY20" s="579">
        <f>'Index-Temp'!AP15</f>
        <v>98.074959511373976</v>
      </c>
      <c r="AZ20" s="579">
        <f>'Index-Temp'!AQ15</f>
        <v>101.47829528796733</v>
      </c>
      <c r="BA20" s="581">
        <f>'Index-Temp'!AR15</f>
        <v>97.99839730154261</v>
      </c>
      <c r="BB20" s="580">
        <f t="shared" si="3"/>
        <v>3.4701373251126952</v>
      </c>
      <c r="BC20" s="581">
        <f t="shared" si="4"/>
        <v>4.1250510084167971</v>
      </c>
      <c r="BD20" s="628">
        <f t="shared" si="5"/>
        <v>0.9385992728268594</v>
      </c>
      <c r="BE20" s="581"/>
      <c r="BF20" s="600">
        <v>1.4605566286949498</v>
      </c>
      <c r="BG20" s="601">
        <v>5.3903486588513507</v>
      </c>
      <c r="BH20" s="591"/>
    </row>
    <row r="21" spans="1:60" s="456" customFormat="1" ht="15" thickBot="1" x14ac:dyDescent="0.4">
      <c r="A21" s="592">
        <v>5</v>
      </c>
      <c r="B21" s="593" t="s">
        <v>51</v>
      </c>
      <c r="C21" s="594">
        <v>2.02</v>
      </c>
      <c r="D21" s="595">
        <v>100</v>
      </c>
      <c r="E21" s="595">
        <v>100</v>
      </c>
      <c r="F21" s="595">
        <v>100</v>
      </c>
      <c r="G21" s="595">
        <v>100</v>
      </c>
      <c r="H21" s="595">
        <v>100</v>
      </c>
      <c r="I21" s="596">
        <v>98.978292213635399</v>
      </c>
      <c r="J21" s="596">
        <v>102.36410769686199</v>
      </c>
      <c r="K21" s="596">
        <v>106.61324402671524</v>
      </c>
      <c r="L21" s="596">
        <v>109.27743642247738</v>
      </c>
      <c r="M21" s="597">
        <f t="shared" si="0"/>
        <v>104.3082700899225</v>
      </c>
      <c r="N21" s="596">
        <v>114.05721909883597</v>
      </c>
      <c r="O21" s="596">
        <v>108.93185162627714</v>
      </c>
      <c r="P21" s="464">
        <v>112.3</v>
      </c>
      <c r="Q21" s="464">
        <v>111.43083288023159</v>
      </c>
      <c r="R21" s="597">
        <v>111.67997590133618</v>
      </c>
      <c r="S21" s="464">
        <v>114.85288402913703</v>
      </c>
      <c r="T21" s="464">
        <v>114.86418411221133</v>
      </c>
      <c r="U21" s="464">
        <v>116.16300468584882</v>
      </c>
      <c r="V21" s="464">
        <v>111.46197210083864</v>
      </c>
      <c r="W21" s="597">
        <v>114.33551123200895</v>
      </c>
      <c r="X21" s="464">
        <v>119.50915105220035</v>
      </c>
      <c r="Y21" s="464">
        <v>117.26683032526009</v>
      </c>
      <c r="Z21" s="464">
        <v>117.83965515202897</v>
      </c>
      <c r="AA21" s="464">
        <v>109.62336001413848</v>
      </c>
      <c r="AB21" s="597">
        <v>116.05974913590697</v>
      </c>
      <c r="AC21" s="464">
        <v>116.11024458719281</v>
      </c>
      <c r="AD21" s="598">
        <v>116.29702561645954</v>
      </c>
      <c r="AE21" s="589">
        <v>115.87247611117407</v>
      </c>
      <c r="AF21" s="589">
        <v>110.34261985086589</v>
      </c>
      <c r="AG21" s="589">
        <f t="shared" si="1"/>
        <v>114.65559154142308</v>
      </c>
      <c r="AH21" s="464">
        <v>115.235286925865</v>
      </c>
      <c r="AI21" s="464">
        <v>117.67660218771869</v>
      </c>
      <c r="AJ21" s="464">
        <v>116.1454667216391</v>
      </c>
      <c r="AK21" s="464">
        <v>107.71969270769404</v>
      </c>
      <c r="AL21" s="597">
        <f t="shared" si="2"/>
        <v>114.1942621357292</v>
      </c>
      <c r="AM21" s="597">
        <v>119.1958595370852</v>
      </c>
      <c r="AN21" s="597">
        <v>124.1571340690485</v>
      </c>
      <c r="AO21" s="597">
        <v>127.58974655904676</v>
      </c>
      <c r="AP21" s="597">
        <v>121.18831503950996</v>
      </c>
      <c r="AQ21" s="597">
        <v>123.03276380117261</v>
      </c>
      <c r="AR21" s="590">
        <f>'Index-Temp'!AD16</f>
        <v>133.33938290831583</v>
      </c>
      <c r="AS21" s="590">
        <f>'Index-Temp'!AE16</f>
        <v>134.36369280589221</v>
      </c>
      <c r="AT21" s="590">
        <f>'Index-Temp'!AF16</f>
        <v>126.43407769327048</v>
      </c>
      <c r="AU21" s="590">
        <f>'Index-Temp'!AG16</f>
        <v>120.99182443299684</v>
      </c>
      <c r="AV21" s="590">
        <f>'Index-Temp'!AH16</f>
        <v>128.78224446011882</v>
      </c>
      <c r="AW21" s="579">
        <f>'Index-Temp'!AI16</f>
        <v>128.42497063421311</v>
      </c>
      <c r="AX21" s="579">
        <f>'Index-Temp'!AJ16</f>
        <v>129.69072779274043</v>
      </c>
      <c r="AY21" s="579">
        <f>'Index-Temp'!AP16</f>
        <v>121.74206354859093</v>
      </c>
      <c r="AZ21" s="579">
        <f>'Index-Temp'!AQ16</f>
        <v>123.07048013865736</v>
      </c>
      <c r="BA21" s="581">
        <f>'Index-Temp'!AR16</f>
        <v>124.60429767392718</v>
      </c>
      <c r="BB21" s="580">
        <f t="shared" si="3"/>
        <v>1.091173051733441</v>
      </c>
      <c r="BC21" s="581">
        <f t="shared" si="4"/>
        <v>1.7180133578460475</v>
      </c>
      <c r="BD21" s="628">
        <f t="shared" si="5"/>
        <v>-3.2441947286339334</v>
      </c>
      <c r="BE21" s="581"/>
      <c r="BF21" s="651"/>
      <c r="BG21" s="652"/>
      <c r="BH21" s="591"/>
    </row>
    <row r="22" spans="1:60" s="456" customFormat="1" ht="15" thickBot="1" x14ac:dyDescent="0.4">
      <c r="A22" s="592">
        <v>6</v>
      </c>
      <c r="B22" s="593" t="s">
        <v>52</v>
      </c>
      <c r="C22" s="594">
        <v>7.76</v>
      </c>
      <c r="D22" s="595">
        <v>100</v>
      </c>
      <c r="E22" s="595">
        <v>100</v>
      </c>
      <c r="F22" s="595">
        <v>100</v>
      </c>
      <c r="G22" s="595">
        <v>100</v>
      </c>
      <c r="H22" s="595">
        <v>100</v>
      </c>
      <c r="I22" s="596">
        <v>148.32074362183693</v>
      </c>
      <c r="J22" s="596">
        <v>150.20675958435149</v>
      </c>
      <c r="K22" s="596">
        <v>153.43815708893143</v>
      </c>
      <c r="L22" s="596">
        <v>154.50953756319205</v>
      </c>
      <c r="M22" s="597">
        <f t="shared" si="0"/>
        <v>151.61879946457799</v>
      </c>
      <c r="N22" s="596">
        <v>158.33591320698076</v>
      </c>
      <c r="O22" s="596">
        <v>171.87283425655616</v>
      </c>
      <c r="P22" s="464">
        <v>151.85968083361999</v>
      </c>
      <c r="Q22" s="464">
        <v>160.49337113418565</v>
      </c>
      <c r="R22" s="597">
        <v>160.64044985783565</v>
      </c>
      <c r="S22" s="464">
        <v>148.34344326474522</v>
      </c>
      <c r="T22" s="464">
        <v>141.20663683810218</v>
      </c>
      <c r="U22" s="464">
        <v>146.86869999255029</v>
      </c>
      <c r="V22" s="464">
        <v>152.07444546738751</v>
      </c>
      <c r="W22" s="597">
        <v>147.12330639069629</v>
      </c>
      <c r="X22" s="464">
        <v>159.23619791645268</v>
      </c>
      <c r="Y22" s="464">
        <v>153.27908477417819</v>
      </c>
      <c r="Z22" s="464">
        <v>159.26918919559355</v>
      </c>
      <c r="AA22" s="464">
        <v>155.8258667190845</v>
      </c>
      <c r="AB22" s="597">
        <v>156.90258465132723</v>
      </c>
      <c r="AC22" s="464">
        <v>167.9706083043996</v>
      </c>
      <c r="AD22" s="598">
        <v>156.28522879201589</v>
      </c>
      <c r="AE22" s="589">
        <v>163.52071282470948</v>
      </c>
      <c r="AF22" s="589">
        <v>157.93806769883696</v>
      </c>
      <c r="AG22" s="589">
        <f t="shared" si="1"/>
        <v>161.42865440499048</v>
      </c>
      <c r="AH22" s="464">
        <v>163.2170817480087</v>
      </c>
      <c r="AI22" s="464">
        <v>148.31946048802584</v>
      </c>
      <c r="AJ22" s="464">
        <v>164.79269918355192</v>
      </c>
      <c r="AK22" s="464">
        <v>156.11649313492708</v>
      </c>
      <c r="AL22" s="597">
        <f t="shared" si="2"/>
        <v>158.11143363862837</v>
      </c>
      <c r="AM22" s="597">
        <v>164.48266500820631</v>
      </c>
      <c r="AN22" s="597">
        <v>167.67769949489005</v>
      </c>
      <c r="AO22" s="597">
        <v>162.32255614717184</v>
      </c>
      <c r="AP22" s="597">
        <v>161.5466282327738</v>
      </c>
      <c r="AQ22" s="597">
        <v>164.00738722076051</v>
      </c>
      <c r="AR22" s="590">
        <f>'Index-Temp'!AD17</f>
        <v>170.79452265139679</v>
      </c>
      <c r="AS22" s="590">
        <f>'Index-Temp'!AE17</f>
        <v>161.60531856147927</v>
      </c>
      <c r="AT22" s="590">
        <f>'Index-Temp'!AF17</f>
        <v>169.49437111069986</v>
      </c>
      <c r="AU22" s="590">
        <f>'Index-Temp'!AG17</f>
        <v>164.83935728681772</v>
      </c>
      <c r="AV22" s="590">
        <f>'Index-Temp'!AH17</f>
        <v>166.6833924025984</v>
      </c>
      <c r="AW22" s="579">
        <f>'Index-Temp'!AI17</f>
        <v>176.07875795797699</v>
      </c>
      <c r="AX22" s="579">
        <f>'Index-Temp'!AJ17</f>
        <v>161.66024192362988</v>
      </c>
      <c r="AY22" s="579">
        <f>'Index-Temp'!AP17</f>
        <v>172.83896118361349</v>
      </c>
      <c r="AZ22" s="579">
        <f>'Index-Temp'!AQ17</f>
        <v>173.35547693439568</v>
      </c>
      <c r="BA22" s="581">
        <f>'Index-Temp'!AR17</f>
        <v>171.02369883089068</v>
      </c>
      <c r="BB22" s="580">
        <f t="shared" si="3"/>
        <v>0.29884219810455565</v>
      </c>
      <c r="BC22" s="581">
        <f t="shared" si="4"/>
        <v>5.1663145184193242</v>
      </c>
      <c r="BD22" s="628">
        <f t="shared" si="5"/>
        <v>2.6039225418504381</v>
      </c>
      <c r="BE22" s="581"/>
      <c r="BF22" s="588"/>
      <c r="BG22" s="583"/>
      <c r="BH22" s="591"/>
    </row>
    <row r="23" spans="1:60" s="456" customFormat="1" ht="15" thickBot="1" x14ac:dyDescent="0.4">
      <c r="A23" s="592">
        <v>7</v>
      </c>
      <c r="B23" s="593" t="s">
        <v>53</v>
      </c>
      <c r="C23" s="594">
        <v>2.4300000000000002</v>
      </c>
      <c r="D23" s="595">
        <v>100</v>
      </c>
      <c r="E23" s="595">
        <v>100</v>
      </c>
      <c r="F23" s="595">
        <v>100</v>
      </c>
      <c r="G23" s="595">
        <v>100</v>
      </c>
      <c r="H23" s="595">
        <v>100</v>
      </c>
      <c r="I23" s="596">
        <v>103.33158092246087</v>
      </c>
      <c r="J23" s="596">
        <v>107.3796821599595</v>
      </c>
      <c r="K23" s="596">
        <v>104.0068393634094</v>
      </c>
      <c r="L23" s="596">
        <v>99.886853531638437</v>
      </c>
      <c r="M23" s="597">
        <f t="shared" si="0"/>
        <v>103.65123899436706</v>
      </c>
      <c r="N23" s="596">
        <v>112.45613833031794</v>
      </c>
      <c r="O23" s="596">
        <v>109.95398959718402</v>
      </c>
      <c r="P23" s="464">
        <v>115.76215468265043</v>
      </c>
      <c r="Q23" s="464">
        <v>114.98629777325476</v>
      </c>
      <c r="R23" s="597">
        <v>113.28964509585178</v>
      </c>
      <c r="S23" s="464">
        <v>111.10159865081449</v>
      </c>
      <c r="T23" s="464">
        <v>113.37158020805512</v>
      </c>
      <c r="U23" s="464">
        <v>112.10584815210414</v>
      </c>
      <c r="V23" s="464">
        <v>106.03175369902529</v>
      </c>
      <c r="W23" s="597">
        <v>110.65269517749977</v>
      </c>
      <c r="X23" s="464">
        <v>115.95813059113827</v>
      </c>
      <c r="Y23" s="464">
        <v>118.64017649377868</v>
      </c>
      <c r="Z23" s="464">
        <v>116.05453004097141</v>
      </c>
      <c r="AA23" s="464">
        <v>111.28080901791401</v>
      </c>
      <c r="AB23" s="597">
        <v>115.48341153595059</v>
      </c>
      <c r="AC23" s="464">
        <v>123.66346859761153</v>
      </c>
      <c r="AD23" s="598">
        <v>120.55740043524624</v>
      </c>
      <c r="AE23" s="589">
        <v>116.77878043023564</v>
      </c>
      <c r="AF23" s="589">
        <v>108.32740593085519</v>
      </c>
      <c r="AG23" s="589">
        <f t="shared" si="1"/>
        <v>117.33176384848716</v>
      </c>
      <c r="AH23" s="464">
        <v>122.97960422763826</v>
      </c>
      <c r="AI23" s="464">
        <v>126.85036951888313</v>
      </c>
      <c r="AJ23" s="464">
        <v>121.58681286160389</v>
      </c>
      <c r="AK23" s="464">
        <v>117.84147094459962</v>
      </c>
      <c r="AL23" s="597">
        <f t="shared" si="2"/>
        <v>122.31456438818122</v>
      </c>
      <c r="AM23" s="597">
        <v>127.72756349154874</v>
      </c>
      <c r="AN23" s="597">
        <v>134.80302669945473</v>
      </c>
      <c r="AO23" s="597">
        <v>137.16816993013927</v>
      </c>
      <c r="AP23" s="597">
        <v>132.6480397181891</v>
      </c>
      <c r="AQ23" s="597">
        <v>133.08669995983297</v>
      </c>
      <c r="AR23" s="590">
        <f>'Index-Temp'!AD18</f>
        <v>150.85794774069234</v>
      </c>
      <c r="AS23" s="590">
        <f>'Index-Temp'!AE18</f>
        <v>149.25381273974276</v>
      </c>
      <c r="AT23" s="590">
        <f>'Index-Temp'!AF18</f>
        <v>141.74888600906047</v>
      </c>
      <c r="AU23" s="590">
        <f>'Index-Temp'!AG18</f>
        <v>133.23265014848067</v>
      </c>
      <c r="AV23" s="590">
        <f>'Index-Temp'!AH18</f>
        <v>143.77332415949405</v>
      </c>
      <c r="AW23" s="579">
        <f>'Index-Temp'!AI18</f>
        <v>149.42887737824418</v>
      </c>
      <c r="AX23" s="579">
        <f>'Index-Temp'!AJ18</f>
        <v>148.31584024599763</v>
      </c>
      <c r="AY23" s="579">
        <f>'Index-Temp'!AP18</f>
        <v>138.94172447452053</v>
      </c>
      <c r="AZ23" s="579">
        <f>'Index-Temp'!AQ18</f>
        <v>141.49189460326568</v>
      </c>
      <c r="BA23" s="581">
        <f>'Index-Temp'!AR18</f>
        <v>141.42068538176815</v>
      </c>
      <c r="BB23" s="580">
        <f t="shared" si="3"/>
        <v>1.8354242675408909</v>
      </c>
      <c r="BC23" s="581">
        <f t="shared" si="4"/>
        <v>6.1991144404772536</v>
      </c>
      <c r="BD23" s="628">
        <f t="shared" si="5"/>
        <v>-1.6363527737009231</v>
      </c>
      <c r="BE23" s="581"/>
      <c r="BF23" s="588"/>
      <c r="BG23" s="583"/>
      <c r="BH23" s="591"/>
    </row>
    <row r="24" spans="1:60" ht="15" thickBot="1" x14ac:dyDescent="0.4">
      <c r="A24" s="465">
        <v>7.1</v>
      </c>
      <c r="B24" s="510" t="s">
        <v>54</v>
      </c>
      <c r="C24" s="511">
        <v>1.8225</v>
      </c>
      <c r="D24" s="466">
        <v>100</v>
      </c>
      <c r="E24" s="466">
        <v>100</v>
      </c>
      <c r="F24" s="466">
        <v>100</v>
      </c>
      <c r="G24" s="466">
        <v>100</v>
      </c>
      <c r="H24" s="466">
        <v>100</v>
      </c>
      <c r="I24" s="467">
        <v>94.033887513140357</v>
      </c>
      <c r="J24" s="467">
        <v>95.745176610058977</v>
      </c>
      <c r="K24" s="467">
        <v>95.698333996662157</v>
      </c>
      <c r="L24" s="467">
        <v>94.455803934411207</v>
      </c>
      <c r="M24" s="602">
        <f t="shared" si="0"/>
        <v>94.983300513568182</v>
      </c>
      <c r="N24" s="467">
        <v>103.78638756903749</v>
      </c>
      <c r="O24" s="467">
        <v>102.30799920312931</v>
      </c>
      <c r="P24" s="467">
        <v>110.14848626748805</v>
      </c>
      <c r="Q24" s="467">
        <v>105.48239087631286</v>
      </c>
      <c r="R24" s="602">
        <v>105.43131597899193</v>
      </c>
      <c r="S24" s="467">
        <v>103.60049467461066</v>
      </c>
      <c r="T24" s="467">
        <v>106.40449493948458</v>
      </c>
      <c r="U24" s="467">
        <v>107.06128893896354</v>
      </c>
      <c r="V24" s="467">
        <v>100.18337602365474</v>
      </c>
      <c r="W24" s="602">
        <v>104.31241364417838</v>
      </c>
      <c r="X24" s="467">
        <v>109.08177735209435</v>
      </c>
      <c r="Y24" s="467">
        <v>114.5820845872834</v>
      </c>
      <c r="Z24" s="467">
        <v>111.89816589010589</v>
      </c>
      <c r="AA24" s="467">
        <v>108.16506219902608</v>
      </c>
      <c r="AB24" s="602">
        <v>110.93177250712742</v>
      </c>
      <c r="AC24" s="467">
        <v>119.00131622444296</v>
      </c>
      <c r="AD24" s="603">
        <v>116.17784377742863</v>
      </c>
      <c r="AE24" s="455">
        <v>113.52886093611805</v>
      </c>
      <c r="AF24" s="455">
        <v>104.01095934461055</v>
      </c>
      <c r="AG24" s="455">
        <f t="shared" si="1"/>
        <v>113.17974507065006</v>
      </c>
      <c r="AH24" s="467">
        <v>120.41983981392579</v>
      </c>
      <c r="AI24" s="467">
        <v>117.47194148125861</v>
      </c>
      <c r="AJ24" s="467">
        <v>112.73511997867867</v>
      </c>
      <c r="AK24" s="467">
        <v>107.26836932923544</v>
      </c>
      <c r="AL24" s="602">
        <f t="shared" si="2"/>
        <v>114.47381765077462</v>
      </c>
      <c r="AM24" s="602">
        <v>116.21839764599389</v>
      </c>
      <c r="AN24" s="602">
        <v>118.67704834338231</v>
      </c>
      <c r="AO24" s="602">
        <v>121.53061896539657</v>
      </c>
      <c r="AP24" s="602">
        <v>116.07498209743945</v>
      </c>
      <c r="AQ24" s="602">
        <v>118.12526176305305</v>
      </c>
      <c r="AR24" s="604">
        <f>'Index-Temp'!AD19</f>
        <v>128.77929338710396</v>
      </c>
      <c r="AS24" s="604">
        <f>'Index-Temp'!AE19</f>
        <v>126.64978467573933</v>
      </c>
      <c r="AT24" s="604">
        <f>'Index-Temp'!AF19</f>
        <v>120.45827829114945</v>
      </c>
      <c r="AU24" s="604">
        <f>'Index-Temp'!AG19</f>
        <v>113.62032713970622</v>
      </c>
      <c r="AV24" s="604">
        <f>'Index-Temp'!AH19</f>
        <v>122.37692087342474</v>
      </c>
      <c r="AW24" s="605">
        <f>'Index-Temp'!AI19</f>
        <v>128.93990570358031</v>
      </c>
      <c r="AX24" s="579">
        <f>'Index-Temp'!AJ19</f>
        <v>127.57908591219164</v>
      </c>
      <c r="AY24" s="579">
        <f>'Index-Temp'!AP19</f>
        <v>119.86572532596158</v>
      </c>
      <c r="AZ24" s="579">
        <f>'Index-Temp'!AQ19</f>
        <v>122.72748014879372</v>
      </c>
      <c r="BA24" s="581">
        <f>'Index-Temp'!AR19</f>
        <v>122.11850869408651</v>
      </c>
      <c r="BB24" s="580">
        <f>(AZ24-AY24)/AY24*100</f>
        <v>2.3874671554774429</v>
      </c>
      <c r="BC24" s="581">
        <f>(AZ24-AU24)/AU24*100</f>
        <v>8.0154257942678235</v>
      </c>
      <c r="BD24" s="628">
        <f t="shared" si="5"/>
        <v>-0.21116087698063576</v>
      </c>
      <c r="BE24" s="581"/>
      <c r="BF24" s="651">
        <v>-2.7735163373833402</v>
      </c>
      <c r="BG24" s="652">
        <v>0.10949265164620327</v>
      </c>
    </row>
    <row r="25" spans="1:60" ht="15" thickBot="1" x14ac:dyDescent="0.4">
      <c r="A25" s="465">
        <v>7.2</v>
      </c>
      <c r="B25" s="510" t="s">
        <v>55</v>
      </c>
      <c r="C25" s="511">
        <v>0.60750000000000004</v>
      </c>
      <c r="D25" s="466">
        <v>100</v>
      </c>
      <c r="E25" s="466">
        <v>100</v>
      </c>
      <c r="F25" s="466">
        <v>100</v>
      </c>
      <c r="G25" s="466">
        <v>100</v>
      </c>
      <c r="H25" s="466">
        <v>100</v>
      </c>
      <c r="I25" s="467">
        <v>131.22466115042241</v>
      </c>
      <c r="J25" s="467">
        <v>142.28319880966114</v>
      </c>
      <c r="K25" s="467">
        <v>128.93235546365111</v>
      </c>
      <c r="L25" s="467">
        <v>116.18000232332012</v>
      </c>
      <c r="M25" s="602">
        <f t="shared" si="0"/>
        <v>129.65505443676369</v>
      </c>
      <c r="N25" s="467">
        <v>138.4653906141593</v>
      </c>
      <c r="O25" s="467">
        <v>132.89196077934818</v>
      </c>
      <c r="P25" s="467">
        <v>132.60315992813764</v>
      </c>
      <c r="Q25" s="467">
        <v>143.49801846408053</v>
      </c>
      <c r="R25" s="602">
        <v>136.86463244643141</v>
      </c>
      <c r="S25" s="467">
        <v>133.60491057942602</v>
      </c>
      <c r="T25" s="467">
        <v>134.27283601376681</v>
      </c>
      <c r="U25" s="467">
        <v>127.23952579152594</v>
      </c>
      <c r="V25" s="467">
        <v>123.57688672513693</v>
      </c>
      <c r="W25" s="602">
        <v>129.6735397774639</v>
      </c>
      <c r="X25" s="467">
        <v>136.58719030827012</v>
      </c>
      <c r="Y25" s="467">
        <v>130.81445221326447</v>
      </c>
      <c r="Z25" s="467">
        <v>128.52362249356804</v>
      </c>
      <c r="AA25" s="467">
        <v>120.62804947457788</v>
      </c>
      <c r="AB25" s="602">
        <v>129.13832862242012</v>
      </c>
      <c r="AC25" s="467">
        <v>137.64992571711724</v>
      </c>
      <c r="AD25" s="603">
        <v>133.69607040869903</v>
      </c>
      <c r="AE25" s="455">
        <v>126.52853891258849</v>
      </c>
      <c r="AF25" s="455">
        <v>121.27674568958912</v>
      </c>
      <c r="AG25" s="455">
        <f t="shared" si="1"/>
        <v>129.78782018199848</v>
      </c>
      <c r="AH25" s="467">
        <v>130.65889746877573</v>
      </c>
      <c r="AI25" s="467">
        <v>154.98565363175669</v>
      </c>
      <c r="AJ25" s="467">
        <v>148.14189151037959</v>
      </c>
      <c r="AK25" s="467">
        <v>149.56077579069219</v>
      </c>
      <c r="AL25" s="602">
        <f t="shared" si="2"/>
        <v>145.83680460040105</v>
      </c>
      <c r="AM25" s="602">
        <v>162.25506102821331</v>
      </c>
      <c r="AN25" s="602">
        <v>183.18096176767202</v>
      </c>
      <c r="AO25" s="602">
        <v>184.08082282436735</v>
      </c>
      <c r="AP25" s="602">
        <v>182.36721258043804</v>
      </c>
      <c r="AQ25" s="602">
        <v>177.97101455017267</v>
      </c>
      <c r="AR25" s="604">
        <f>'Index-Temp'!AD20</f>
        <v>217.09391080145747</v>
      </c>
      <c r="AS25" s="604">
        <f>'Index-Temp'!AE20</f>
        <v>217.06589693175306</v>
      </c>
      <c r="AT25" s="604">
        <f>'Index-Temp'!AF20</f>
        <v>205.62070916279356</v>
      </c>
      <c r="AU25" s="604">
        <f>'Index-Temp'!AG20</f>
        <v>192.0696191748041</v>
      </c>
      <c r="AV25" s="604">
        <f>'Index-Temp'!AH20</f>
        <v>207.96253401770204</v>
      </c>
      <c r="AW25" s="605">
        <f>'Index-Temp'!AI20</f>
        <v>210.8957924022358</v>
      </c>
      <c r="AX25" s="579">
        <f>'Index-Temp'!AJ20</f>
        <v>210.52610324741562</v>
      </c>
      <c r="AY25" s="579">
        <f>'Index-Temp'!AP20</f>
        <v>196.16972192019742</v>
      </c>
      <c r="AZ25" s="579">
        <f>'Index-Temp'!AQ20</f>
        <v>197.78513796668156</v>
      </c>
      <c r="BA25" s="581">
        <f>'Index-Temp'!AR20</f>
        <v>199.32721544481311</v>
      </c>
      <c r="BB25" s="580">
        <f t="shared" si="3"/>
        <v>0.82347878697676891</v>
      </c>
      <c r="BC25" s="581">
        <f t="shared" si="4"/>
        <v>2.9757536962031033</v>
      </c>
      <c r="BD25" s="628">
        <f t="shared" si="5"/>
        <v>-4.1523434082380843</v>
      </c>
      <c r="BE25" s="581"/>
      <c r="BF25" s="588"/>
      <c r="BG25" s="583"/>
    </row>
    <row r="26" spans="1:60" s="456" customFormat="1" ht="15" thickBot="1" x14ac:dyDescent="0.4">
      <c r="A26" s="592">
        <v>8</v>
      </c>
      <c r="B26" s="593" t="s">
        <v>56</v>
      </c>
      <c r="C26" s="594">
        <v>5.21</v>
      </c>
      <c r="D26" s="595">
        <v>100</v>
      </c>
      <c r="E26" s="595">
        <v>100</v>
      </c>
      <c r="F26" s="595">
        <v>100</v>
      </c>
      <c r="G26" s="595">
        <v>100</v>
      </c>
      <c r="H26" s="595">
        <v>100</v>
      </c>
      <c r="I26" s="596">
        <v>95.259158457111553</v>
      </c>
      <c r="J26" s="596">
        <v>90.374917242174703</v>
      </c>
      <c r="K26" s="596">
        <v>91.506449510226929</v>
      </c>
      <c r="L26" s="596">
        <v>91.126630019643471</v>
      </c>
      <c r="M26" s="597">
        <f t="shared" si="0"/>
        <v>92.066788807289157</v>
      </c>
      <c r="N26" s="464">
        <v>102.85592424214481</v>
      </c>
      <c r="O26" s="464">
        <v>105.94687589288172</v>
      </c>
      <c r="P26" s="464">
        <v>106.35360805534253</v>
      </c>
      <c r="Q26" s="464">
        <v>97.668259549032868</v>
      </c>
      <c r="R26" s="597">
        <v>103.20616693485049</v>
      </c>
      <c r="S26" s="464">
        <v>95.912185794093375</v>
      </c>
      <c r="T26" s="464">
        <v>93.771685492736722</v>
      </c>
      <c r="U26" s="464">
        <v>101.41604531660379</v>
      </c>
      <c r="V26" s="464">
        <v>99.894641250734139</v>
      </c>
      <c r="W26" s="597">
        <v>97.748639463542006</v>
      </c>
      <c r="X26" s="464">
        <v>106.28611188839861</v>
      </c>
      <c r="Y26" s="464">
        <v>105.12274138896905</v>
      </c>
      <c r="Z26" s="464">
        <v>110.11296198656338</v>
      </c>
      <c r="AA26" s="464">
        <v>106.64929764435779</v>
      </c>
      <c r="AB26" s="597">
        <v>107.0427782270722</v>
      </c>
      <c r="AC26" s="464">
        <v>109.14862644906142</v>
      </c>
      <c r="AD26" s="598">
        <v>109.34892244598264</v>
      </c>
      <c r="AE26" s="589">
        <v>108.64125486961723</v>
      </c>
      <c r="AF26" s="589">
        <v>105.49751565904293</v>
      </c>
      <c r="AG26" s="589">
        <f t="shared" si="1"/>
        <v>108.15907985592605</v>
      </c>
      <c r="AH26" s="464">
        <v>105.65476208939681</v>
      </c>
      <c r="AI26" s="464">
        <v>108.46258956547899</v>
      </c>
      <c r="AJ26" s="464">
        <v>111.58658170038294</v>
      </c>
      <c r="AK26" s="464">
        <v>112.37098076676955</v>
      </c>
      <c r="AL26" s="597">
        <f t="shared" si="2"/>
        <v>109.51872853050708</v>
      </c>
      <c r="AM26" s="597">
        <v>117.53523536498408</v>
      </c>
      <c r="AN26" s="597">
        <v>121.41125739780571</v>
      </c>
      <c r="AO26" s="597">
        <v>132.05983960681976</v>
      </c>
      <c r="AP26" s="597">
        <v>130.55702379182918</v>
      </c>
      <c r="AQ26" s="597">
        <v>125.39083904035968</v>
      </c>
      <c r="AR26" s="590">
        <f>'Index-Temp'!AD21</f>
        <v>135.44213011527049</v>
      </c>
      <c r="AS26" s="590">
        <f>'Index-Temp'!AE21</f>
        <v>136.4145492537501</v>
      </c>
      <c r="AT26" s="590">
        <f>'Index-Temp'!AF21</f>
        <v>138.39909355773693</v>
      </c>
      <c r="AU26" s="590">
        <f>'Index-Temp'!AG21</f>
        <v>131.72369770422824</v>
      </c>
      <c r="AV26" s="590">
        <f>'Index-Temp'!AH21</f>
        <v>135.49486765774645</v>
      </c>
      <c r="AW26" s="579">
        <f>'Index-Temp'!AI21</f>
        <v>132.46916243003588</v>
      </c>
      <c r="AX26" s="579">
        <f>'Index-Temp'!AJ21</f>
        <v>135.44179822729853</v>
      </c>
      <c r="AY26" s="579">
        <f>'Index-Temp'!AP21</f>
        <v>135.15012032520968</v>
      </c>
      <c r="AZ26" s="579">
        <f>'Index-Temp'!AQ21</f>
        <v>135.31207631917877</v>
      </c>
      <c r="BA26" s="581">
        <f>'Index-Temp'!AR21</f>
        <v>133.6184150843938</v>
      </c>
      <c r="BB26" s="580">
        <f t="shared" si="3"/>
        <v>0.11983414707983618</v>
      </c>
      <c r="BC26" s="581">
        <f t="shared" si="4"/>
        <v>2.7241708800248352</v>
      </c>
      <c r="BD26" s="628">
        <f t="shared" si="5"/>
        <v>-1.3848883029964505</v>
      </c>
      <c r="BE26" s="581"/>
      <c r="BF26" s="600">
        <v>0.87097579712880502</v>
      </c>
      <c r="BG26" s="601">
        <v>1.6059738438784401</v>
      </c>
      <c r="BH26" s="591"/>
    </row>
    <row r="27" spans="1:60" ht="15" thickBot="1" x14ac:dyDescent="0.4">
      <c r="A27" s="465">
        <v>8.1</v>
      </c>
      <c r="B27" s="510" t="s">
        <v>57</v>
      </c>
      <c r="C27" s="511">
        <v>4.6890000000000001</v>
      </c>
      <c r="D27" s="466">
        <v>100</v>
      </c>
      <c r="E27" s="466">
        <v>100</v>
      </c>
      <c r="F27" s="466">
        <v>100</v>
      </c>
      <c r="G27" s="466">
        <v>100</v>
      </c>
      <c r="H27" s="466">
        <v>100</v>
      </c>
      <c r="I27" s="467">
        <v>95.397760129840989</v>
      </c>
      <c r="J27" s="467">
        <v>89.411367455914984</v>
      </c>
      <c r="K27" s="467">
        <v>90.892276908548979</v>
      </c>
      <c r="L27" s="467">
        <v>89.892074090990562</v>
      </c>
      <c r="M27" s="602">
        <f t="shared" si="0"/>
        <v>91.398369646323872</v>
      </c>
      <c r="N27" s="467">
        <v>103.47929542305168</v>
      </c>
      <c r="O27" s="467">
        <v>106.87550639486831</v>
      </c>
      <c r="P27" s="467">
        <v>106.98810316601603</v>
      </c>
      <c r="Q27" s="467">
        <v>97.216285577145527</v>
      </c>
      <c r="R27" s="602">
        <v>103.63979764027039</v>
      </c>
      <c r="S27" s="467">
        <v>95.121113351177556</v>
      </c>
      <c r="T27" s="467">
        <v>91.657107274616706</v>
      </c>
      <c r="U27" s="467">
        <v>100.98548069335482</v>
      </c>
      <c r="V27" s="467">
        <v>98.981799011132793</v>
      </c>
      <c r="W27" s="602">
        <v>96.686375082570464</v>
      </c>
      <c r="X27" s="467">
        <v>106.72111885758333</v>
      </c>
      <c r="Y27" s="467">
        <v>105.2832800284704</v>
      </c>
      <c r="Z27" s="467">
        <v>110.80893647261672</v>
      </c>
      <c r="AA27" s="467">
        <v>106.97788852801673</v>
      </c>
      <c r="AB27" s="602">
        <v>107.44780597167178</v>
      </c>
      <c r="AC27" s="467">
        <v>110.27776818389623</v>
      </c>
      <c r="AD27" s="603">
        <v>110.07164095411461</v>
      </c>
      <c r="AE27" s="455">
        <v>109.42888168371275</v>
      </c>
      <c r="AF27" s="455">
        <v>106.24690236139651</v>
      </c>
      <c r="AG27" s="455">
        <f t="shared" si="1"/>
        <v>109.00629829578003</v>
      </c>
      <c r="AH27" s="467">
        <v>106.44636352608865</v>
      </c>
      <c r="AI27" s="467">
        <v>108.90619932191932</v>
      </c>
      <c r="AJ27" s="467">
        <v>112.40611376051923</v>
      </c>
      <c r="AK27" s="467">
        <v>113.36156197534339</v>
      </c>
      <c r="AL27" s="602">
        <f t="shared" si="2"/>
        <v>110.28005964596764</v>
      </c>
      <c r="AM27" s="602">
        <v>118.10278841006973</v>
      </c>
      <c r="AN27" s="602">
        <v>122.17418596080027</v>
      </c>
      <c r="AO27" s="602">
        <v>133.84777261458316</v>
      </c>
      <c r="AP27" s="602">
        <v>132.40551396385837</v>
      </c>
      <c r="AQ27" s="602">
        <v>126.63256523732788</v>
      </c>
      <c r="AR27" s="604">
        <f>'Index-Temp'!AD22</f>
        <v>137.79422470204068</v>
      </c>
      <c r="AS27" s="604">
        <f>'Index-Temp'!AE22</f>
        <v>138.74274784776168</v>
      </c>
      <c r="AT27" s="604">
        <f>'Index-Temp'!AF22</f>
        <v>140.78205141298258</v>
      </c>
      <c r="AU27" s="604">
        <f>'Index-Temp'!AG22</f>
        <v>133.82169369387441</v>
      </c>
      <c r="AV27" s="604">
        <f>'Index-Temp'!AH22</f>
        <v>137.78517941416484</v>
      </c>
      <c r="AW27" s="605">
        <f>'Index-Temp'!AI22</f>
        <v>134.61360652592401</v>
      </c>
      <c r="AX27" s="579">
        <f>'Index-Temp'!AJ22</f>
        <v>137.6135428692198</v>
      </c>
      <c r="AY27" s="579">
        <f>'Index-Temp'!AP22</f>
        <v>137.10522849688155</v>
      </c>
      <c r="AZ27" s="579">
        <f>'Index-Temp'!AQ22</f>
        <v>137.15040211862151</v>
      </c>
      <c r="BA27" s="581">
        <f>'Index-Temp'!AR22</f>
        <v>135.54926905021918</v>
      </c>
      <c r="BB27" s="580">
        <f t="shared" si="3"/>
        <v>3.2948139349033088E-2</v>
      </c>
      <c r="BC27" s="581">
        <f t="shared" si="4"/>
        <v>2.4874206362697344</v>
      </c>
      <c r="BD27" s="628">
        <f t="shared" si="5"/>
        <v>-1.6227509906742579</v>
      </c>
      <c r="BE27" s="581"/>
      <c r="BF27" s="588"/>
      <c r="BG27" s="583"/>
    </row>
    <row r="28" spans="1:60" ht="15" thickBot="1" x14ac:dyDescent="0.4">
      <c r="A28" s="465">
        <v>8.1999999999999993</v>
      </c>
      <c r="B28" s="510" t="s">
        <v>58</v>
      </c>
      <c r="C28" s="511">
        <v>0.52100000000000002</v>
      </c>
      <c r="D28" s="466">
        <v>100</v>
      </c>
      <c r="E28" s="466">
        <v>100</v>
      </c>
      <c r="F28" s="466">
        <v>100</v>
      </c>
      <c r="G28" s="466">
        <v>100</v>
      </c>
      <c r="H28" s="466">
        <v>100</v>
      </c>
      <c r="I28" s="467">
        <v>94.011743402546571</v>
      </c>
      <c r="J28" s="467">
        <v>99.046865318512133</v>
      </c>
      <c r="K28" s="467">
        <v>97.034002925328323</v>
      </c>
      <c r="L28" s="467">
        <v>102.23763337751963</v>
      </c>
      <c r="M28" s="602">
        <f t="shared" si="0"/>
        <v>98.082561255976657</v>
      </c>
      <c r="N28" s="467">
        <v>97.245583613982902</v>
      </c>
      <c r="O28" s="467">
        <v>97.589201375002375</v>
      </c>
      <c r="P28" s="467">
        <v>100.64315205928096</v>
      </c>
      <c r="Q28" s="467">
        <v>101.73602529601892</v>
      </c>
      <c r="R28" s="602">
        <v>99.303490586071291</v>
      </c>
      <c r="S28" s="467">
        <v>103.03183778033565</v>
      </c>
      <c r="T28" s="467">
        <v>112.80288945581685</v>
      </c>
      <c r="U28" s="467">
        <v>105.29112692584431</v>
      </c>
      <c r="V28" s="467">
        <v>108.11022140714603</v>
      </c>
      <c r="W28" s="602">
        <v>107.30901889228571</v>
      </c>
      <c r="X28" s="467">
        <v>102.37104916573611</v>
      </c>
      <c r="Y28" s="467">
        <v>103.67789363345692</v>
      </c>
      <c r="Z28" s="467">
        <v>103.84919161208315</v>
      </c>
      <c r="AA28" s="467">
        <v>103.69197969142718</v>
      </c>
      <c r="AB28" s="602">
        <v>103.39752852567582</v>
      </c>
      <c r="AC28" s="467">
        <v>98.986350835548194</v>
      </c>
      <c r="AD28" s="603">
        <v>102.84445587279482</v>
      </c>
      <c r="AE28" s="455">
        <v>101.5526135427576</v>
      </c>
      <c r="AF28" s="455">
        <v>98.753035337860666</v>
      </c>
      <c r="AG28" s="455">
        <f t="shared" si="1"/>
        <v>100.5341138972403</v>
      </c>
      <c r="AH28" s="467">
        <v>98.530349159170356</v>
      </c>
      <c r="AI28" s="467">
        <v>104.47010175751616</v>
      </c>
      <c r="AJ28" s="467">
        <v>104.21079315915614</v>
      </c>
      <c r="AK28" s="467">
        <v>103.455749889605</v>
      </c>
      <c r="AL28" s="602">
        <f t="shared" si="2"/>
        <v>102.66674849136191</v>
      </c>
      <c r="AM28" s="602">
        <v>112.42725795921307</v>
      </c>
      <c r="AN28" s="602">
        <v>114.54490033085459</v>
      </c>
      <c r="AO28" s="602">
        <v>115.96844253694898</v>
      </c>
      <c r="AP28" s="602">
        <v>113.92061224356655</v>
      </c>
      <c r="AQ28" s="602">
        <v>114.21530326764579</v>
      </c>
      <c r="AR28" s="604">
        <f>'Index-Temp'!AD23</f>
        <v>114.27327883433868</v>
      </c>
      <c r="AS28" s="604">
        <f>'Index-Temp'!AE23</f>
        <v>115.46076190764572</v>
      </c>
      <c r="AT28" s="604">
        <f>'Index-Temp'!AF23</f>
        <v>116.95247286052621</v>
      </c>
      <c r="AU28" s="604">
        <f>'Index-Temp'!AG23</f>
        <v>112.84173379741276</v>
      </c>
      <c r="AV28" s="604">
        <f>'Index-Temp'!AH23</f>
        <v>114.88206184998084</v>
      </c>
      <c r="AW28" s="605">
        <f>'Index-Temp'!AI23</f>
        <v>113.16916556704282</v>
      </c>
      <c r="AX28" s="579">
        <f>'Index-Temp'!AJ23</f>
        <v>115.89609645000726</v>
      </c>
      <c r="AY28" s="579">
        <f>'Index-Temp'!AP23</f>
        <v>117.55414678016301</v>
      </c>
      <c r="AZ28" s="579">
        <f>'Index-Temp'!AQ23</f>
        <v>118.767144124194</v>
      </c>
      <c r="BA28" s="581">
        <f>'Index-Temp'!AR23</f>
        <v>116.24072939196554</v>
      </c>
      <c r="BB28" s="580">
        <f t="shared" si="3"/>
        <v>1.0318626584049062</v>
      </c>
      <c r="BC28" s="581">
        <f t="shared" si="4"/>
        <v>5.2510805420796407</v>
      </c>
      <c r="BD28" s="628">
        <f t="shared" si="5"/>
        <v>1.1826629154331529</v>
      </c>
      <c r="BE28" s="581"/>
      <c r="BF28" s="588"/>
      <c r="BG28" s="583"/>
    </row>
    <row r="29" spans="1:60" s="456" customFormat="1" ht="15" thickBot="1" x14ac:dyDescent="0.4">
      <c r="A29" s="592">
        <v>9</v>
      </c>
      <c r="B29" s="593" t="s">
        <v>59</v>
      </c>
      <c r="C29" s="594">
        <v>2.94</v>
      </c>
      <c r="D29" s="595">
        <v>100</v>
      </c>
      <c r="E29" s="595">
        <v>100</v>
      </c>
      <c r="F29" s="595">
        <v>100</v>
      </c>
      <c r="G29" s="595">
        <v>100</v>
      </c>
      <c r="H29" s="595">
        <v>100</v>
      </c>
      <c r="I29" s="596">
        <v>141.01201055066579</v>
      </c>
      <c r="J29" s="596">
        <v>148.97520320036421</v>
      </c>
      <c r="K29" s="596">
        <v>147.91965944082497</v>
      </c>
      <c r="L29" s="596">
        <v>114.90630691839661</v>
      </c>
      <c r="M29" s="597">
        <f t="shared" si="0"/>
        <v>138.20329502756289</v>
      </c>
      <c r="N29" s="464">
        <v>147.27382362897768</v>
      </c>
      <c r="O29" s="464">
        <v>126.09579524937939</v>
      </c>
      <c r="P29" s="464">
        <v>128.51706942346755</v>
      </c>
      <c r="Q29" s="464">
        <v>133.6865395662789</v>
      </c>
      <c r="R29" s="597">
        <v>133.89330696702586</v>
      </c>
      <c r="S29" s="464">
        <v>131.93974272173327</v>
      </c>
      <c r="T29" s="464">
        <v>123.68790544340797</v>
      </c>
      <c r="U29" s="464">
        <v>122.99082927058423</v>
      </c>
      <c r="V29" s="464">
        <v>127.13101636166296</v>
      </c>
      <c r="W29" s="597">
        <v>126.43737344934711</v>
      </c>
      <c r="X29" s="464">
        <v>133.98807760663507</v>
      </c>
      <c r="Y29" s="464">
        <v>143.00646758880649</v>
      </c>
      <c r="Z29" s="464">
        <v>181.9234980516211</v>
      </c>
      <c r="AA29" s="464">
        <v>144.96129729739201</v>
      </c>
      <c r="AB29" s="597">
        <v>150.96983513611366</v>
      </c>
      <c r="AC29" s="464">
        <v>149.00346987136089</v>
      </c>
      <c r="AD29" s="598">
        <v>151.00695291626079</v>
      </c>
      <c r="AE29" s="589">
        <v>136.37289252426902</v>
      </c>
      <c r="AF29" s="589">
        <v>135.3154462563613</v>
      </c>
      <c r="AG29" s="589">
        <f t="shared" si="1"/>
        <v>142.92469039206298</v>
      </c>
      <c r="AH29" s="464">
        <v>103.25644253554502</v>
      </c>
      <c r="AI29" s="464">
        <v>103.43011536328959</v>
      </c>
      <c r="AJ29" s="464">
        <v>100.46509013755991</v>
      </c>
      <c r="AK29" s="464">
        <v>111.21887919714253</v>
      </c>
      <c r="AL29" s="597">
        <f t="shared" si="2"/>
        <v>104.59263180838427</v>
      </c>
      <c r="AM29" s="597">
        <v>119.4675327745218</v>
      </c>
      <c r="AN29" s="597">
        <v>125.02298053096087</v>
      </c>
      <c r="AO29" s="597">
        <v>143.76466603381601</v>
      </c>
      <c r="AP29" s="597">
        <v>141.81803687480334</v>
      </c>
      <c r="AQ29" s="597">
        <v>132.51830405352553</v>
      </c>
      <c r="AR29" s="590">
        <f>'Index-Temp'!AD24</f>
        <v>154.65114713485565</v>
      </c>
      <c r="AS29" s="590">
        <f>'Index-Temp'!AE24</f>
        <v>164.32196225354539</v>
      </c>
      <c r="AT29" s="590">
        <f>'Index-Temp'!AF24</f>
        <v>160.38622663215838</v>
      </c>
      <c r="AU29" s="590">
        <f>'Index-Temp'!AG24</f>
        <v>157.51592241836647</v>
      </c>
      <c r="AV29" s="590">
        <f>'Index-Temp'!AH24</f>
        <v>159.21881460973148</v>
      </c>
      <c r="AW29" s="579">
        <f>'Index-Temp'!AI24</f>
        <v>156.06246537822366</v>
      </c>
      <c r="AX29" s="579">
        <f>'Index-Temp'!AJ24</f>
        <v>141.56316198214901</v>
      </c>
      <c r="AY29" s="579">
        <f>'Index-Temp'!AP24</f>
        <v>124.81879147893729</v>
      </c>
      <c r="AZ29" s="579">
        <f>'Index-Temp'!AQ24</f>
        <v>129.94327801036806</v>
      </c>
      <c r="BA29" s="581">
        <f>'Index-Temp'!AR24</f>
        <v>135.11058906805323</v>
      </c>
      <c r="BB29" s="580">
        <f t="shared" si="3"/>
        <v>4.105540897097625</v>
      </c>
      <c r="BC29" s="581">
        <f t="shared" si="4"/>
        <v>-17.504671264130831</v>
      </c>
      <c r="BD29" s="628">
        <f t="shared" si="5"/>
        <v>-15.141568288126642</v>
      </c>
      <c r="BE29" s="581"/>
      <c r="BF29" s="630">
        <v>0.38820838947625125</v>
      </c>
      <c r="BG29" s="631">
        <v>4.5032143721095768</v>
      </c>
      <c r="BH29" s="591"/>
    </row>
    <row r="30" spans="1:60" s="456" customFormat="1" ht="15" thickBot="1" x14ac:dyDescent="0.4">
      <c r="A30" s="592">
        <v>10</v>
      </c>
      <c r="B30" s="593" t="s">
        <v>60</v>
      </c>
      <c r="C30" s="594">
        <v>5.76</v>
      </c>
      <c r="D30" s="595">
        <v>100</v>
      </c>
      <c r="E30" s="595">
        <v>100</v>
      </c>
      <c r="F30" s="595">
        <v>100</v>
      </c>
      <c r="G30" s="595">
        <v>100</v>
      </c>
      <c r="H30" s="595">
        <v>100</v>
      </c>
      <c r="I30" s="596">
        <v>89.18798215710919</v>
      </c>
      <c r="J30" s="596">
        <v>85.439175290138934</v>
      </c>
      <c r="K30" s="596">
        <v>85.323115014317224</v>
      </c>
      <c r="L30" s="596">
        <v>89.575352752464994</v>
      </c>
      <c r="M30" s="597">
        <f t="shared" si="0"/>
        <v>87.381406303507589</v>
      </c>
      <c r="N30" s="464">
        <v>129.1592095105334</v>
      </c>
      <c r="O30" s="464">
        <v>101.26222331840617</v>
      </c>
      <c r="P30" s="464">
        <v>98.42847018698636</v>
      </c>
      <c r="Q30" s="464">
        <v>89.859335733230864</v>
      </c>
      <c r="R30" s="597">
        <v>104.6773096872892</v>
      </c>
      <c r="S30" s="464">
        <v>99.373745943948421</v>
      </c>
      <c r="T30" s="464">
        <v>100.5294781107023</v>
      </c>
      <c r="U30" s="464">
        <v>100.39932249558818</v>
      </c>
      <c r="V30" s="464">
        <v>104.24158387454558</v>
      </c>
      <c r="W30" s="597">
        <v>101.13603260619612</v>
      </c>
      <c r="X30" s="464">
        <v>110.47618944639788</v>
      </c>
      <c r="Y30" s="464">
        <v>110.70400397797447</v>
      </c>
      <c r="Z30" s="464">
        <v>109.05882141084359</v>
      </c>
      <c r="AA30" s="464">
        <v>107.68378713169251</v>
      </c>
      <c r="AB30" s="597">
        <v>109.48070049172711</v>
      </c>
      <c r="AC30" s="464">
        <v>112.11858287210228</v>
      </c>
      <c r="AD30" s="598">
        <v>109.46430125141563</v>
      </c>
      <c r="AE30" s="589">
        <v>108.96260471250004</v>
      </c>
      <c r="AF30" s="589">
        <v>108.53201785637494</v>
      </c>
      <c r="AG30" s="589">
        <f t="shared" si="1"/>
        <v>109.76937667309822</v>
      </c>
      <c r="AH30" s="464">
        <v>110.22660133656271</v>
      </c>
      <c r="AI30" s="464">
        <v>116.35828807657089</v>
      </c>
      <c r="AJ30" s="464">
        <v>115.76516516022997</v>
      </c>
      <c r="AK30" s="464">
        <v>116.82932742869549</v>
      </c>
      <c r="AL30" s="597">
        <f t="shared" si="2"/>
        <v>114.79484550051475</v>
      </c>
      <c r="AM30" s="597">
        <v>121.27353333852746</v>
      </c>
      <c r="AN30" s="597">
        <v>128.65315691057026</v>
      </c>
      <c r="AO30" s="597">
        <v>138.52074461912252</v>
      </c>
      <c r="AP30" s="597">
        <v>143.57942333772672</v>
      </c>
      <c r="AQ30" s="597">
        <v>133.00671455148674</v>
      </c>
      <c r="AR30" s="590">
        <f>'Index-Temp'!AD25</f>
        <v>147.71223217992062</v>
      </c>
      <c r="AS30" s="590">
        <f>'Index-Temp'!AE25</f>
        <v>145.65806024665625</v>
      </c>
      <c r="AT30" s="590">
        <f>'Index-Temp'!AF25</f>
        <v>151.65431544854181</v>
      </c>
      <c r="AU30" s="590">
        <f>'Index-Temp'!AG25</f>
        <v>147.03136707265989</v>
      </c>
      <c r="AV30" s="590">
        <f>'Index-Temp'!AH25</f>
        <v>148.01399373694463</v>
      </c>
      <c r="AW30" s="579">
        <f>'Index-Temp'!AI25</f>
        <v>146.87237133085074</v>
      </c>
      <c r="AX30" s="579">
        <f>'Index-Temp'!AJ25</f>
        <v>148.11812501900116</v>
      </c>
      <c r="AY30" s="579">
        <f>'Index-Temp'!AP25</f>
        <v>141.18524526682859</v>
      </c>
      <c r="AZ30" s="579">
        <f>'Index-Temp'!AQ25</f>
        <v>141.28137678680127</v>
      </c>
      <c r="BA30" s="581">
        <f>'Index-Temp'!AR25</f>
        <v>143.23349868614326</v>
      </c>
      <c r="BB30" s="580">
        <f t="shared" si="3"/>
        <v>6.8088927983236597E-2</v>
      </c>
      <c r="BC30" s="581">
        <f t="shared" si="4"/>
        <v>-3.9107235417440469</v>
      </c>
      <c r="BD30" s="628">
        <f t="shared" si="5"/>
        <v>-3.2297588424628398</v>
      </c>
      <c r="BE30" s="581"/>
      <c r="BF30" s="588"/>
      <c r="BG30" s="583"/>
      <c r="BH30" s="591"/>
    </row>
    <row r="31" spans="1:60" s="456" customFormat="1" ht="15" thickBot="1" x14ac:dyDescent="0.4">
      <c r="A31" s="592">
        <v>11</v>
      </c>
      <c r="B31" s="593" t="s">
        <v>61</v>
      </c>
      <c r="C31" s="594">
        <v>1.33</v>
      </c>
      <c r="D31" s="595">
        <v>100</v>
      </c>
      <c r="E31" s="595">
        <v>100</v>
      </c>
      <c r="F31" s="595">
        <v>100</v>
      </c>
      <c r="G31" s="595">
        <v>100</v>
      </c>
      <c r="H31" s="595">
        <v>100</v>
      </c>
      <c r="I31" s="596">
        <v>103.99770551000661</v>
      </c>
      <c r="J31" s="596">
        <v>103.43418449096473</v>
      </c>
      <c r="K31" s="596">
        <v>101.2619700517532</v>
      </c>
      <c r="L31" s="596">
        <v>100.78090800106733</v>
      </c>
      <c r="M31" s="597">
        <f t="shared" si="0"/>
        <v>102.36869201344797</v>
      </c>
      <c r="N31" s="464">
        <v>109.7217115983287</v>
      </c>
      <c r="O31" s="464">
        <v>118.20945415480985</v>
      </c>
      <c r="P31" s="464">
        <v>107.74884164847651</v>
      </c>
      <c r="Q31" s="464">
        <v>123.06953317926806</v>
      </c>
      <c r="R31" s="597">
        <v>114.68738514522079</v>
      </c>
      <c r="S31" s="464">
        <v>115.01631453255405</v>
      </c>
      <c r="T31" s="464">
        <v>111.64006867856398</v>
      </c>
      <c r="U31" s="464">
        <v>114.08657207263698</v>
      </c>
      <c r="V31" s="464">
        <v>113.99292717878458</v>
      </c>
      <c r="W31" s="597">
        <v>113.68397061563491</v>
      </c>
      <c r="X31" s="464">
        <v>123.63584986641114</v>
      </c>
      <c r="Y31" s="464">
        <v>118.68635821393676</v>
      </c>
      <c r="Z31" s="464">
        <v>137.00845936323279</v>
      </c>
      <c r="AA31" s="464">
        <v>136.21596701734691</v>
      </c>
      <c r="AB31" s="597">
        <v>128.88665861523188</v>
      </c>
      <c r="AC31" s="464">
        <v>125.82821562924322</v>
      </c>
      <c r="AD31" s="598">
        <v>120.08616080134453</v>
      </c>
      <c r="AE31" s="589">
        <v>128.08225852834502</v>
      </c>
      <c r="AF31" s="589">
        <v>127.38102232481397</v>
      </c>
      <c r="AG31" s="589">
        <f t="shared" si="1"/>
        <v>125.34441432093668</v>
      </c>
      <c r="AH31" s="464">
        <v>182.73406318012078</v>
      </c>
      <c r="AI31" s="464">
        <v>187.98352692929939</v>
      </c>
      <c r="AJ31" s="464">
        <v>195.7183139278977</v>
      </c>
      <c r="AK31" s="464">
        <v>191.39046252335399</v>
      </c>
      <c r="AL31" s="597">
        <f t="shared" si="2"/>
        <v>189.45659164016797</v>
      </c>
      <c r="AM31" s="597">
        <v>210.64844709390107</v>
      </c>
      <c r="AN31" s="597">
        <v>211.34776339828517</v>
      </c>
      <c r="AO31" s="597">
        <v>208.6550958654361</v>
      </c>
      <c r="AP31" s="597">
        <v>200.50223041465213</v>
      </c>
      <c r="AQ31" s="597">
        <v>207.78838419306862</v>
      </c>
      <c r="AR31" s="590">
        <f>'Index-Temp'!AD26</f>
        <v>207.94920377589426</v>
      </c>
      <c r="AS31" s="590">
        <f>'Index-Temp'!AE26</f>
        <v>213.38651548667642</v>
      </c>
      <c r="AT31" s="590">
        <f>'Index-Temp'!AF26</f>
        <v>214.94240583114583</v>
      </c>
      <c r="AU31" s="590">
        <f>'Index-Temp'!AG26</f>
        <v>212.34660437746999</v>
      </c>
      <c r="AV31" s="590">
        <f>'Index-Temp'!AH26</f>
        <v>212.15618236779665</v>
      </c>
      <c r="AW31" s="579">
        <f>'Index-Temp'!AI26</f>
        <v>215.71563122095628</v>
      </c>
      <c r="AX31" s="579">
        <f>'Index-Temp'!AJ26</f>
        <v>215.91761409930291</v>
      </c>
      <c r="AY31" s="579">
        <f>'Index-Temp'!AP26</f>
        <v>213.4710182747483</v>
      </c>
      <c r="AZ31" s="579">
        <f>'Index-Temp'!AQ26</f>
        <v>221.96766006789835</v>
      </c>
      <c r="BA31" s="581">
        <f>'Index-Temp'!AR26</f>
        <v>215.45221307337908</v>
      </c>
      <c r="BB31" s="580">
        <f t="shared" si="3"/>
        <v>3.9802320061144916</v>
      </c>
      <c r="BC31" s="581">
        <f t="shared" si="4"/>
        <v>4.5308262492042752</v>
      </c>
      <c r="BD31" s="628">
        <f t="shared" si="5"/>
        <v>1.5535869229907229</v>
      </c>
      <c r="BE31" s="581"/>
      <c r="BF31" s="588"/>
      <c r="BG31" s="583"/>
      <c r="BH31" s="591"/>
    </row>
    <row r="32" spans="1:60" ht="15" thickBot="1" x14ac:dyDescent="0.4">
      <c r="A32" s="465">
        <v>11.1</v>
      </c>
      <c r="B32" s="510" t="s">
        <v>62</v>
      </c>
      <c r="C32" s="511">
        <v>0.46550000000000002</v>
      </c>
      <c r="D32" s="466">
        <v>100</v>
      </c>
      <c r="E32" s="466">
        <v>100</v>
      </c>
      <c r="F32" s="466">
        <v>100</v>
      </c>
      <c r="G32" s="466">
        <v>100</v>
      </c>
      <c r="H32" s="466">
        <v>100</v>
      </c>
      <c r="I32" s="467">
        <v>106.18795003003025</v>
      </c>
      <c r="J32" s="467">
        <v>115.06158724314186</v>
      </c>
      <c r="K32" s="467">
        <v>108.85526027396608</v>
      </c>
      <c r="L32" s="467">
        <v>107.48079727200646</v>
      </c>
      <c r="M32" s="467">
        <f t="shared" si="0"/>
        <v>109.39639870478617</v>
      </c>
      <c r="N32" s="467">
        <v>122.54225313952189</v>
      </c>
      <c r="O32" s="467">
        <v>146.79294615803946</v>
      </c>
      <c r="P32" s="467">
        <v>116.90548185422993</v>
      </c>
      <c r="Q32" s="467">
        <v>109.0324639024808</v>
      </c>
      <c r="R32" s="467">
        <v>123.81828626356803</v>
      </c>
      <c r="S32" s="467">
        <v>117.46020456524928</v>
      </c>
      <c r="T32" s="467">
        <v>117.24054457460129</v>
      </c>
      <c r="U32" s="467">
        <v>121.70575789654143</v>
      </c>
      <c r="V32" s="467">
        <v>117.19617114928926</v>
      </c>
      <c r="W32" s="467">
        <v>118.40066954642032</v>
      </c>
      <c r="X32" s="467">
        <v>125.67323830325347</v>
      </c>
      <c r="Y32" s="467">
        <v>121.30608919712404</v>
      </c>
      <c r="Z32" s="467">
        <v>163.63005997681219</v>
      </c>
      <c r="AA32" s="467">
        <v>169.14342774837965</v>
      </c>
      <c r="AB32" s="467">
        <v>144.93820380639232</v>
      </c>
      <c r="AC32" s="467">
        <v>137.38357515374693</v>
      </c>
      <c r="AD32" s="467">
        <v>128.14224559222322</v>
      </c>
      <c r="AE32" s="455">
        <v>150.59913924913403</v>
      </c>
      <c r="AF32" s="455">
        <v>150.29199265155711</v>
      </c>
      <c r="AG32" s="455">
        <f t="shared" si="1"/>
        <v>141.60423816166531</v>
      </c>
      <c r="AH32" s="467">
        <v>284.23046133912243</v>
      </c>
      <c r="AI32" s="467">
        <v>309.34508029574766</v>
      </c>
      <c r="AJ32" s="467">
        <v>309.88978940463585</v>
      </c>
      <c r="AK32" s="467">
        <v>305.82687250877962</v>
      </c>
      <c r="AL32" s="467">
        <f t="shared" si="2"/>
        <v>302.32305088707142</v>
      </c>
      <c r="AM32" s="467">
        <v>352.51112109566066</v>
      </c>
      <c r="AN32" s="467">
        <v>350.55393750481937</v>
      </c>
      <c r="AO32" s="467">
        <v>332.51953343428602</v>
      </c>
      <c r="AP32" s="467">
        <v>316.22875844129754</v>
      </c>
      <c r="AQ32" s="467">
        <v>337.95333761901588</v>
      </c>
      <c r="AR32" s="604">
        <f>'Index-Temp'!AD27</f>
        <v>324.91287879760557</v>
      </c>
      <c r="AS32" s="604">
        <f>'Index-Temp'!AE27</f>
        <v>346.76937905615313</v>
      </c>
      <c r="AT32" s="604">
        <f>'Index-Temp'!AF27</f>
        <v>344.9004232833347</v>
      </c>
      <c r="AU32" s="604">
        <f>'Index-Temp'!AG27</f>
        <v>341.13253111933227</v>
      </c>
      <c r="AV32" s="604">
        <f>'Index-Temp'!AH27</f>
        <v>339.42880306410643</v>
      </c>
      <c r="AW32" s="605">
        <f>'Index-Temp'!AI27</f>
        <v>342.22478925650717</v>
      </c>
      <c r="AX32" s="579">
        <f>'Index-Temp'!AJ27</f>
        <v>359.42016486116432</v>
      </c>
      <c r="AY32" s="579">
        <f>'Index-Temp'!AP27</f>
        <v>345.1281297729995</v>
      </c>
      <c r="AZ32" s="579">
        <f>'Index-Temp'!AQ27</f>
        <v>356.5693189321272</v>
      </c>
      <c r="BA32" s="581">
        <f>'Index-Temp'!AR27</f>
        <v>349.86758767966018</v>
      </c>
      <c r="BB32" s="580">
        <f t="shared" si="3"/>
        <v>3.315055532173774</v>
      </c>
      <c r="BC32" s="581">
        <f t="shared" si="4"/>
        <v>4.5251585247948567</v>
      </c>
      <c r="BD32" s="628">
        <f t="shared" si="5"/>
        <v>3.0753974092122687</v>
      </c>
      <c r="BE32" s="581"/>
      <c r="BF32" s="588"/>
      <c r="BG32" s="583"/>
    </row>
    <row r="33" spans="1:61" ht="15" thickBot="1" x14ac:dyDescent="0.4">
      <c r="A33" s="465">
        <v>11.2</v>
      </c>
      <c r="B33" s="510" t="s">
        <v>63</v>
      </c>
      <c r="C33" s="511">
        <v>0.86450000000000005</v>
      </c>
      <c r="D33" s="466">
        <v>100</v>
      </c>
      <c r="E33" s="466">
        <v>100</v>
      </c>
      <c r="F33" s="466">
        <v>100</v>
      </c>
      <c r="G33" s="466">
        <v>100</v>
      </c>
      <c r="H33" s="466">
        <v>100</v>
      </c>
      <c r="I33" s="467">
        <v>102.81834307614774</v>
      </c>
      <c r="J33" s="467">
        <v>97.17327531671549</v>
      </c>
      <c r="K33" s="467">
        <v>97.17327531671549</v>
      </c>
      <c r="L33" s="467">
        <v>97.17327531671549</v>
      </c>
      <c r="M33" s="602">
        <f t="shared" si="0"/>
        <v>98.584542256573556</v>
      </c>
      <c r="N33" s="467">
        <v>102.81834307614774</v>
      </c>
      <c r="O33" s="467">
        <v>102.81834307614774</v>
      </c>
      <c r="P33" s="467">
        <v>102.81834307614774</v>
      </c>
      <c r="Q33" s="467">
        <v>113.91660241825872</v>
      </c>
      <c r="R33" s="602">
        <v>105.59290791167548</v>
      </c>
      <c r="S33" s="467">
        <v>113.70037374571815</v>
      </c>
      <c r="T33" s="467">
        <v>108.62442781146697</v>
      </c>
      <c r="U33" s="467">
        <v>109.98393355207303</v>
      </c>
      <c r="V33" s="467">
        <v>112.26810350235898</v>
      </c>
      <c r="W33" s="602">
        <v>111.14420965290429</v>
      </c>
      <c r="X33" s="467">
        <v>122.53879455426527</v>
      </c>
      <c r="Y33" s="467">
        <v>117.27573383837439</v>
      </c>
      <c r="Z33" s="467">
        <v>122.67375134053621</v>
      </c>
      <c r="AA33" s="467">
        <v>118.48579585448316</v>
      </c>
      <c r="AB33" s="602">
        <v>120.24351889691476</v>
      </c>
      <c r="AC33" s="467">
        <v>119.60609896220274</v>
      </c>
      <c r="AD33" s="603">
        <v>115.74826899087138</v>
      </c>
      <c r="AE33" s="455">
        <v>115.957784294074</v>
      </c>
      <c r="AF33" s="455">
        <v>115.04434599502922</v>
      </c>
      <c r="AG33" s="455">
        <f t="shared" si="1"/>
        <v>116.58912456054433</v>
      </c>
      <c r="AH33" s="467">
        <v>128.0821564791199</v>
      </c>
      <c r="AI33" s="467">
        <v>122.63499819351958</v>
      </c>
      <c r="AJ33" s="467">
        <v>134.24136559426947</v>
      </c>
      <c r="AK33" s="467">
        <v>129.77085714658634</v>
      </c>
      <c r="AL33" s="602">
        <f t="shared" si="2"/>
        <v>128.68234435337382</v>
      </c>
      <c r="AM33" s="602">
        <v>134.26085340064589</v>
      </c>
      <c r="AN33" s="602">
        <v>136.39059272553601</v>
      </c>
      <c r="AO33" s="602">
        <v>141.95886025143994</v>
      </c>
      <c r="AP33" s="602">
        <v>138.18794609261229</v>
      </c>
      <c r="AQ33" s="602">
        <v>137.69956311755854</v>
      </c>
      <c r="AR33" s="604">
        <f>'Index-Temp'!AD28</f>
        <v>144.96876337958818</v>
      </c>
      <c r="AS33" s="604">
        <f>'Index-Temp'!AE28</f>
        <v>141.5649735646505</v>
      </c>
      <c r="AT33" s="604">
        <f>'Index-Temp'!AF28</f>
        <v>144.96501181842876</v>
      </c>
      <c r="AU33" s="604">
        <f>'Index-Temp'!AG28</f>
        <v>143.00033613185187</v>
      </c>
      <c r="AV33" s="604">
        <f>'Index-Temp'!AH28</f>
        <v>143.62477122362984</v>
      </c>
      <c r="AW33" s="605">
        <f>'Index-Temp'!AI28</f>
        <v>147.59531535565961</v>
      </c>
      <c r="AX33" s="579">
        <f>'Index-Temp'!AJ28</f>
        <v>138.64700984291599</v>
      </c>
      <c r="AY33" s="579">
        <f>'Index-Temp'!AP28</f>
        <v>142.57872746799765</v>
      </c>
      <c r="AZ33" s="579">
        <f>'Index-Temp'!AQ28</f>
        <v>149.48984375639051</v>
      </c>
      <c r="BA33" s="581">
        <f>'Index-Temp'!AR28</f>
        <v>143.07470366999695</v>
      </c>
      <c r="BB33" s="580">
        <f t="shared" si="3"/>
        <v>4.8472282023586502</v>
      </c>
      <c r="BC33" s="581">
        <f t="shared" si="4"/>
        <v>4.5381065528091264</v>
      </c>
      <c r="BD33" s="628">
        <f t="shared" si="5"/>
        <v>-0.38298933320938572</v>
      </c>
      <c r="BE33" s="581"/>
      <c r="BF33" s="588"/>
      <c r="BG33" s="583"/>
    </row>
    <row r="34" spans="1:61" s="456" customFormat="1" ht="15" thickBot="1" x14ac:dyDescent="0.4">
      <c r="A34" s="592">
        <v>12</v>
      </c>
      <c r="B34" s="593" t="s">
        <v>64</v>
      </c>
      <c r="C34" s="594">
        <v>1.32</v>
      </c>
      <c r="D34" s="595">
        <v>100</v>
      </c>
      <c r="E34" s="595">
        <v>100</v>
      </c>
      <c r="F34" s="595">
        <v>100</v>
      </c>
      <c r="G34" s="595">
        <v>100</v>
      </c>
      <c r="H34" s="595">
        <v>100</v>
      </c>
      <c r="I34" s="596">
        <v>120.52072399074925</v>
      </c>
      <c r="J34" s="596">
        <v>114.27701622922331</v>
      </c>
      <c r="K34" s="596">
        <v>116.80506118715681</v>
      </c>
      <c r="L34" s="596">
        <v>114.87327622520316</v>
      </c>
      <c r="M34" s="597">
        <f t="shared" si="0"/>
        <v>116.61901940808313</v>
      </c>
      <c r="N34" s="464">
        <v>113.31160263616755</v>
      </c>
      <c r="O34" s="464">
        <v>116.95395867457736</v>
      </c>
      <c r="P34" s="464">
        <v>126.59608699539137</v>
      </c>
      <c r="Q34" s="464">
        <v>124.08637777651563</v>
      </c>
      <c r="R34" s="597">
        <v>120.23700652066299</v>
      </c>
      <c r="S34" s="464">
        <v>118.55484211715037</v>
      </c>
      <c r="T34" s="464">
        <v>122.134340190511</v>
      </c>
      <c r="U34" s="464">
        <v>129.43604347583451</v>
      </c>
      <c r="V34" s="464">
        <v>128.39517067694254</v>
      </c>
      <c r="W34" s="597">
        <v>124.63009911510962</v>
      </c>
      <c r="X34" s="464">
        <v>130.61472270578565</v>
      </c>
      <c r="Y34" s="464">
        <v>131.28195552984761</v>
      </c>
      <c r="Z34" s="464">
        <v>131.55059968872175</v>
      </c>
      <c r="AA34" s="464">
        <v>126.45207660581865</v>
      </c>
      <c r="AB34" s="597">
        <v>129.97483863254342</v>
      </c>
      <c r="AC34" s="464">
        <v>130.52331340899494</v>
      </c>
      <c r="AD34" s="598">
        <v>130.08251309960147</v>
      </c>
      <c r="AE34" s="589">
        <v>128.82081954977076</v>
      </c>
      <c r="AF34" s="589">
        <v>127.00004223785703</v>
      </c>
      <c r="AG34" s="589">
        <f t="shared" si="1"/>
        <v>129.10667207405606</v>
      </c>
      <c r="AH34" s="464">
        <v>134.76754198161399</v>
      </c>
      <c r="AI34" s="464">
        <v>143.28129401899054</v>
      </c>
      <c r="AJ34" s="464">
        <v>152.73297380088283</v>
      </c>
      <c r="AK34" s="464">
        <v>159.3251320593869</v>
      </c>
      <c r="AL34" s="597">
        <f t="shared" si="2"/>
        <v>147.52673546521856</v>
      </c>
      <c r="AM34" s="597">
        <v>165.42105498230219</v>
      </c>
      <c r="AN34" s="597">
        <v>167.34852816970783</v>
      </c>
      <c r="AO34" s="597">
        <v>176.07280312636527</v>
      </c>
      <c r="AP34" s="597">
        <v>181.67674170329664</v>
      </c>
      <c r="AQ34" s="597">
        <v>172.62978199541797</v>
      </c>
      <c r="AR34" s="590">
        <f>'Index-Temp'!AD29</f>
        <v>176.16051836018784</v>
      </c>
      <c r="AS34" s="590">
        <f>'Index-Temp'!AE29</f>
        <v>175.16854379282029</v>
      </c>
      <c r="AT34" s="590">
        <f>'Index-Temp'!AF29</f>
        <v>175.0172198817223</v>
      </c>
      <c r="AU34" s="590">
        <f>'Index-Temp'!AG29</f>
        <v>168.85589140767416</v>
      </c>
      <c r="AV34" s="590">
        <f>'Index-Temp'!AH29</f>
        <v>173.80054336060113</v>
      </c>
      <c r="AW34" s="579">
        <f>'Index-Temp'!AI29</f>
        <v>169.90195845492386</v>
      </c>
      <c r="AX34" s="579">
        <f>'Index-Temp'!AJ29</f>
        <v>166.30214128717461</v>
      </c>
      <c r="AY34" s="579">
        <f>'Index-Temp'!AP29</f>
        <v>157.75060962670636</v>
      </c>
      <c r="AZ34" s="579">
        <f>'Index-Temp'!AQ29</f>
        <v>158.62142743199794</v>
      </c>
      <c r="BA34" s="581">
        <f>'Index-Temp'!AR29</f>
        <v>162.3042422891175</v>
      </c>
      <c r="BB34" s="580">
        <f t="shared" si="3"/>
        <v>0.55202183202476496</v>
      </c>
      <c r="BC34" s="581">
        <f t="shared" si="4"/>
        <v>-6.0610641952473117</v>
      </c>
      <c r="BD34" s="628">
        <f t="shared" si="5"/>
        <v>-6.6146519735735918</v>
      </c>
      <c r="BE34" s="581"/>
      <c r="BF34" s="588"/>
      <c r="BG34" s="583"/>
      <c r="BH34" s="591"/>
    </row>
    <row r="35" spans="1:61" s="456" customFormat="1" ht="15" thickBot="1" x14ac:dyDescent="0.4">
      <c r="A35" s="592">
        <v>13</v>
      </c>
      <c r="B35" s="593" t="s">
        <v>65</v>
      </c>
      <c r="C35" s="594">
        <v>2.41</v>
      </c>
      <c r="D35" s="595">
        <v>100</v>
      </c>
      <c r="E35" s="595">
        <v>100</v>
      </c>
      <c r="F35" s="595">
        <v>100</v>
      </c>
      <c r="G35" s="595">
        <v>100</v>
      </c>
      <c r="H35" s="595">
        <v>100</v>
      </c>
      <c r="I35" s="596">
        <v>140.63113026725907</v>
      </c>
      <c r="J35" s="596">
        <v>142.23418767124451</v>
      </c>
      <c r="K35" s="596">
        <v>129.04934138803807</v>
      </c>
      <c r="L35" s="596">
        <v>130.82258564919644</v>
      </c>
      <c r="M35" s="597">
        <f t="shared" si="0"/>
        <v>135.68431124393453</v>
      </c>
      <c r="N35" s="464">
        <v>135.77173505925603</v>
      </c>
      <c r="O35" s="464">
        <v>135.59246762823329</v>
      </c>
      <c r="P35" s="464">
        <v>139.80337627030761</v>
      </c>
      <c r="Q35" s="464">
        <v>150.26556751646561</v>
      </c>
      <c r="R35" s="597">
        <v>140.35828661856561</v>
      </c>
      <c r="S35" s="464">
        <v>143.2373447364798</v>
      </c>
      <c r="T35" s="464">
        <v>131.82873050924212</v>
      </c>
      <c r="U35" s="464">
        <v>144.91003262660539</v>
      </c>
      <c r="V35" s="464">
        <v>150.09886329872609</v>
      </c>
      <c r="W35" s="597">
        <v>142.51874279276333</v>
      </c>
      <c r="X35" s="464">
        <v>150.55650562351317</v>
      </c>
      <c r="Y35" s="464">
        <v>143.48110640389783</v>
      </c>
      <c r="Z35" s="464">
        <v>154.5089324290231</v>
      </c>
      <c r="AA35" s="464">
        <v>156.43372197371289</v>
      </c>
      <c r="AB35" s="597">
        <v>151.24506660753676</v>
      </c>
      <c r="AC35" s="464">
        <v>156.83906166618436</v>
      </c>
      <c r="AD35" s="598">
        <v>152.67628978236473</v>
      </c>
      <c r="AE35" s="589">
        <v>159.87946198335808</v>
      </c>
      <c r="AF35" s="589">
        <v>156.78862897334747</v>
      </c>
      <c r="AG35" s="589">
        <f t="shared" si="1"/>
        <v>156.54586060131368</v>
      </c>
      <c r="AH35" s="464">
        <v>165.19553636621714</v>
      </c>
      <c r="AI35" s="464">
        <v>166.79971688007706</v>
      </c>
      <c r="AJ35" s="464">
        <v>180.28066815134622</v>
      </c>
      <c r="AK35" s="464">
        <v>191.99752149615369</v>
      </c>
      <c r="AL35" s="597">
        <f t="shared" si="2"/>
        <v>176.06836072344851</v>
      </c>
      <c r="AM35" s="597">
        <v>206.682817405652</v>
      </c>
      <c r="AN35" s="597">
        <v>193.42668391619537</v>
      </c>
      <c r="AO35" s="597">
        <v>198.60082440100641</v>
      </c>
      <c r="AP35" s="597">
        <v>207.72257744205959</v>
      </c>
      <c r="AQ35" s="597">
        <v>201.60822579122834</v>
      </c>
      <c r="AR35" s="590">
        <f>'Index-Temp'!AD30</f>
        <v>216.85000704722276</v>
      </c>
      <c r="AS35" s="590">
        <f>'Index-Temp'!AE30</f>
        <v>216.52229335628502</v>
      </c>
      <c r="AT35" s="590">
        <f>'Index-Temp'!AF30</f>
        <v>235.85937758408198</v>
      </c>
      <c r="AU35" s="590">
        <f>'Index-Temp'!AG30</f>
        <v>237.40811402062684</v>
      </c>
      <c r="AV35" s="590">
        <f>'Index-Temp'!AH30</f>
        <v>226.65994800205416</v>
      </c>
      <c r="AW35" s="579">
        <f>'Index-Temp'!AI30</f>
        <v>231.72723198638334</v>
      </c>
      <c r="AX35" s="579">
        <f>'Index-Temp'!AJ30</f>
        <v>222.0559056098223</v>
      </c>
      <c r="AY35" s="579">
        <f>'Index-Temp'!AP30</f>
        <v>227.61531375041298</v>
      </c>
      <c r="AZ35" s="579">
        <f>'Index-Temp'!AQ30</f>
        <v>230.63078962053874</v>
      </c>
      <c r="BA35" s="581">
        <f>'Index-Temp'!AR30</f>
        <v>229.10988047323525</v>
      </c>
      <c r="BB35" s="580">
        <f t="shared" si="3"/>
        <v>1.3248123864953631</v>
      </c>
      <c r="BC35" s="581">
        <f t="shared" si="4"/>
        <v>-2.8547147295476463</v>
      </c>
      <c r="BD35" s="628">
        <f t="shared" si="5"/>
        <v>1.0808845994965475</v>
      </c>
      <c r="BE35" s="581"/>
      <c r="BF35" s="600">
        <v>3.6000702830248819</v>
      </c>
      <c r="BG35" s="601">
        <v>5.5118015120039967</v>
      </c>
      <c r="BH35" s="591"/>
    </row>
    <row r="36" spans="1:61" ht="15" thickBot="1" x14ac:dyDescent="0.4">
      <c r="A36" s="465">
        <v>13.1</v>
      </c>
      <c r="B36" s="510" t="s">
        <v>66</v>
      </c>
      <c r="C36" s="511">
        <v>1.81</v>
      </c>
      <c r="D36" s="466">
        <v>100</v>
      </c>
      <c r="E36" s="466">
        <v>100</v>
      </c>
      <c r="F36" s="466">
        <v>100</v>
      </c>
      <c r="G36" s="466">
        <v>100</v>
      </c>
      <c r="H36" s="466">
        <v>100</v>
      </c>
      <c r="I36" s="467">
        <v>143.13624189401301</v>
      </c>
      <c r="J36" s="467">
        <v>144.98979876165583</v>
      </c>
      <c r="K36" s="467">
        <v>127.42992776905149</v>
      </c>
      <c r="L36" s="467">
        <v>128.49724181893717</v>
      </c>
      <c r="M36" s="602">
        <f t="shared" si="0"/>
        <v>136.01330256091435</v>
      </c>
      <c r="N36" s="467">
        <v>132.21018164625173</v>
      </c>
      <c r="O36" s="467">
        <v>131.88979122947262</v>
      </c>
      <c r="P36" s="467">
        <v>138.41053661924019</v>
      </c>
      <c r="Q36" s="467">
        <v>147.75308929679952</v>
      </c>
      <c r="R36" s="602">
        <v>137.56589969794101</v>
      </c>
      <c r="S36" s="467">
        <v>137.84363157816412</v>
      </c>
      <c r="T36" s="467">
        <v>123.06622345447451</v>
      </c>
      <c r="U36" s="467">
        <v>142.4352958351941</v>
      </c>
      <c r="V36" s="467">
        <v>144.33035428527691</v>
      </c>
      <c r="W36" s="602">
        <v>136.9188762882774</v>
      </c>
      <c r="X36" s="467">
        <v>147.59439706872195</v>
      </c>
      <c r="Y36" s="467">
        <v>137.1118505009606</v>
      </c>
      <c r="Z36" s="467">
        <v>146.20952479873884</v>
      </c>
      <c r="AA36" s="467">
        <v>147.51507045407018</v>
      </c>
      <c r="AB36" s="602">
        <v>144.60771070562288</v>
      </c>
      <c r="AC36" s="467">
        <v>150.51305459074803</v>
      </c>
      <c r="AD36" s="603">
        <v>143.99194245874003</v>
      </c>
      <c r="AE36" s="455">
        <v>151.39321397175212</v>
      </c>
      <c r="AF36" s="455">
        <v>147.85389122550075</v>
      </c>
      <c r="AG36" s="455">
        <f t="shared" si="1"/>
        <v>148.43802556168524</v>
      </c>
      <c r="AH36" s="467">
        <v>161.16508379979581</v>
      </c>
      <c r="AI36" s="467">
        <v>160.32595361578092</v>
      </c>
      <c r="AJ36" s="467">
        <v>172.57067157405083</v>
      </c>
      <c r="AK36" s="467">
        <v>176.60200353084474</v>
      </c>
      <c r="AL36" s="602">
        <f t="shared" si="2"/>
        <v>167.66592813011806</v>
      </c>
      <c r="AM36" s="602">
        <v>197.2468664191498</v>
      </c>
      <c r="AN36" s="602">
        <v>179.96211902396061</v>
      </c>
      <c r="AO36" s="602">
        <v>189.28502335857812</v>
      </c>
      <c r="AP36" s="602">
        <v>200.22929630042512</v>
      </c>
      <c r="AQ36" s="602">
        <v>191.68082627552843</v>
      </c>
      <c r="AR36" s="604">
        <f>'Index-Temp'!AD31</f>
        <v>214.007931054659</v>
      </c>
      <c r="AS36" s="604">
        <f>'Index-Temp'!AE31</f>
        <v>214.94222317248401</v>
      </c>
      <c r="AT36" s="604">
        <f>'Index-Temp'!AF31</f>
        <v>227.75838804705967</v>
      </c>
      <c r="AU36" s="604">
        <f>'Index-Temp'!AG31</f>
        <v>225.4346356724763</v>
      </c>
      <c r="AV36" s="604">
        <f>'Index-Temp'!AH31</f>
        <v>220.53579448666977</v>
      </c>
      <c r="AW36" s="605">
        <f>'Index-Temp'!AI31</f>
        <v>220.8124622772977</v>
      </c>
      <c r="AX36" s="579">
        <f>'Index-Temp'!AJ31</f>
        <v>207.98205748624184</v>
      </c>
      <c r="AY36" s="579">
        <f>'Index-Temp'!AP31</f>
        <v>210.84573871067107</v>
      </c>
      <c r="AZ36" s="579">
        <f>'Index-Temp'!AQ31</f>
        <v>211.29128487281713</v>
      </c>
      <c r="BA36" s="581">
        <f>'Index-Temp'!AR31</f>
        <v>212.99797660010853</v>
      </c>
      <c r="BB36" s="580">
        <f t="shared" si="3"/>
        <v>0.21131380926671253</v>
      </c>
      <c r="BC36" s="581">
        <f t="shared" si="4"/>
        <v>-6.2738144728600638</v>
      </c>
      <c r="BD36" s="628">
        <f t="shared" si="5"/>
        <v>-3.4179566650877007</v>
      </c>
      <c r="BE36" s="581"/>
      <c r="BF36" s="588"/>
      <c r="BG36" s="583"/>
    </row>
    <row r="37" spans="1:61" ht="15" thickBot="1" x14ac:dyDescent="0.4">
      <c r="A37" s="465">
        <v>13.2</v>
      </c>
      <c r="B37" s="510" t="s">
        <v>67</v>
      </c>
      <c r="C37" s="511">
        <v>0.60250000000000004</v>
      </c>
      <c r="D37" s="466">
        <v>100</v>
      </c>
      <c r="E37" s="466">
        <v>100</v>
      </c>
      <c r="F37" s="466">
        <v>100</v>
      </c>
      <c r="G37" s="466">
        <v>100</v>
      </c>
      <c r="H37" s="466">
        <v>100</v>
      </c>
      <c r="I37" s="467">
        <v>133.10540073294428</v>
      </c>
      <c r="J37" s="467">
        <v>133.9559203290959</v>
      </c>
      <c r="K37" s="467">
        <v>133.91430180358273</v>
      </c>
      <c r="L37" s="467">
        <v>137.80826586956036</v>
      </c>
      <c r="M37" s="602">
        <f t="shared" si="0"/>
        <v>134.69597218379582</v>
      </c>
      <c r="N37" s="467">
        <v>146.47117352819834</v>
      </c>
      <c r="O37" s="467">
        <v>146.71586062699976</v>
      </c>
      <c r="P37" s="467">
        <v>143.98767464114911</v>
      </c>
      <c r="Q37" s="467">
        <v>157.81342739629233</v>
      </c>
      <c r="R37" s="602">
        <v>148.74703404815989</v>
      </c>
      <c r="S37" s="467">
        <v>159.440864763951</v>
      </c>
      <c r="T37" s="467">
        <v>158.15261062397965</v>
      </c>
      <c r="U37" s="467">
        <v>152.34451161823094</v>
      </c>
      <c r="V37" s="467">
        <v>167.42832606112117</v>
      </c>
      <c r="W37" s="602">
        <v>159.3415782668207</v>
      </c>
      <c r="X37" s="467">
        <v>159.45512219475319</v>
      </c>
      <c r="Y37" s="467">
        <v>162.61530256043955</v>
      </c>
      <c r="Z37" s="467">
        <v>179.44159269593521</v>
      </c>
      <c r="AA37" s="467">
        <v>183.22668338541965</v>
      </c>
      <c r="AB37" s="602">
        <v>171.18467520913688</v>
      </c>
      <c r="AC37" s="467">
        <v>175.84333188450762</v>
      </c>
      <c r="AD37" s="603">
        <v>178.76536638943648</v>
      </c>
      <c r="AE37" s="455">
        <v>185.37341866552708</v>
      </c>
      <c r="AF37" s="455">
        <v>183.62991581750109</v>
      </c>
      <c r="AG37" s="455">
        <f t="shared" si="1"/>
        <v>180.90300818924308</v>
      </c>
      <c r="AH37" s="467">
        <v>177.30361793505125</v>
      </c>
      <c r="AI37" s="467">
        <v>186.24786876119902</v>
      </c>
      <c r="AJ37" s="467">
        <v>203.44264957027494</v>
      </c>
      <c r="AK37" s="467">
        <v>238.24795720936402</v>
      </c>
      <c r="AL37" s="602">
        <f t="shared" si="2"/>
        <v>201.3105233689723</v>
      </c>
      <c r="AM37" s="602">
        <v>235.02982368875416</v>
      </c>
      <c r="AN37" s="602">
        <v>233.87624815676787</v>
      </c>
      <c r="AO37" s="602">
        <v>226.58688230440092</v>
      </c>
      <c r="AP37" s="602">
        <v>230.23351331983281</v>
      </c>
      <c r="AQ37" s="602">
        <v>231.43161686743895</v>
      </c>
      <c r="AR37" s="604">
        <f>'Index-Temp'!AD32</f>
        <v>225.38802787135612</v>
      </c>
      <c r="AS37" s="604">
        <f>'Index-Temp'!AE32</f>
        <v>221.26906021550474</v>
      </c>
      <c r="AT37" s="604">
        <f>'Index-Temp'!AF32</f>
        <v>260.19596025961795</v>
      </c>
      <c r="AU37" s="604">
        <f>'Index-Temp'!AG32</f>
        <v>273.37823154785099</v>
      </c>
      <c r="AV37" s="604">
        <f>'Index-Temp'!AH32</f>
        <v>245.05781997358244</v>
      </c>
      <c r="AW37" s="605">
        <f>'Index-Temp'!AI32</f>
        <v>264.5168306145078</v>
      </c>
      <c r="AX37" s="579">
        <f>'Index-Temp'!AJ32</f>
        <v>264.33584769062003</v>
      </c>
      <c r="AY37" s="579">
        <f>'Index-Temp'!AP32</f>
        <v>277.99362216855883</v>
      </c>
      <c r="AZ37" s="579">
        <f>'Index-Temp'!AQ32</f>
        <v>288.72955077137044</v>
      </c>
      <c r="BA37" s="581">
        <f>'Index-Temp'!AR32</f>
        <v>277.51244646553295</v>
      </c>
      <c r="BB37" s="580">
        <f t="shared" si="3"/>
        <v>3.8619334210127962</v>
      </c>
      <c r="BC37" s="581">
        <f t="shared" si="4"/>
        <v>5.6154139035142681</v>
      </c>
      <c r="BD37" s="628">
        <f t="shared" si="5"/>
        <v>13.243660820719436</v>
      </c>
      <c r="BE37" s="581"/>
      <c r="BF37" s="588"/>
      <c r="BG37" s="583"/>
      <c r="BH37" s="607"/>
      <c r="BI37" s="608"/>
    </row>
    <row r="38" spans="1:61" s="456" customFormat="1" ht="15" thickBot="1" x14ac:dyDescent="0.4">
      <c r="A38" s="592">
        <v>14</v>
      </c>
      <c r="B38" s="593" t="s">
        <v>68</v>
      </c>
      <c r="C38" s="594">
        <v>1.67</v>
      </c>
      <c r="D38" s="595">
        <v>100</v>
      </c>
      <c r="E38" s="595">
        <v>100</v>
      </c>
      <c r="F38" s="595">
        <v>100</v>
      </c>
      <c r="G38" s="595">
        <v>100</v>
      </c>
      <c r="H38" s="595">
        <v>100</v>
      </c>
      <c r="I38" s="596">
        <v>92.473984015431682</v>
      </c>
      <c r="J38" s="596">
        <v>100.29294477225991</v>
      </c>
      <c r="K38" s="596">
        <v>103.37243041855882</v>
      </c>
      <c r="L38" s="596">
        <v>100.56995596632609</v>
      </c>
      <c r="M38" s="597">
        <f t="shared" si="0"/>
        <v>99.177328793144142</v>
      </c>
      <c r="N38" s="464">
        <v>103.13530653372682</v>
      </c>
      <c r="O38" s="464">
        <v>103.03633720421973</v>
      </c>
      <c r="P38" s="464">
        <v>109.61503309873055</v>
      </c>
      <c r="Q38" s="464">
        <v>107.36296892602424</v>
      </c>
      <c r="R38" s="597">
        <v>105.78741144067533</v>
      </c>
      <c r="S38" s="464">
        <v>101.48794163597363</v>
      </c>
      <c r="T38" s="464">
        <v>106.20409445315786</v>
      </c>
      <c r="U38" s="464">
        <v>100.26945873001962</v>
      </c>
      <c r="V38" s="464">
        <v>96.432346723392044</v>
      </c>
      <c r="W38" s="597">
        <v>101.09846038563578</v>
      </c>
      <c r="X38" s="464">
        <v>105.5675184442685</v>
      </c>
      <c r="Y38" s="464">
        <v>106.54318960162897</v>
      </c>
      <c r="Z38" s="464">
        <v>108.09743624128947</v>
      </c>
      <c r="AA38" s="464">
        <v>104.27522097058277</v>
      </c>
      <c r="AB38" s="597">
        <v>106.12084131444243</v>
      </c>
      <c r="AC38" s="464">
        <v>108.55422702565301</v>
      </c>
      <c r="AD38" s="598">
        <v>112.3870972809482</v>
      </c>
      <c r="AE38" s="589">
        <v>109.75272586273945</v>
      </c>
      <c r="AF38" s="589">
        <v>106.59820649716649</v>
      </c>
      <c r="AG38" s="589">
        <f t="shared" si="1"/>
        <v>109.32306416662678</v>
      </c>
      <c r="AH38" s="464">
        <v>108.35260936125218</v>
      </c>
      <c r="AI38" s="464">
        <v>113.61703229718552</v>
      </c>
      <c r="AJ38" s="464">
        <v>117.04026874965992</v>
      </c>
      <c r="AK38" s="464">
        <v>115.88045248876571</v>
      </c>
      <c r="AL38" s="597">
        <f t="shared" si="2"/>
        <v>113.72259072421582</v>
      </c>
      <c r="AM38" s="597">
        <v>118.79731800669062</v>
      </c>
      <c r="AN38" s="597">
        <v>118.35782975889506</v>
      </c>
      <c r="AO38" s="597">
        <v>126.00347474453852</v>
      </c>
      <c r="AP38" s="597">
        <v>122.38515218795349</v>
      </c>
      <c r="AQ38" s="597">
        <v>121.38594367451944</v>
      </c>
      <c r="AR38" s="590">
        <f>'Index-Temp'!AD33</f>
        <v>130.18633070063791</v>
      </c>
      <c r="AS38" s="590">
        <f>'Index-Temp'!AE33</f>
        <v>132.42918430048383</v>
      </c>
      <c r="AT38" s="590">
        <f>'Index-Temp'!AF33</f>
        <v>132.99577776351077</v>
      </c>
      <c r="AU38" s="590">
        <f>'Index-Temp'!AG33</f>
        <v>130.08044072311731</v>
      </c>
      <c r="AV38" s="590">
        <f>'Index-Temp'!AH33</f>
        <v>131.42293337193746</v>
      </c>
      <c r="AW38" s="579">
        <f>'Index-Temp'!AI33</f>
        <v>134.44510755381359</v>
      </c>
      <c r="AX38" s="579">
        <f>'Index-Temp'!AJ33</f>
        <v>137.95849571754027</v>
      </c>
      <c r="AY38" s="579">
        <f>'Index-Temp'!AP33</f>
        <v>134.19721893283364</v>
      </c>
      <c r="AZ38" s="579">
        <f>'Index-Temp'!AQ33</f>
        <v>136.71366406330608</v>
      </c>
      <c r="BA38" s="581">
        <f>'Index-Temp'!AR33</f>
        <v>134.59405749378851</v>
      </c>
      <c r="BB38" s="580">
        <f t="shared" si="3"/>
        <v>1.8751842627468613</v>
      </c>
      <c r="BC38" s="581">
        <f t="shared" si="4"/>
        <v>5.0993241592007852</v>
      </c>
      <c r="BD38" s="628">
        <f t="shared" si="5"/>
        <v>2.4129153417056326</v>
      </c>
      <c r="BE38" s="581"/>
      <c r="BF38" s="651"/>
      <c r="BG38" s="652"/>
      <c r="BH38" s="591"/>
    </row>
    <row r="39" spans="1:61" s="456" customFormat="1" ht="15" thickBot="1" x14ac:dyDescent="0.4">
      <c r="A39" s="592">
        <v>15</v>
      </c>
      <c r="B39" s="593" t="s">
        <v>69</v>
      </c>
      <c r="C39" s="594">
        <v>3.21</v>
      </c>
      <c r="D39" s="595">
        <v>100</v>
      </c>
      <c r="E39" s="595">
        <v>100</v>
      </c>
      <c r="F39" s="595">
        <v>100</v>
      </c>
      <c r="G39" s="595">
        <v>100</v>
      </c>
      <c r="H39" s="595">
        <v>100</v>
      </c>
      <c r="I39" s="596">
        <v>95.325133098211708</v>
      </c>
      <c r="J39" s="596">
        <v>92.760321932542894</v>
      </c>
      <c r="K39" s="596">
        <v>90.460358048151065</v>
      </c>
      <c r="L39" s="596">
        <v>90.544543773289689</v>
      </c>
      <c r="M39" s="597">
        <f t="shared" si="0"/>
        <v>92.272589213048832</v>
      </c>
      <c r="N39" s="464">
        <v>89.315468281155958</v>
      </c>
      <c r="O39" s="464">
        <v>90.785990318470795</v>
      </c>
      <c r="P39" s="464">
        <v>97.405762673816682</v>
      </c>
      <c r="Q39" s="464">
        <v>97.962013786750873</v>
      </c>
      <c r="R39" s="597">
        <v>93.867308765048591</v>
      </c>
      <c r="S39" s="464">
        <v>99.151487424571442</v>
      </c>
      <c r="T39" s="464">
        <v>99.738553616401887</v>
      </c>
      <c r="U39" s="464">
        <v>101.07843451066887</v>
      </c>
      <c r="V39" s="464">
        <v>97.881199465932994</v>
      </c>
      <c r="W39" s="597">
        <v>99.462418754393795</v>
      </c>
      <c r="X39" s="464">
        <v>104.15459002583557</v>
      </c>
      <c r="Y39" s="464">
        <v>102.59388065594415</v>
      </c>
      <c r="Z39" s="464">
        <v>102.1720792077774</v>
      </c>
      <c r="AA39" s="464">
        <v>97.790713690254975</v>
      </c>
      <c r="AB39" s="597">
        <v>101.67781589495303</v>
      </c>
      <c r="AC39" s="464">
        <v>104.49970825208628</v>
      </c>
      <c r="AD39" s="598">
        <v>99.754130411709738</v>
      </c>
      <c r="AE39" s="589">
        <v>98.225344777523119</v>
      </c>
      <c r="AF39" s="589">
        <v>96.550436035092289</v>
      </c>
      <c r="AG39" s="589">
        <f t="shared" si="1"/>
        <v>99.757404869102857</v>
      </c>
      <c r="AH39" s="464">
        <v>102.41901047552717</v>
      </c>
      <c r="AI39" s="464">
        <v>107.30444583802421</v>
      </c>
      <c r="AJ39" s="464">
        <v>115.83457175538689</v>
      </c>
      <c r="AK39" s="464">
        <v>126.01087512589145</v>
      </c>
      <c r="AL39" s="597">
        <f t="shared" si="2"/>
        <v>112.89222579870743</v>
      </c>
      <c r="AM39" s="597">
        <v>130.20159556300581</v>
      </c>
      <c r="AN39" s="597">
        <v>136.76256163297904</v>
      </c>
      <c r="AO39" s="597">
        <v>137.90270320983714</v>
      </c>
      <c r="AP39" s="597">
        <v>133.85916226258826</v>
      </c>
      <c r="AQ39" s="597">
        <v>134.68150566710256</v>
      </c>
      <c r="AR39" s="590">
        <f>'Index-Temp'!AD34</f>
        <v>137.99276492557354</v>
      </c>
      <c r="AS39" s="590">
        <f>'Index-Temp'!AE34</f>
        <v>134.89570418664334</v>
      </c>
      <c r="AT39" s="590">
        <f>'Index-Temp'!AF34</f>
        <v>133.01045272567629</v>
      </c>
      <c r="AU39" s="590">
        <f>'Index-Temp'!AG34</f>
        <v>129.8667632867907</v>
      </c>
      <c r="AV39" s="590">
        <f>'Index-Temp'!AH34</f>
        <v>133.94142128117096</v>
      </c>
      <c r="AW39" s="579">
        <f>'Index-Temp'!AI34</f>
        <v>137.73894162379227</v>
      </c>
      <c r="AX39" s="579">
        <f>'Index-Temp'!AJ34</f>
        <v>130.01737741337212</v>
      </c>
      <c r="AY39" s="579">
        <f>'Index-Temp'!AP34</f>
        <v>127.99357121071257</v>
      </c>
      <c r="AZ39" s="579">
        <f>'Index-Temp'!AQ34</f>
        <v>133.39279480320386</v>
      </c>
      <c r="BA39" s="581">
        <f>'Index-Temp'!AR34</f>
        <v>131.09190658653355</v>
      </c>
      <c r="BB39" s="580">
        <f t="shared" si="3"/>
        <v>4.2183552981756227</v>
      </c>
      <c r="BC39" s="581">
        <f t="shared" si="4"/>
        <v>2.7151146507181818</v>
      </c>
      <c r="BD39" s="628">
        <f t="shared" si="5"/>
        <v>-2.1274335208491486</v>
      </c>
      <c r="BE39" s="581"/>
      <c r="BF39" s="627">
        <v>7.190144261652466</v>
      </c>
      <c r="BG39" s="628">
        <v>12.506470384208185</v>
      </c>
      <c r="BH39" s="591"/>
    </row>
    <row r="40" spans="1:61" s="456" customFormat="1" ht="15" thickBot="1" x14ac:dyDescent="0.4">
      <c r="A40" s="592">
        <v>16</v>
      </c>
      <c r="B40" s="593" t="s">
        <v>70</v>
      </c>
      <c r="C40" s="594">
        <v>1.49</v>
      </c>
      <c r="D40" s="595">
        <v>100</v>
      </c>
      <c r="E40" s="595">
        <v>100</v>
      </c>
      <c r="F40" s="595">
        <v>100</v>
      </c>
      <c r="G40" s="595">
        <v>100</v>
      </c>
      <c r="H40" s="595">
        <v>100</v>
      </c>
      <c r="I40" s="596">
        <v>110.89827211047569</v>
      </c>
      <c r="J40" s="596">
        <v>93.090652064992568</v>
      </c>
      <c r="K40" s="596">
        <v>94.899446123932023</v>
      </c>
      <c r="L40" s="596">
        <v>77.63025732890496</v>
      </c>
      <c r="M40" s="597">
        <f t="shared" si="0"/>
        <v>94.12965690707631</v>
      </c>
      <c r="N40" s="464">
        <v>104.55933740921681</v>
      </c>
      <c r="O40" s="464">
        <v>109.803253821832</v>
      </c>
      <c r="P40" s="464">
        <v>142.31339817593101</v>
      </c>
      <c r="Q40" s="464">
        <v>150.28523034011499</v>
      </c>
      <c r="R40" s="597">
        <v>126.74030493677371</v>
      </c>
      <c r="S40" s="464">
        <v>131.39928901250954</v>
      </c>
      <c r="T40" s="464">
        <v>122.47335013129901</v>
      </c>
      <c r="U40" s="464">
        <v>122.88192295521432</v>
      </c>
      <c r="V40" s="464">
        <v>127.10509111095445</v>
      </c>
      <c r="W40" s="597">
        <v>125.96491330249434</v>
      </c>
      <c r="X40" s="464">
        <v>132.23779079370769</v>
      </c>
      <c r="Y40" s="464">
        <v>130.86021215397227</v>
      </c>
      <c r="Z40" s="464">
        <v>138.88710244297238</v>
      </c>
      <c r="AA40" s="464">
        <v>148.93606571953092</v>
      </c>
      <c r="AB40" s="597">
        <v>137.7302927775458</v>
      </c>
      <c r="AC40" s="464">
        <v>144.0875928271729</v>
      </c>
      <c r="AD40" s="598">
        <v>146.59341005975216</v>
      </c>
      <c r="AE40" s="589">
        <v>180.6804903800537</v>
      </c>
      <c r="AF40" s="589">
        <v>182.57939119485377</v>
      </c>
      <c r="AG40" s="589">
        <f t="shared" si="1"/>
        <v>163.48522111545813</v>
      </c>
      <c r="AH40" s="464">
        <v>155.63710935098683</v>
      </c>
      <c r="AI40" s="464">
        <v>161.50781294749407</v>
      </c>
      <c r="AJ40" s="464">
        <v>163.75075468595131</v>
      </c>
      <c r="AK40" s="464">
        <v>155.31528996373103</v>
      </c>
      <c r="AL40" s="597">
        <f t="shared" si="2"/>
        <v>159.0527417370408</v>
      </c>
      <c r="AM40" s="597">
        <v>168.89965118746127</v>
      </c>
      <c r="AN40" s="597">
        <v>179.95348161131366</v>
      </c>
      <c r="AO40" s="597">
        <v>172.67634651845185</v>
      </c>
      <c r="AP40" s="597">
        <v>172.46814416664702</v>
      </c>
      <c r="AQ40" s="597">
        <v>173.49940587096845</v>
      </c>
      <c r="AR40" s="590">
        <f>'Index-Temp'!AD35</f>
        <v>178.05878966610038</v>
      </c>
      <c r="AS40" s="590">
        <f>'Index-Temp'!AE35</f>
        <v>180.87719890164976</v>
      </c>
      <c r="AT40" s="590">
        <f>'Index-Temp'!AF35</f>
        <v>174.10214689873311</v>
      </c>
      <c r="AU40" s="590">
        <f>'Index-Temp'!AG35</f>
        <v>178.60890812212679</v>
      </c>
      <c r="AV40" s="590">
        <f>'Index-Temp'!AH35</f>
        <v>177.9117608971525</v>
      </c>
      <c r="AW40" s="579">
        <f>'Index-Temp'!AI35</f>
        <v>179.60084649510512</v>
      </c>
      <c r="AX40" s="579">
        <f>'Index-Temp'!AJ35</f>
        <v>177.3590362348383</v>
      </c>
      <c r="AY40" s="579">
        <f>'Index-Temp'!AP35</f>
        <v>165.01337857810574</v>
      </c>
      <c r="AZ40" s="579">
        <f>'Index-Temp'!AQ35</f>
        <v>166.34375479207287</v>
      </c>
      <c r="BA40" s="581">
        <f>'Index-Temp'!AR35</f>
        <v>170.48906887960123</v>
      </c>
      <c r="BB40" s="580">
        <f>(AZ40-AY40)/AY40*100</f>
        <v>0.80622324409739976</v>
      </c>
      <c r="BC40" s="581">
        <f t="shared" si="4"/>
        <v>-6.8670445718571989</v>
      </c>
      <c r="BD40" s="628">
        <f t="shared" si="5"/>
        <v>-4.1721199206398678</v>
      </c>
      <c r="BE40" s="581"/>
      <c r="BF40" s="630">
        <v>0.52356517220236221</v>
      </c>
      <c r="BG40" s="631">
        <v>4.817670941582219</v>
      </c>
      <c r="BH40" s="591"/>
    </row>
    <row r="41" spans="1:61" s="456" customFormat="1" ht="15" thickBot="1" x14ac:dyDescent="0.4">
      <c r="A41" s="592">
        <v>17</v>
      </c>
      <c r="B41" s="593" t="s">
        <v>71</v>
      </c>
      <c r="C41" s="594">
        <v>4.5</v>
      </c>
      <c r="D41" s="595">
        <v>100</v>
      </c>
      <c r="E41" s="595">
        <v>100</v>
      </c>
      <c r="F41" s="595">
        <v>100</v>
      </c>
      <c r="G41" s="595">
        <v>100</v>
      </c>
      <c r="H41" s="595">
        <v>100</v>
      </c>
      <c r="I41" s="596">
        <v>166.19526760596264</v>
      </c>
      <c r="J41" s="596">
        <v>172.0130570354865</v>
      </c>
      <c r="K41" s="596">
        <v>158.32442422717355</v>
      </c>
      <c r="L41" s="596">
        <v>145.69376368931461</v>
      </c>
      <c r="M41" s="597">
        <f t="shared" si="0"/>
        <v>160.55662813948433</v>
      </c>
      <c r="N41" s="464">
        <v>176.00677149967871</v>
      </c>
      <c r="O41" s="464">
        <v>203.71929304635069</v>
      </c>
      <c r="P41" s="464">
        <v>186.27970097248817</v>
      </c>
      <c r="Q41" s="464">
        <v>194.47723543894514</v>
      </c>
      <c r="R41" s="597">
        <v>190.12075023936569</v>
      </c>
      <c r="S41" s="464">
        <v>175.99001270557724</v>
      </c>
      <c r="T41" s="464">
        <v>177.11204246975885</v>
      </c>
      <c r="U41" s="464">
        <v>158.96376349803083</v>
      </c>
      <c r="V41" s="464">
        <v>161.18298045920082</v>
      </c>
      <c r="W41" s="597">
        <v>168.31219978314195</v>
      </c>
      <c r="X41" s="464">
        <v>166.0126160571397</v>
      </c>
      <c r="Y41" s="464">
        <v>161.43298013257288</v>
      </c>
      <c r="Z41" s="464">
        <v>199.76099233550738</v>
      </c>
      <c r="AA41" s="464">
        <v>198.87680344404103</v>
      </c>
      <c r="AB41" s="597">
        <v>181.52084799231523</v>
      </c>
      <c r="AC41" s="464">
        <v>186.45021348494194</v>
      </c>
      <c r="AD41" s="598">
        <v>179.56545098809482</v>
      </c>
      <c r="AE41" s="589">
        <v>182.01483025564403</v>
      </c>
      <c r="AF41" s="589">
        <v>174.32052060238402</v>
      </c>
      <c r="AG41" s="589">
        <f t="shared" si="1"/>
        <v>180.5877538327662</v>
      </c>
      <c r="AH41" s="464">
        <v>171.57218736322329</v>
      </c>
      <c r="AI41" s="464">
        <v>169.52813514351669</v>
      </c>
      <c r="AJ41" s="464">
        <v>189.05105558553151</v>
      </c>
      <c r="AK41" s="464">
        <v>201.14553321175634</v>
      </c>
      <c r="AL41" s="597">
        <f t="shared" si="2"/>
        <v>182.82422782600696</v>
      </c>
      <c r="AM41" s="597">
        <v>216.12783335815888</v>
      </c>
      <c r="AN41" s="597">
        <v>229.73410572344167</v>
      </c>
      <c r="AO41" s="597">
        <v>201.30412341785694</v>
      </c>
      <c r="AP41" s="597">
        <v>201.09707350657195</v>
      </c>
      <c r="AQ41" s="597">
        <v>212.06578400150735</v>
      </c>
      <c r="AR41" s="590">
        <f>'Index-Temp'!AD36</f>
        <v>196.69716140903014</v>
      </c>
      <c r="AS41" s="590">
        <f>'Index-Temp'!AE36</f>
        <v>184.6962084993483</v>
      </c>
      <c r="AT41" s="590">
        <f>'Index-Temp'!AF36</f>
        <v>195.46755666008011</v>
      </c>
      <c r="AU41" s="590">
        <f>'Index-Temp'!AG36</f>
        <v>190.66736559277712</v>
      </c>
      <c r="AV41" s="590">
        <f>'Index-Temp'!AH36</f>
        <v>191.88207304030891</v>
      </c>
      <c r="AW41" s="579">
        <f>'Index-Temp'!AI36</f>
        <v>191.23455944471084</v>
      </c>
      <c r="AX41" s="579">
        <f>'Index-Temp'!AJ36</f>
        <v>189.33329145206665</v>
      </c>
      <c r="AY41" s="579">
        <f>'Index-Temp'!AP36</f>
        <v>180.88056136296873</v>
      </c>
      <c r="AZ41" s="579">
        <f>'Index-Temp'!AQ36</f>
        <v>181.30465517539585</v>
      </c>
      <c r="BA41" s="581">
        <f>'Index-Temp'!AR36</f>
        <v>185.72542742926629</v>
      </c>
      <c r="BB41" s="580">
        <f t="shared" si="3"/>
        <v>0.23446069009930687</v>
      </c>
      <c r="BC41" s="581">
        <f t="shared" si="4"/>
        <v>-4.9104944562867265</v>
      </c>
      <c r="BD41" s="628">
        <f t="shared" si="5"/>
        <v>-3.208556960789811</v>
      </c>
      <c r="BE41" s="581"/>
      <c r="BF41" s="588"/>
      <c r="BG41" s="583"/>
      <c r="BH41" s="591"/>
    </row>
    <row r="42" spans="1:61" ht="15" thickBot="1" x14ac:dyDescent="0.4">
      <c r="A42" s="696" t="s">
        <v>220</v>
      </c>
      <c r="B42" s="696"/>
      <c r="C42" s="512"/>
      <c r="D42" s="466"/>
      <c r="E42" s="466"/>
      <c r="F42" s="466"/>
      <c r="G42" s="466"/>
      <c r="H42" s="466"/>
      <c r="I42" s="464"/>
      <c r="J42" s="467"/>
      <c r="K42" s="467"/>
      <c r="L42" s="467"/>
      <c r="M42" s="470"/>
      <c r="N42" s="467"/>
      <c r="O42" s="467"/>
      <c r="P42" s="467"/>
      <c r="Q42" s="470"/>
      <c r="R42" s="609"/>
      <c r="S42" s="467"/>
      <c r="T42" s="470"/>
      <c r="U42" s="470"/>
      <c r="V42" s="470"/>
      <c r="W42" s="602"/>
      <c r="X42" s="471"/>
      <c r="Y42" s="471"/>
      <c r="Z42" s="471"/>
      <c r="AA42" s="471"/>
      <c r="AB42" s="471"/>
      <c r="AC42" s="468"/>
      <c r="AD42" s="468"/>
      <c r="AE42" s="468"/>
      <c r="AF42" s="468"/>
      <c r="AG42" s="468"/>
      <c r="AH42" s="468"/>
      <c r="AI42" s="468"/>
      <c r="AJ42" s="468"/>
      <c r="AK42" s="468"/>
      <c r="AL42" s="468"/>
      <c r="AM42" s="468"/>
      <c r="AN42" s="468"/>
      <c r="AO42" s="468"/>
      <c r="AP42" s="468"/>
      <c r="AQ42" s="468"/>
      <c r="AR42" s="604"/>
      <c r="AS42" s="604"/>
      <c r="AT42" s="604"/>
      <c r="AU42" s="604"/>
      <c r="AV42" s="604"/>
      <c r="AW42" s="579"/>
      <c r="AX42" s="579"/>
      <c r="AY42" s="579"/>
      <c r="AZ42" s="579"/>
      <c r="BA42" s="581"/>
      <c r="BB42" s="580"/>
      <c r="BC42" s="581"/>
      <c r="BD42" s="628"/>
      <c r="BE42" s="581"/>
      <c r="BF42" s="588"/>
      <c r="BG42" s="583"/>
    </row>
    <row r="43" spans="1:61" s="456" customFormat="1" ht="15" thickBot="1" x14ac:dyDescent="0.4">
      <c r="A43" s="513"/>
      <c r="B43" s="514" t="s">
        <v>74</v>
      </c>
      <c r="C43" s="448">
        <v>29.5</v>
      </c>
      <c r="D43" s="453">
        <v>100</v>
      </c>
      <c r="E43" s="453">
        <v>100</v>
      </c>
      <c r="F43" s="453">
        <v>100</v>
      </c>
      <c r="G43" s="453">
        <v>100</v>
      </c>
      <c r="H43" s="453">
        <v>100</v>
      </c>
      <c r="I43" s="454">
        <v>130.48809540393194</v>
      </c>
      <c r="J43" s="454">
        <v>131.40745006340822</v>
      </c>
      <c r="K43" s="454">
        <v>131.42788335011744</v>
      </c>
      <c r="L43" s="454">
        <v>129.12909332127157</v>
      </c>
      <c r="M43" s="454">
        <f t="shared" si="0"/>
        <v>130.61313053468228</v>
      </c>
      <c r="N43" s="454">
        <v>141.93029626354647</v>
      </c>
      <c r="O43" s="454">
        <v>140.02346119409054</v>
      </c>
      <c r="P43" s="454">
        <v>141.0330212843497</v>
      </c>
      <c r="Q43" s="454">
        <v>142.09455266537327</v>
      </c>
      <c r="R43" s="454">
        <v>141.27033285184001</v>
      </c>
      <c r="S43" s="454">
        <v>147.52311606716194</v>
      </c>
      <c r="T43" s="454">
        <v>147.50887356457389</v>
      </c>
      <c r="U43" s="454">
        <v>146.91981417758541</v>
      </c>
      <c r="V43" s="454">
        <v>151.74030400946336</v>
      </c>
      <c r="W43" s="454">
        <v>148.42302695469616</v>
      </c>
      <c r="X43" s="454">
        <v>153.2254801029527</v>
      </c>
      <c r="Y43" s="454">
        <v>155.6587928052962</v>
      </c>
      <c r="Z43" s="454">
        <v>160.66400307780225</v>
      </c>
      <c r="AA43" s="454">
        <v>159.13151815297894</v>
      </c>
      <c r="AB43" s="454">
        <v>157.16994853475754</v>
      </c>
      <c r="AC43" s="454">
        <v>168.45</v>
      </c>
      <c r="AD43" s="454">
        <v>169.53540558683628</v>
      </c>
      <c r="AE43" s="610">
        <v>168.23532698898879</v>
      </c>
      <c r="AF43" s="610">
        <v>165.52942867589209</v>
      </c>
      <c r="AG43" s="589">
        <f t="shared" ref="AG43:AG51" si="6">AVERAGE(AC43:AF43)</f>
        <v>167.93754031292929</v>
      </c>
      <c r="AH43" s="454">
        <v>174.09182909317937</v>
      </c>
      <c r="AI43" s="454">
        <v>173.32360703693351</v>
      </c>
      <c r="AJ43" s="454">
        <v>178.99881862806708</v>
      </c>
      <c r="AK43" s="454">
        <v>172.42474164933614</v>
      </c>
      <c r="AL43" s="454">
        <f>AVERAGE(AH43:AK43)</f>
        <v>174.70974910187903</v>
      </c>
      <c r="AM43" s="454">
        <v>179.43211018703639</v>
      </c>
      <c r="AN43" s="454">
        <v>181.66027049450977</v>
      </c>
      <c r="AO43" s="454">
        <v>186.82073879468379</v>
      </c>
      <c r="AP43" s="454">
        <v>184.08260030737853</v>
      </c>
      <c r="AQ43" s="454">
        <v>182.99892994590209</v>
      </c>
      <c r="AR43" s="590">
        <f>'Index-Temp'!AD38</f>
        <v>187.02997618430669</v>
      </c>
      <c r="AS43" s="590">
        <f>'Index-Temp'!AE38</f>
        <v>187.26721765553896</v>
      </c>
      <c r="AT43" s="590">
        <f>'Index-Temp'!AF38</f>
        <v>188.89005252240466</v>
      </c>
      <c r="AU43" s="590">
        <f>'Index-Temp'!AG38</f>
        <v>183.52259553986949</v>
      </c>
      <c r="AV43" s="590">
        <f>'Index-Temp'!AH38</f>
        <v>186.67746047552995</v>
      </c>
      <c r="AW43" s="579">
        <f>'Index-Temp'!AI38</f>
        <v>191.19350088161966</v>
      </c>
      <c r="AX43" s="579">
        <f>'Index-Temp'!AJ38</f>
        <v>190.70405493458071</v>
      </c>
      <c r="AY43" s="579">
        <f>'Index-Temp'!AP38</f>
        <v>192.1631683198041</v>
      </c>
      <c r="AZ43" s="579">
        <f>'Index-Temp'!AQ38</f>
        <v>193.30859513804327</v>
      </c>
      <c r="BA43" s="581">
        <f>'Index-Temp'!AR38</f>
        <v>191.23553133441072</v>
      </c>
      <c r="BB43" s="580">
        <f t="shared" si="3"/>
        <v>0.59606990676429572</v>
      </c>
      <c r="BC43" s="581">
        <f t="shared" si="4"/>
        <v>5.332313206112989</v>
      </c>
      <c r="BD43" s="628">
        <f t="shared" si="5"/>
        <v>2.4416824866107758</v>
      </c>
      <c r="BE43" s="581"/>
      <c r="BF43" s="588"/>
      <c r="BG43" s="583"/>
      <c r="BH43" s="591"/>
    </row>
    <row r="44" spans="1:61" ht="15" thickBot="1" x14ac:dyDescent="0.4">
      <c r="A44" s="515">
        <v>1</v>
      </c>
      <c r="B44" s="516" t="s">
        <v>75</v>
      </c>
      <c r="C44" s="511">
        <v>4.432455305194118</v>
      </c>
      <c r="D44" s="466">
        <v>100</v>
      </c>
      <c r="E44" s="466">
        <v>100</v>
      </c>
      <c r="F44" s="466">
        <v>100</v>
      </c>
      <c r="G44" s="466">
        <v>100</v>
      </c>
      <c r="H44" s="466">
        <v>100</v>
      </c>
      <c r="I44" s="467">
        <v>123.04994133876713</v>
      </c>
      <c r="J44" s="467">
        <v>120.72634527941216</v>
      </c>
      <c r="K44" s="467">
        <v>123.76424863106199</v>
      </c>
      <c r="L44" s="467">
        <v>121.96177760182525</v>
      </c>
      <c r="M44" s="602">
        <f t="shared" si="0"/>
        <v>122.37557821276663</v>
      </c>
      <c r="N44" s="467">
        <v>140.462290567466</v>
      </c>
      <c r="O44" s="467">
        <v>130.68633420392402</v>
      </c>
      <c r="P44" s="467">
        <v>132.74116307278985</v>
      </c>
      <c r="Q44" s="467">
        <v>136.87492831685506</v>
      </c>
      <c r="R44" s="602">
        <v>135.19117904025873</v>
      </c>
      <c r="S44" s="467">
        <v>138.58660432772191</v>
      </c>
      <c r="T44" s="467">
        <v>142.3116978737695</v>
      </c>
      <c r="U44" s="467">
        <v>139.18726997489466</v>
      </c>
      <c r="V44" s="467">
        <v>132.21124987361711</v>
      </c>
      <c r="W44" s="602">
        <v>138.07420551250081</v>
      </c>
      <c r="X44" s="467">
        <v>132.44725905764651</v>
      </c>
      <c r="Y44" s="467">
        <v>137.97746136052328</v>
      </c>
      <c r="Z44" s="467">
        <v>141.62246770644947</v>
      </c>
      <c r="AA44" s="467">
        <v>137.78648641451784</v>
      </c>
      <c r="AB44" s="602">
        <v>137.45841863478427</v>
      </c>
      <c r="AC44" s="467">
        <v>142.98290639825407</v>
      </c>
      <c r="AD44" s="603">
        <v>141.75614167715426</v>
      </c>
      <c r="AE44" s="455">
        <v>143.98981315009542</v>
      </c>
      <c r="AF44" s="455">
        <v>140.13604509173297</v>
      </c>
      <c r="AG44" s="455">
        <f t="shared" si="6"/>
        <v>142.21622657930919</v>
      </c>
      <c r="AH44" s="467">
        <v>146.15787858983268</v>
      </c>
      <c r="AI44" s="467">
        <v>149.78676286802133</v>
      </c>
      <c r="AJ44" s="467">
        <v>152.00472314316752</v>
      </c>
      <c r="AK44" s="467">
        <v>140.08535015024822</v>
      </c>
      <c r="AL44" s="602">
        <f t="shared" ref="AL44:AL51" si="7">AVERAGE(AH44:AK44)</f>
        <v>147.00867868781745</v>
      </c>
      <c r="AM44" s="602">
        <v>144.43430919250872</v>
      </c>
      <c r="AN44" s="602">
        <v>154.94747486459596</v>
      </c>
      <c r="AO44" s="602">
        <v>155.40056475801649</v>
      </c>
      <c r="AP44" s="602">
        <v>156.11363944939384</v>
      </c>
      <c r="AQ44" s="602">
        <v>152.72399706612876</v>
      </c>
      <c r="AR44" s="604">
        <f>'Index-Temp'!AD39</f>
        <v>159.57695795896294</v>
      </c>
      <c r="AS44" s="604">
        <f>'Index-Temp'!AE39</f>
        <v>160.27985845336269</v>
      </c>
      <c r="AT44" s="604">
        <f>'Index-Temp'!AF39</f>
        <v>164.02250720183144</v>
      </c>
      <c r="AU44" s="604">
        <f>'Index-Temp'!AG39</f>
        <v>162.46186290590254</v>
      </c>
      <c r="AV44" s="604">
        <f>'Index-Temp'!AH39</f>
        <v>161.58529663001491</v>
      </c>
      <c r="AW44" s="605">
        <f>'Index-Temp'!AI39</f>
        <v>163.15307107585053</v>
      </c>
      <c r="AX44" s="579">
        <f>'Index-Temp'!AJ39</f>
        <v>159.90628547781336</v>
      </c>
      <c r="AY44" s="579">
        <f>'Index-Temp'!AP39</f>
        <v>161.28375513258578</v>
      </c>
      <c r="AZ44" s="579">
        <f>'Index-Temp'!AQ39</f>
        <v>161.39426528176227</v>
      </c>
      <c r="BA44" s="581">
        <f>'Index-Temp'!AR39</f>
        <v>161.32578549412693</v>
      </c>
      <c r="BB44" s="580">
        <f t="shared" si="3"/>
        <v>6.8519082461618475E-2</v>
      </c>
      <c r="BC44" s="581">
        <f t="shared" si="4"/>
        <v>-0.65713737676306949</v>
      </c>
      <c r="BD44" s="628">
        <f t="shared" si="5"/>
        <v>-0.16060318686184927</v>
      </c>
      <c r="BE44" s="581"/>
      <c r="BF44" s="588"/>
      <c r="BG44" s="583"/>
    </row>
    <row r="45" spans="1:61" ht="15" thickBot="1" x14ac:dyDescent="0.4">
      <c r="A45" s="515">
        <v>2</v>
      </c>
      <c r="B45" s="516" t="s">
        <v>76</v>
      </c>
      <c r="C45" s="511">
        <v>4.432455305194118</v>
      </c>
      <c r="D45" s="466">
        <v>100</v>
      </c>
      <c r="E45" s="466">
        <v>100</v>
      </c>
      <c r="F45" s="466">
        <v>100</v>
      </c>
      <c r="G45" s="466">
        <v>100</v>
      </c>
      <c r="H45" s="466">
        <v>100</v>
      </c>
      <c r="I45" s="467">
        <v>124.39690354942266</v>
      </c>
      <c r="J45" s="467">
        <v>126.10818278578459</v>
      </c>
      <c r="K45" s="467">
        <v>127.89379884176955</v>
      </c>
      <c r="L45" s="467">
        <v>122.3696248970833</v>
      </c>
      <c r="M45" s="602">
        <f t="shared" si="0"/>
        <v>125.19212751851504</v>
      </c>
      <c r="N45" s="467">
        <v>134.30418369841718</v>
      </c>
      <c r="O45" s="467">
        <v>125.86020315468016</v>
      </c>
      <c r="P45" s="467">
        <v>127.9358316752222</v>
      </c>
      <c r="Q45" s="467">
        <v>127.6605047804531</v>
      </c>
      <c r="R45" s="602">
        <v>128.94018082719316</v>
      </c>
      <c r="S45" s="467">
        <v>131.56721580560733</v>
      </c>
      <c r="T45" s="467">
        <v>134.28486803260083</v>
      </c>
      <c r="U45" s="467">
        <v>127.43018165106395</v>
      </c>
      <c r="V45" s="467">
        <v>130.67150825973954</v>
      </c>
      <c r="W45" s="602">
        <v>130.9884434372529</v>
      </c>
      <c r="X45" s="467">
        <v>133.44196689012301</v>
      </c>
      <c r="Y45" s="467">
        <v>136.06957936011349</v>
      </c>
      <c r="Z45" s="467">
        <v>139.43951996975036</v>
      </c>
      <c r="AA45" s="467">
        <v>135.89223720389788</v>
      </c>
      <c r="AB45" s="602">
        <v>136.21082585597117</v>
      </c>
      <c r="AC45" s="467">
        <v>147.06902451789082</v>
      </c>
      <c r="AD45" s="603">
        <v>146.44774690752294</v>
      </c>
      <c r="AE45" s="455">
        <v>146.42555168936079</v>
      </c>
      <c r="AF45" s="455">
        <v>146.91666107626804</v>
      </c>
      <c r="AG45" s="455">
        <f t="shared" si="6"/>
        <v>146.71474604776066</v>
      </c>
      <c r="AH45" s="467">
        <v>153.08928502876606</v>
      </c>
      <c r="AI45" s="467">
        <v>156.01156919117585</v>
      </c>
      <c r="AJ45" s="467">
        <v>160.65658487005882</v>
      </c>
      <c r="AK45" s="467">
        <v>146.10889828667598</v>
      </c>
      <c r="AL45" s="602">
        <f t="shared" si="7"/>
        <v>153.96658434416918</v>
      </c>
      <c r="AM45" s="602">
        <v>152.7245132336632</v>
      </c>
      <c r="AN45" s="602">
        <v>162.39931893974568</v>
      </c>
      <c r="AO45" s="602">
        <v>162.97497509554043</v>
      </c>
      <c r="AP45" s="602">
        <v>162.24637155338522</v>
      </c>
      <c r="AQ45" s="602">
        <v>160.08629470558364</v>
      </c>
      <c r="AR45" s="604">
        <f>'Index-Temp'!AD40</f>
        <v>169.48079529524574</v>
      </c>
      <c r="AS45" s="604">
        <f>'Index-Temp'!AE40</f>
        <v>167.52603245545498</v>
      </c>
      <c r="AT45" s="604">
        <f>'Index-Temp'!AF40</f>
        <v>170.77270573339013</v>
      </c>
      <c r="AU45" s="604">
        <f>'Index-Temp'!AG40</f>
        <v>166.13447262748466</v>
      </c>
      <c r="AV45" s="604">
        <f>'Index-Temp'!AH40</f>
        <v>168.47850152789388</v>
      </c>
      <c r="AW45" s="605">
        <f>'Index-Temp'!AI40</f>
        <v>168.54744323766346</v>
      </c>
      <c r="AX45" s="579">
        <f>'Index-Temp'!AJ40</f>
        <v>165.72154682676873</v>
      </c>
      <c r="AY45" s="579">
        <f>'Index-Temp'!AP40</f>
        <v>166.20249585985064</v>
      </c>
      <c r="AZ45" s="579">
        <f>'Index-Temp'!AQ40</f>
        <v>166.85686215718457</v>
      </c>
      <c r="BA45" s="581">
        <f>'Index-Temp'!AR40</f>
        <v>166.22930851888387</v>
      </c>
      <c r="BB45" s="580">
        <f t="shared" si="3"/>
        <v>0.39371628804281811</v>
      </c>
      <c r="BC45" s="581">
        <f t="shared" si="4"/>
        <v>0.43482217644238691</v>
      </c>
      <c r="BD45" s="628">
        <f t="shared" si="5"/>
        <v>-1.3350029758174398</v>
      </c>
      <c r="BE45" s="581"/>
      <c r="BF45" s="588"/>
      <c r="BG45" s="583"/>
    </row>
    <row r="46" spans="1:61" ht="15" thickBot="1" x14ac:dyDescent="0.4">
      <c r="A46" s="515">
        <v>3</v>
      </c>
      <c r="B46" s="516" t="s">
        <v>77</v>
      </c>
      <c r="C46" s="511">
        <v>5.8394160583941606</v>
      </c>
      <c r="D46" s="466">
        <v>100</v>
      </c>
      <c r="E46" s="466">
        <v>100</v>
      </c>
      <c r="F46" s="466">
        <v>100</v>
      </c>
      <c r="G46" s="466">
        <v>100</v>
      </c>
      <c r="H46" s="466">
        <v>100</v>
      </c>
      <c r="I46" s="467">
        <v>131.96324473361869</v>
      </c>
      <c r="J46" s="467">
        <v>130.68813463459904</v>
      </c>
      <c r="K46" s="467">
        <v>138.98589959841496</v>
      </c>
      <c r="L46" s="467">
        <v>127.71078477532416</v>
      </c>
      <c r="M46" s="602">
        <f t="shared" si="0"/>
        <v>132.33701593548921</v>
      </c>
      <c r="N46" s="467">
        <v>143.78943080238756</v>
      </c>
      <c r="O46" s="467">
        <v>142.49131361935903</v>
      </c>
      <c r="P46" s="467">
        <v>138.10975558162818</v>
      </c>
      <c r="Q46" s="467">
        <v>140.87879206466957</v>
      </c>
      <c r="R46" s="602">
        <v>141.31732301701109</v>
      </c>
      <c r="S46" s="467">
        <v>140.26819107174265</v>
      </c>
      <c r="T46" s="467">
        <v>140.43924937953861</v>
      </c>
      <c r="U46" s="467">
        <v>144.07178461875634</v>
      </c>
      <c r="V46" s="467">
        <v>143.85649809439062</v>
      </c>
      <c r="W46" s="602">
        <v>142.15893079110705</v>
      </c>
      <c r="X46" s="467">
        <v>152.86511542421769</v>
      </c>
      <c r="Y46" s="467">
        <v>152.36332041244896</v>
      </c>
      <c r="Z46" s="467">
        <v>154.68270104549057</v>
      </c>
      <c r="AA46" s="467">
        <v>149.49446035203491</v>
      </c>
      <c r="AB46" s="602">
        <v>152.35139930854805</v>
      </c>
      <c r="AC46" s="467">
        <v>166.81159427415565</v>
      </c>
      <c r="AD46" s="603">
        <v>164.71147313586732</v>
      </c>
      <c r="AE46" s="455">
        <v>167.69441482465845</v>
      </c>
      <c r="AF46" s="455">
        <v>161.13218350547098</v>
      </c>
      <c r="AG46" s="455">
        <f t="shared" si="6"/>
        <v>165.08741643503811</v>
      </c>
      <c r="AH46" s="467">
        <v>178.7272870446848</v>
      </c>
      <c r="AI46" s="467">
        <v>176.4190051141409</v>
      </c>
      <c r="AJ46" s="467">
        <v>183.2486112816874</v>
      </c>
      <c r="AK46" s="467">
        <v>170.92443122795459</v>
      </c>
      <c r="AL46" s="602">
        <f t="shared" si="7"/>
        <v>177.32983366711693</v>
      </c>
      <c r="AM46" s="602">
        <v>176.31093656788906</v>
      </c>
      <c r="AN46" s="602">
        <v>177.23227460869896</v>
      </c>
      <c r="AO46" s="602">
        <v>181.91283413567066</v>
      </c>
      <c r="AP46" s="602">
        <v>175.24127460529195</v>
      </c>
      <c r="AQ46" s="602">
        <v>177.67432997938766</v>
      </c>
      <c r="AR46" s="604">
        <f>'Index-Temp'!AD41</f>
        <v>190.25747084672557</v>
      </c>
      <c r="AS46" s="604">
        <f>'Index-Temp'!AE41</f>
        <v>190.4453182562751</v>
      </c>
      <c r="AT46" s="604">
        <f>'Index-Temp'!AF41</f>
        <v>192.94647164690528</v>
      </c>
      <c r="AU46" s="604">
        <f>'Index-Temp'!AG41</f>
        <v>181.84697746173399</v>
      </c>
      <c r="AV46" s="604">
        <f>'Index-Temp'!AH41</f>
        <v>188.87405955290998</v>
      </c>
      <c r="AW46" s="605">
        <f>'Index-Temp'!AI41</f>
        <v>198.62180879095001</v>
      </c>
      <c r="AX46" s="579">
        <f>'Index-Temp'!AJ41</f>
        <v>193.27005443274811</v>
      </c>
      <c r="AY46" s="579">
        <f>'Index-Temp'!AP41</f>
        <v>193.80915951834479</v>
      </c>
      <c r="AZ46" s="579">
        <f>'Index-Temp'!AQ41</f>
        <v>193.83643279233431</v>
      </c>
      <c r="BA46" s="581">
        <f>'Index-Temp'!AR41</f>
        <v>193.23778193831075</v>
      </c>
      <c r="BB46" s="580">
        <f t="shared" si="3"/>
        <v>1.4072231703239143E-2</v>
      </c>
      <c r="BC46" s="581">
        <f t="shared" si="4"/>
        <v>6.5931562338578109</v>
      </c>
      <c r="BD46" s="628">
        <f t="shared" si="5"/>
        <v>2.3103873532078856</v>
      </c>
      <c r="BE46" s="581"/>
      <c r="BF46" s="588"/>
      <c r="BG46" s="583"/>
    </row>
    <row r="47" spans="1:61" ht="15" thickBot="1" x14ac:dyDescent="0.4">
      <c r="A47" s="515">
        <v>4</v>
      </c>
      <c r="B47" s="516" t="s">
        <v>78</v>
      </c>
      <c r="C47" s="511">
        <v>21.686237173384111</v>
      </c>
      <c r="D47" s="466">
        <v>100</v>
      </c>
      <c r="E47" s="466">
        <v>100</v>
      </c>
      <c r="F47" s="466">
        <v>100</v>
      </c>
      <c r="G47" s="466">
        <v>100</v>
      </c>
      <c r="H47" s="466">
        <v>100</v>
      </c>
      <c r="I47" s="467">
        <v>134.97771974965852</v>
      </c>
      <c r="J47" s="467">
        <v>140.2084851157903</v>
      </c>
      <c r="K47" s="467">
        <v>133.7928375560987</v>
      </c>
      <c r="L47" s="467">
        <v>133.42448767151384</v>
      </c>
      <c r="M47" s="602">
        <f t="shared" si="0"/>
        <v>135.60088252326534</v>
      </c>
      <c r="N47" s="467">
        <v>143.0069434479112</v>
      </c>
      <c r="O47" s="467">
        <v>145.68259873797857</v>
      </c>
      <c r="P47" s="467">
        <v>141.12008529600521</v>
      </c>
      <c r="Q47" s="467">
        <v>144.09876207993005</v>
      </c>
      <c r="R47" s="602">
        <v>143.47709739045627</v>
      </c>
      <c r="S47" s="467">
        <v>147.25728300737316</v>
      </c>
      <c r="T47" s="467">
        <v>149.38543647121813</v>
      </c>
      <c r="U47" s="467">
        <v>152.66465723789676</v>
      </c>
      <c r="V47" s="467">
        <v>157.19042218950793</v>
      </c>
      <c r="W47" s="602">
        <v>151.62444972649899</v>
      </c>
      <c r="X47" s="467">
        <v>157.64645995584715</v>
      </c>
      <c r="Y47" s="467">
        <v>159.89744247086531</v>
      </c>
      <c r="Z47" s="467">
        <v>161.00671926899861</v>
      </c>
      <c r="AA47" s="467">
        <v>165.25205132366807</v>
      </c>
      <c r="AB47" s="602">
        <v>160.9506682548448</v>
      </c>
      <c r="AC47" s="467">
        <v>170.75526198246703</v>
      </c>
      <c r="AD47" s="603">
        <v>171.63570465474299</v>
      </c>
      <c r="AE47" s="455">
        <v>169.1394124205074</v>
      </c>
      <c r="AF47" s="455">
        <v>170.70077484508442</v>
      </c>
      <c r="AG47" s="455">
        <f t="shared" si="6"/>
        <v>170.55778847570045</v>
      </c>
      <c r="AH47" s="467">
        <v>179.40703069341015</v>
      </c>
      <c r="AI47" s="467">
        <v>178.09237341448116</v>
      </c>
      <c r="AJ47" s="467">
        <v>185.33812819731818</v>
      </c>
      <c r="AK47" s="467">
        <v>180.34583273166476</v>
      </c>
      <c r="AL47" s="602">
        <f t="shared" si="7"/>
        <v>180.79584125921855</v>
      </c>
      <c r="AM47" s="602">
        <v>187.37094511859016</v>
      </c>
      <c r="AN47" s="602">
        <v>187.56274846466999</v>
      </c>
      <c r="AO47" s="602">
        <v>184.84805944240827</v>
      </c>
      <c r="AP47" s="602">
        <v>186.41591799440522</v>
      </c>
      <c r="AQ47" s="602">
        <v>186.5494177550184</v>
      </c>
      <c r="AR47" s="604">
        <f>'Index-Temp'!AD42</f>
        <v>190.11825561787154</v>
      </c>
      <c r="AS47" s="604">
        <f>'Index-Temp'!AE42</f>
        <v>188.19827474470111</v>
      </c>
      <c r="AT47" s="604">
        <f>'Index-Temp'!AF42</f>
        <v>191.2645939343987</v>
      </c>
      <c r="AU47" s="604">
        <f>'Index-Temp'!AG42</f>
        <v>188.0605608789908</v>
      </c>
      <c r="AV47" s="604">
        <f>'Index-Temp'!AH42</f>
        <v>189.41042129399054</v>
      </c>
      <c r="AW47" s="605">
        <f>'Index-Temp'!AI42</f>
        <v>195.02571398712729</v>
      </c>
      <c r="AX47" s="579">
        <f>'Index-Temp'!AJ42</f>
        <v>193.46874981878747</v>
      </c>
      <c r="AY47" s="579">
        <f>'Index-Temp'!AP42</f>
        <v>197.04306476136054</v>
      </c>
      <c r="AZ47" s="579">
        <f>'Index-Temp'!AQ42</f>
        <v>198.81475476005235</v>
      </c>
      <c r="BA47" s="581">
        <f>'Index-Temp'!AR42</f>
        <v>195.56140184020393</v>
      </c>
      <c r="BB47" s="580">
        <f t="shared" si="3"/>
        <v>0.89913847048487161</v>
      </c>
      <c r="BC47" s="581">
        <f t="shared" si="4"/>
        <v>5.7184737888671044</v>
      </c>
      <c r="BD47" s="628">
        <f t="shared" si="5"/>
        <v>3.2474351222028264</v>
      </c>
      <c r="BE47" s="581"/>
      <c r="BF47" s="588"/>
      <c r="BG47" s="583"/>
    </row>
    <row r="48" spans="1:61" ht="15" thickBot="1" x14ac:dyDescent="0.4">
      <c r="A48" s="515">
        <v>5</v>
      </c>
      <c r="B48" s="516" t="s">
        <v>79</v>
      </c>
      <c r="C48" s="511">
        <v>10.620966888818364</v>
      </c>
      <c r="D48" s="466">
        <v>100</v>
      </c>
      <c r="E48" s="466">
        <v>100</v>
      </c>
      <c r="F48" s="466">
        <v>100</v>
      </c>
      <c r="G48" s="466">
        <v>100</v>
      </c>
      <c r="H48" s="466">
        <v>100</v>
      </c>
      <c r="I48" s="467">
        <v>136.03753189666091</v>
      </c>
      <c r="J48" s="467">
        <v>133.76509377389462</v>
      </c>
      <c r="K48" s="467">
        <v>134.7928479638849</v>
      </c>
      <c r="L48" s="467">
        <v>133.31928742830351</v>
      </c>
      <c r="M48" s="602">
        <f t="shared" si="0"/>
        <v>134.47869026568597</v>
      </c>
      <c r="N48" s="467">
        <v>144.30754606334025</v>
      </c>
      <c r="O48" s="467">
        <v>146.79025828885275</v>
      </c>
      <c r="P48" s="467">
        <v>145.25791748633384</v>
      </c>
      <c r="Q48" s="467">
        <v>147.49793936876048</v>
      </c>
      <c r="R48" s="602">
        <v>145.96341530182184</v>
      </c>
      <c r="S48" s="467">
        <v>150.85558273528517</v>
      </c>
      <c r="T48" s="467">
        <v>144.92002603426877</v>
      </c>
      <c r="U48" s="467">
        <v>149.80886431807801</v>
      </c>
      <c r="V48" s="467">
        <v>151.02193798555928</v>
      </c>
      <c r="W48" s="602">
        <v>149.15160276829781</v>
      </c>
      <c r="X48" s="467">
        <v>156.84046320319558</v>
      </c>
      <c r="Y48" s="467">
        <v>158.18624826208548</v>
      </c>
      <c r="Z48" s="467">
        <v>162.50002662662891</v>
      </c>
      <c r="AA48" s="467">
        <v>157.2302006272798</v>
      </c>
      <c r="AB48" s="602">
        <v>158.68923467979747</v>
      </c>
      <c r="AC48" s="467">
        <v>170.21373417524407</v>
      </c>
      <c r="AD48" s="603">
        <v>167.54827517517901</v>
      </c>
      <c r="AE48" s="455">
        <v>165.74906893971382</v>
      </c>
      <c r="AF48" s="455">
        <v>162.02307340434535</v>
      </c>
      <c r="AG48" s="455">
        <f t="shared" si="6"/>
        <v>166.38353792362057</v>
      </c>
      <c r="AH48" s="467">
        <v>177.57448131205516</v>
      </c>
      <c r="AI48" s="467">
        <v>175.36069738394451</v>
      </c>
      <c r="AJ48" s="467">
        <v>183.35639134527432</v>
      </c>
      <c r="AK48" s="467">
        <v>175.88422227308189</v>
      </c>
      <c r="AL48" s="602">
        <f t="shared" si="7"/>
        <v>178.04394807858898</v>
      </c>
      <c r="AM48" s="602">
        <v>188.2558493624141</v>
      </c>
      <c r="AN48" s="602">
        <v>188.06676278672148</v>
      </c>
      <c r="AO48" s="602">
        <v>189.19086572559129</v>
      </c>
      <c r="AP48" s="602">
        <v>185.86672291756747</v>
      </c>
      <c r="AQ48" s="602">
        <v>187.84505019807358</v>
      </c>
      <c r="AR48" s="604">
        <f>'Index-Temp'!AD43</f>
        <v>195.17643484111667</v>
      </c>
      <c r="AS48" s="604">
        <f>'Index-Temp'!AE43</f>
        <v>195.84478118492638</v>
      </c>
      <c r="AT48" s="604">
        <f>'Index-Temp'!AF43</f>
        <v>195.06804009328565</v>
      </c>
      <c r="AU48" s="604">
        <f>'Index-Temp'!AG43</f>
        <v>185.12251456573256</v>
      </c>
      <c r="AV48" s="604">
        <f>'Index-Temp'!AH43</f>
        <v>192.8029426712653</v>
      </c>
      <c r="AW48" s="605">
        <f>'Index-Temp'!AI43</f>
        <v>196.15029609015525</v>
      </c>
      <c r="AX48" s="579">
        <f>'Index-Temp'!AJ43</f>
        <v>194.3755468252767</v>
      </c>
      <c r="AY48" s="579">
        <f>'Index-Temp'!AP43</f>
        <v>196.0434606353551</v>
      </c>
      <c r="AZ48" s="579">
        <f>'Index-Temp'!AQ43</f>
        <v>197.87151623574806</v>
      </c>
      <c r="BA48" s="581">
        <f>'Index-Temp'!AR43</f>
        <v>195.04077540815922</v>
      </c>
      <c r="BB48" s="580">
        <f t="shared" si="3"/>
        <v>0.93247466376508159</v>
      </c>
      <c r="BC48" s="581">
        <f t="shared" si="4"/>
        <v>6.8867915390640606</v>
      </c>
      <c r="BD48" s="628">
        <f t="shared" si="5"/>
        <v>1.1606839117126402</v>
      </c>
      <c r="BE48" s="581"/>
      <c r="BF48" s="588"/>
      <c r="BG48" s="583"/>
    </row>
    <row r="49" spans="1:59" ht="15" thickBot="1" x14ac:dyDescent="0.4">
      <c r="A49" s="515">
        <v>6</v>
      </c>
      <c r="B49" s="516" t="s">
        <v>80</v>
      </c>
      <c r="C49" s="511">
        <v>47.159631862900667</v>
      </c>
      <c r="D49" s="466">
        <v>100</v>
      </c>
      <c r="E49" s="466">
        <v>100</v>
      </c>
      <c r="F49" s="466">
        <v>100</v>
      </c>
      <c r="G49" s="466">
        <v>100</v>
      </c>
      <c r="H49" s="466">
        <v>100</v>
      </c>
      <c r="I49" s="467">
        <v>126.35143256376449</v>
      </c>
      <c r="J49" s="467">
        <v>127.34518592292494</v>
      </c>
      <c r="K49" s="467">
        <v>127.9415940217195</v>
      </c>
      <c r="L49" s="467">
        <v>126.29373781269642</v>
      </c>
      <c r="M49" s="602">
        <f t="shared" si="0"/>
        <v>126.98298758027633</v>
      </c>
      <c r="N49" s="467">
        <v>138.77213412007904</v>
      </c>
      <c r="O49" s="467">
        <v>135.66544773081631</v>
      </c>
      <c r="P49" s="467">
        <v>139.50866108881274</v>
      </c>
      <c r="Q49" s="467">
        <v>141.43667655489631</v>
      </c>
      <c r="R49" s="602">
        <v>138.84572987365109</v>
      </c>
      <c r="S49" s="467">
        <v>147.75030421761988</v>
      </c>
      <c r="T49" s="467">
        <v>147.67571282381004</v>
      </c>
      <c r="U49" s="467">
        <v>144.28511955013508</v>
      </c>
      <c r="V49" s="467">
        <v>152.54650306788753</v>
      </c>
      <c r="W49" s="602">
        <v>148.06440991486315</v>
      </c>
      <c r="X49" s="467">
        <v>151.88696769297064</v>
      </c>
      <c r="Y49" s="467">
        <v>154.3433722941289</v>
      </c>
      <c r="Z49" s="467">
        <v>162.50829555923053</v>
      </c>
      <c r="AA49" s="467">
        <v>160.17559157575587</v>
      </c>
      <c r="AB49" s="602">
        <v>157.2285567805215</v>
      </c>
      <c r="AC49" s="467">
        <v>169.45262077390035</v>
      </c>
      <c r="AD49" s="603">
        <v>172.02986723775479</v>
      </c>
      <c r="AE49" s="455">
        <v>170.98099612470367</v>
      </c>
      <c r="AF49" s="455">
        <v>166.86366963979188</v>
      </c>
      <c r="AG49" s="455">
        <f t="shared" si="6"/>
        <v>169.83178844403767</v>
      </c>
      <c r="AH49" s="467">
        <v>172.17790166329803</v>
      </c>
      <c r="AI49" s="467">
        <v>171.43301783015147</v>
      </c>
      <c r="AJ49" s="467">
        <v>176.66284983637775</v>
      </c>
      <c r="AK49" s="467">
        <v>171.64459588817445</v>
      </c>
      <c r="AL49" s="602">
        <f t="shared" si="7"/>
        <v>172.97959130450042</v>
      </c>
      <c r="AM49" s="602">
        <v>177.74846567838537</v>
      </c>
      <c r="AN49" s="602">
        <v>180.35516385604393</v>
      </c>
      <c r="AO49" s="602">
        <v>192.14692584361092</v>
      </c>
      <c r="AP49" s="602">
        <v>187.87058072035947</v>
      </c>
      <c r="AQ49" s="602">
        <v>184.53028402459992</v>
      </c>
      <c r="AR49" s="604">
        <f>'Index-Temp'!AD44</f>
        <v>185.08381088787903</v>
      </c>
      <c r="AS49" s="604">
        <f>'Index-Temp'!AE44</f>
        <v>186.21692792630552</v>
      </c>
      <c r="AT49" s="604">
        <f>'Index-Temp'!AF44</f>
        <v>187.25568289191042</v>
      </c>
      <c r="AU49" s="604">
        <f>'Index-Temp'!AG44</f>
        <v>181.48139536619439</v>
      </c>
      <c r="AV49" s="604">
        <f>'Index-Temp'!AH44</f>
        <v>185.00945426807235</v>
      </c>
      <c r="AW49" s="605">
        <f>'Index-Temp'!AI44</f>
        <v>187.88787912570945</v>
      </c>
      <c r="AX49" s="579">
        <f>'Index-Temp'!AJ44</f>
        <v>189.81235996880994</v>
      </c>
      <c r="AY49" s="579">
        <f>'Index-Temp'!AP44</f>
        <v>190.71296311154279</v>
      </c>
      <c r="AZ49" s="579">
        <f>'Index-Temp'!AQ44</f>
        <v>191.75541462038316</v>
      </c>
      <c r="BA49" s="581">
        <f>'Index-Temp'!AR44</f>
        <v>189.8253101222864</v>
      </c>
      <c r="BB49" s="580">
        <f t="shared" si="3"/>
        <v>0.54660757812811656</v>
      </c>
      <c r="BC49" s="581">
        <f t="shared" si="4"/>
        <v>5.6611969692308053</v>
      </c>
      <c r="BD49" s="628">
        <f t="shared" si="5"/>
        <v>2.6030323008444962</v>
      </c>
      <c r="BE49" s="581"/>
      <c r="BF49" s="588"/>
      <c r="BG49" s="583"/>
    </row>
    <row r="50" spans="1:59" ht="15" thickBot="1" x14ac:dyDescent="0.4">
      <c r="A50" s="515">
        <v>7</v>
      </c>
      <c r="B50" s="516" t="s">
        <v>81</v>
      </c>
      <c r="C50" s="511">
        <v>3.7871575161324444</v>
      </c>
      <c r="D50" s="466">
        <v>100</v>
      </c>
      <c r="E50" s="466">
        <v>100</v>
      </c>
      <c r="F50" s="466">
        <v>100</v>
      </c>
      <c r="G50" s="466">
        <v>100</v>
      </c>
      <c r="H50" s="466">
        <v>100</v>
      </c>
      <c r="I50" s="467">
        <v>147.71720439482613</v>
      </c>
      <c r="J50" s="467">
        <v>139.35505445287603</v>
      </c>
      <c r="K50" s="467">
        <v>144.64905894148291</v>
      </c>
      <c r="L50" s="467">
        <v>141.65489521664358</v>
      </c>
      <c r="M50" s="602">
        <f t="shared" si="0"/>
        <v>143.34405325145718</v>
      </c>
      <c r="N50" s="467">
        <v>168.50126304810377</v>
      </c>
      <c r="O50" s="467">
        <v>159.46682095472053</v>
      </c>
      <c r="P50" s="467">
        <v>162.28779464512957</v>
      </c>
      <c r="Q50" s="467">
        <v>161.33103143325516</v>
      </c>
      <c r="R50" s="602">
        <v>162.89672752030225</v>
      </c>
      <c r="S50" s="467">
        <v>164.51833198173202</v>
      </c>
      <c r="T50" s="467">
        <v>163.44526698283144</v>
      </c>
      <c r="U50" s="467">
        <v>163.74021416404912</v>
      </c>
      <c r="V50" s="467">
        <v>161.65664787116935</v>
      </c>
      <c r="W50" s="602">
        <v>163.34011524994548</v>
      </c>
      <c r="X50" s="467">
        <v>172.2831628418721</v>
      </c>
      <c r="Y50" s="467">
        <v>179.70035674391696</v>
      </c>
      <c r="Z50" s="467">
        <v>178.82183288438443</v>
      </c>
      <c r="AA50" s="467">
        <v>175.35672881783179</v>
      </c>
      <c r="AB50" s="602">
        <v>176.54052032200133</v>
      </c>
      <c r="AC50" s="467">
        <v>184.51231670580722</v>
      </c>
      <c r="AD50" s="603">
        <v>192.35728546468144</v>
      </c>
      <c r="AE50" s="455">
        <v>186.16283637399005</v>
      </c>
      <c r="AF50" s="455">
        <v>183.02659384571396</v>
      </c>
      <c r="AG50" s="455">
        <f t="shared" si="6"/>
        <v>186.51475809754817</v>
      </c>
      <c r="AH50" s="467">
        <v>198.77299368883871</v>
      </c>
      <c r="AI50" s="467">
        <v>198.29566397861629</v>
      </c>
      <c r="AJ50" s="467">
        <v>198.86151757822475</v>
      </c>
      <c r="AK50" s="467">
        <v>191.45224321098527</v>
      </c>
      <c r="AL50" s="602">
        <f t="shared" si="7"/>
        <v>196.84560461416623</v>
      </c>
      <c r="AM50" s="602">
        <v>198.7356582884241</v>
      </c>
      <c r="AN50" s="602">
        <v>199.23286327774753</v>
      </c>
      <c r="AO50" s="602">
        <v>192.61347553903983</v>
      </c>
      <c r="AP50" s="602">
        <v>186.32005528403681</v>
      </c>
      <c r="AQ50" s="602">
        <v>194.22551309731207</v>
      </c>
      <c r="AR50" s="604">
        <f>'Index-Temp'!AD45</f>
        <v>207.08464471294928</v>
      </c>
      <c r="AS50" s="604">
        <f>'Index-Temp'!AE45</f>
        <v>208.84099482108417</v>
      </c>
      <c r="AT50" s="604">
        <f>'Index-Temp'!AF45</f>
        <v>211.53525949580589</v>
      </c>
      <c r="AU50" s="604">
        <f>'Index-Temp'!AG45</f>
        <v>212.88340664927409</v>
      </c>
      <c r="AV50" s="604">
        <f>'Index-Temp'!AH45</f>
        <v>210.08607641977835</v>
      </c>
      <c r="AW50" s="605">
        <f>'Index-Temp'!AI45</f>
        <v>228.9788454637573</v>
      </c>
      <c r="AX50" s="579">
        <f>'Index-Temp'!AJ45</f>
        <v>223.93041062092439</v>
      </c>
      <c r="AY50" s="579">
        <f>'Index-Temp'!AP45</f>
        <v>222.32777218679001</v>
      </c>
      <c r="AZ50" s="579">
        <f>'Index-Temp'!AQ45</f>
        <v>222.49770455343847</v>
      </c>
      <c r="BA50" s="581">
        <f>'Index-Temp'!AR45</f>
        <v>221.65332254327842</v>
      </c>
      <c r="BB50" s="580">
        <f t="shared" si="3"/>
        <v>7.6433261115792323E-2</v>
      </c>
      <c r="BC50" s="581">
        <f t="shared" si="4"/>
        <v>4.5162270068347565</v>
      </c>
      <c r="BD50" s="628">
        <f t="shared" si="5"/>
        <v>5.5059556162052647</v>
      </c>
      <c r="BE50" s="581"/>
      <c r="BF50" s="588"/>
      <c r="BG50" s="583"/>
    </row>
    <row r="51" spans="1:59" ht="15" thickBot="1" x14ac:dyDescent="0.4">
      <c r="A51" s="515">
        <v>8</v>
      </c>
      <c r="B51" s="516" t="s">
        <v>82</v>
      </c>
      <c r="C51" s="511">
        <v>2.0416798899820163</v>
      </c>
      <c r="D51" s="466">
        <v>100</v>
      </c>
      <c r="E51" s="466">
        <v>100</v>
      </c>
      <c r="F51" s="466">
        <v>100</v>
      </c>
      <c r="G51" s="466">
        <v>100</v>
      </c>
      <c r="H51" s="466">
        <v>100</v>
      </c>
      <c r="I51" s="467">
        <v>142.67654766115143</v>
      </c>
      <c r="J51" s="467">
        <v>141.5005745952989</v>
      </c>
      <c r="K51" s="467">
        <v>147.50008934507539</v>
      </c>
      <c r="L51" s="467">
        <v>138.25600187450456</v>
      </c>
      <c r="M51" s="602">
        <f t="shared" si="0"/>
        <v>142.48330336900759</v>
      </c>
      <c r="N51" s="467">
        <v>156.21521069759982</v>
      </c>
      <c r="O51" s="467">
        <v>153.27015427960256</v>
      </c>
      <c r="P51" s="467">
        <v>168.71056316325669</v>
      </c>
      <c r="Q51" s="467">
        <v>167.71593469694363</v>
      </c>
      <c r="R51" s="602">
        <v>161.47796570935066</v>
      </c>
      <c r="S51" s="467">
        <v>171.0293771630264</v>
      </c>
      <c r="T51" s="467">
        <v>167.84129938259323</v>
      </c>
      <c r="U51" s="467">
        <v>167.77181006017815</v>
      </c>
      <c r="V51" s="467">
        <v>171.25725054385117</v>
      </c>
      <c r="W51" s="602">
        <v>169.47493428741222</v>
      </c>
      <c r="X51" s="467">
        <v>172.11809216984537</v>
      </c>
      <c r="Y51" s="467">
        <v>173.61696236730359</v>
      </c>
      <c r="Z51" s="467">
        <v>175.71501694706961</v>
      </c>
      <c r="AA51" s="467">
        <v>174.15332116507039</v>
      </c>
      <c r="AB51" s="602">
        <v>173.90084816232223</v>
      </c>
      <c r="AC51" s="467">
        <v>188.20410334487826</v>
      </c>
      <c r="AD51" s="603">
        <v>181.84097079800682</v>
      </c>
      <c r="AE51" s="455">
        <v>176.42359768205881</v>
      </c>
      <c r="AF51" s="455">
        <v>173.67940990907692</v>
      </c>
      <c r="AG51" s="455">
        <f t="shared" si="6"/>
        <v>180.03702043350518</v>
      </c>
      <c r="AH51" s="467">
        <v>190.92760051080197</v>
      </c>
      <c r="AI51" s="467">
        <v>189.25139119169211</v>
      </c>
      <c r="AJ51" s="467">
        <v>192.37887786192351</v>
      </c>
      <c r="AK51" s="467">
        <v>184.64859521850124</v>
      </c>
      <c r="AL51" s="602">
        <f t="shared" si="7"/>
        <v>189.30161619572971</v>
      </c>
      <c r="AM51" s="602">
        <v>195.1772958629154</v>
      </c>
      <c r="AN51" s="602">
        <v>195.6614771111941</v>
      </c>
      <c r="AO51" s="602">
        <v>195.69138593466661</v>
      </c>
      <c r="AP51" s="602">
        <v>191.7841563344416</v>
      </c>
      <c r="AQ51" s="602">
        <v>194.57857881080443</v>
      </c>
      <c r="AR51" s="604">
        <f>'Index-Temp'!AD46</f>
        <v>208.07018656386975</v>
      </c>
      <c r="AS51" s="604">
        <f>'Index-Temp'!AE46</f>
        <v>209.35627021673676</v>
      </c>
      <c r="AT51" s="604">
        <f>'Index-Temp'!AF46</f>
        <v>208.99395271777433</v>
      </c>
      <c r="AU51" s="604">
        <f>'Index-Temp'!AG46</f>
        <v>207.94935203190823</v>
      </c>
      <c r="AV51" s="604">
        <f>'Index-Temp'!AH46</f>
        <v>208.59244038257228</v>
      </c>
      <c r="AW51" s="605">
        <f>'Index-Temp'!AI46</f>
        <v>219.76273117834003</v>
      </c>
      <c r="AX51" s="579">
        <f>'Index-Temp'!AJ46</f>
        <v>214.96230896247096</v>
      </c>
      <c r="AY51" s="579">
        <f>'Index-Temp'!AP46</f>
        <v>216.38023665459531</v>
      </c>
      <c r="AZ51" s="579">
        <f>'Index-Temp'!AQ46</f>
        <v>218.0215045338779</v>
      </c>
      <c r="BA51" s="581">
        <f>'Index-Temp'!AR46</f>
        <v>215.13835961103376</v>
      </c>
      <c r="BB51" s="580">
        <f t="shared" si="3"/>
        <v>0.75851099188070803</v>
      </c>
      <c r="BC51" s="581">
        <f t="shared" si="4"/>
        <v>4.8435604167808002</v>
      </c>
      <c r="BD51" s="628">
        <f t="shared" si="5"/>
        <v>3.1381382836577578</v>
      </c>
      <c r="BE51" s="581"/>
      <c r="BF51" s="588"/>
      <c r="BG51" s="583"/>
    </row>
    <row r="52" spans="1:59" x14ac:dyDescent="0.35">
      <c r="B52" s="517" t="s">
        <v>439</v>
      </c>
      <c r="D52" s="519" t="s">
        <v>22</v>
      </c>
      <c r="E52" s="519" t="s">
        <v>22</v>
      </c>
      <c r="F52" s="519" t="s">
        <v>22</v>
      </c>
      <c r="G52" s="519" t="s">
        <v>22</v>
      </c>
      <c r="H52" s="519"/>
      <c r="AW52" s="103"/>
      <c r="AX52" s="103"/>
      <c r="AY52" s="103"/>
      <c r="AZ52" s="103"/>
      <c r="BA52" s="103"/>
      <c r="BB52" s="103"/>
      <c r="BC52" s="103"/>
      <c r="BD52" s="628" t="e">
        <f t="shared" si="5"/>
        <v>#DIV/0!</v>
      </c>
      <c r="BE52" s="103"/>
      <c r="BF52" s="611"/>
    </row>
    <row r="53" spans="1:59" x14ac:dyDescent="0.35">
      <c r="A53" s="520" t="s">
        <v>440</v>
      </c>
      <c r="B53" s="521" t="s">
        <v>447</v>
      </c>
      <c r="D53" s="519"/>
      <c r="E53" s="519"/>
      <c r="F53" s="519"/>
      <c r="G53" s="519"/>
      <c r="H53" s="519"/>
      <c r="AW53" s="103"/>
      <c r="AX53" s="103"/>
      <c r="AY53" s="103"/>
      <c r="AZ53" s="103"/>
      <c r="BA53" s="103"/>
      <c r="BB53" s="103"/>
      <c r="BC53" s="103"/>
      <c r="BD53" s="628" t="e">
        <f t="shared" si="5"/>
        <v>#DIV/0!</v>
      </c>
      <c r="BE53" s="103"/>
      <c r="BF53" s="611"/>
    </row>
    <row r="54" spans="1:59" x14ac:dyDescent="0.35">
      <c r="A54" s="520" t="s">
        <v>441</v>
      </c>
      <c r="B54" s="521" t="s">
        <v>444</v>
      </c>
      <c r="AW54" s="103"/>
      <c r="AX54" s="103"/>
      <c r="AY54" s="103"/>
      <c r="AZ54" s="103"/>
      <c r="BA54" s="103"/>
      <c r="BB54" s="103"/>
      <c r="BC54" s="103"/>
      <c r="BD54" s="628" t="e">
        <f t="shared" si="5"/>
        <v>#DIV/0!</v>
      </c>
      <c r="BE54" s="103"/>
      <c r="BF54" s="611"/>
    </row>
    <row r="55" spans="1:59" x14ac:dyDescent="0.35">
      <c r="A55" s="520" t="s">
        <v>442</v>
      </c>
      <c r="B55" s="521" t="s">
        <v>445</v>
      </c>
      <c r="AW55" s="103"/>
      <c r="AX55" s="103"/>
      <c r="AY55" s="103"/>
      <c r="AZ55" s="103"/>
      <c r="BA55" s="103"/>
      <c r="BB55" s="103"/>
      <c r="BC55" s="103"/>
      <c r="BD55" s="628" t="e">
        <f t="shared" si="5"/>
        <v>#DIV/0!</v>
      </c>
      <c r="BE55" s="103"/>
      <c r="BF55" s="611"/>
    </row>
    <row r="56" spans="1:59" x14ac:dyDescent="0.35">
      <c r="A56" s="520" t="s">
        <v>443</v>
      </c>
      <c r="B56" s="521" t="s">
        <v>446</v>
      </c>
      <c r="AW56" s="103"/>
      <c r="AX56" s="103"/>
      <c r="AY56" s="103"/>
      <c r="AZ56" s="103"/>
      <c r="BA56" s="103"/>
      <c r="BB56" s="103"/>
      <c r="BC56" s="103"/>
      <c r="BD56" s="628" t="e">
        <f t="shared" si="5"/>
        <v>#DIV/0!</v>
      </c>
      <c r="BE56" s="103"/>
      <c r="BF56" s="611"/>
    </row>
    <row r="57" spans="1:59" x14ac:dyDescent="0.35">
      <c r="AW57" s="103"/>
      <c r="AX57" s="103"/>
      <c r="AY57" s="103"/>
      <c r="AZ57" s="103"/>
      <c r="BA57" s="103"/>
      <c r="BB57" s="103"/>
      <c r="BC57" s="103"/>
      <c r="BD57" s="626"/>
      <c r="BE57" s="103"/>
      <c r="BF57" s="611"/>
    </row>
  </sheetData>
  <mergeCells count="24">
    <mergeCell ref="BB7:BD7"/>
    <mergeCell ref="BF7:BG7"/>
    <mergeCell ref="N7:R7"/>
    <mergeCell ref="S7:W7"/>
    <mergeCell ref="H7:H8"/>
    <mergeCell ref="AW7:BA7"/>
    <mergeCell ref="AM7:AQ7"/>
    <mergeCell ref="AC7:AG7"/>
    <mergeCell ref="AH7:AL7"/>
    <mergeCell ref="X7:AB7"/>
    <mergeCell ref="A42:B42"/>
    <mergeCell ref="A7:A8"/>
    <mergeCell ref="B7:B8"/>
    <mergeCell ref="C7:C8"/>
    <mergeCell ref="AR7:AV7"/>
    <mergeCell ref="D7:G7"/>
    <mergeCell ref="I7:M7"/>
    <mergeCell ref="A10:B10"/>
    <mergeCell ref="A5:AL5"/>
    <mergeCell ref="A6:AL6"/>
    <mergeCell ref="A1:AS1"/>
    <mergeCell ref="A2:AS2"/>
    <mergeCell ref="A3:AS3"/>
    <mergeCell ref="A4:AS4"/>
  </mergeCells>
  <conditionalFormatting sqref="AR9:AV51">
    <cfRule type="top10" dxfId="14" priority="3" bottom="1" rank="5"/>
    <cfRule type="top10" dxfId="13" priority="4" rank="5"/>
  </conditionalFormatting>
  <pageMargins left="0.25" right="0.25" top="0.75" bottom="0.75" header="0.3" footer="0.3"/>
  <pageSetup scale="61" orientation="portrait" r:id="rId1"/>
  <headerFooter>
    <oddHeader>&amp;R&amp;"Arial Narrow,Italic"&amp;9Preliminary IPICS 2076/77 (2019/20 AD)
पौष ९, २०७७ (Dec 25, 2019)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DA01B-2CA9-4086-B5DF-723227FBC069}">
  <dimension ref="A1:BB59"/>
  <sheetViews>
    <sheetView topLeftCell="A4" workbookViewId="0">
      <pane xSplit="7" ySplit="5" topLeftCell="AT9" activePane="bottomRight" state="frozen"/>
      <selection activeCell="A4" sqref="A4"/>
      <selection pane="topRight" activeCell="H4" sqref="H4"/>
      <selection pane="bottomLeft" activeCell="A9" sqref="A9"/>
      <selection pane="bottomRight" activeCell="BD13" sqref="BD13"/>
    </sheetView>
  </sheetViews>
  <sheetFormatPr defaultColWidth="9.1796875" defaultRowHeight="14.5" x14ac:dyDescent="0.35"/>
  <cols>
    <col min="1" max="1" width="5" style="1" bestFit="1" customWidth="1"/>
    <col min="2" max="2" width="38.1796875" style="1" customWidth="1"/>
    <col min="3" max="3" width="7" style="518" customWidth="1"/>
    <col min="4" max="7" width="6.26953125" style="1" customWidth="1"/>
    <col min="8" max="8" width="6.54296875" style="1" customWidth="1"/>
    <col min="9" max="35" width="6.54296875" style="469" customWidth="1"/>
    <col min="36" max="47" width="6.54296875" style="103" customWidth="1"/>
    <col min="48" max="48" width="6.54296875" style="1" customWidth="1"/>
    <col min="49" max="50" width="7.1796875" style="1" customWidth="1"/>
    <col min="51" max="53" width="6.453125" style="1" customWidth="1"/>
    <col min="54" max="54" width="9.1796875" style="486"/>
    <col min="55" max="16384" width="9.1796875" style="1"/>
  </cols>
  <sheetData>
    <row r="1" spans="1:54" x14ac:dyDescent="0.35">
      <c r="A1" s="485"/>
      <c r="B1" s="485"/>
      <c r="C1" s="485"/>
      <c r="D1" s="485"/>
      <c r="E1" s="485"/>
      <c r="F1" s="485"/>
      <c r="G1" s="485"/>
      <c r="H1" s="485"/>
      <c r="I1" s="693" t="s">
        <v>527</v>
      </c>
      <c r="J1" s="693"/>
      <c r="K1" s="693"/>
      <c r="L1" s="693"/>
      <c r="M1" s="693"/>
      <c r="N1" s="693"/>
      <c r="O1" s="693"/>
      <c r="P1" s="693"/>
      <c r="Q1" s="693"/>
      <c r="R1" s="693"/>
      <c r="S1" s="693"/>
      <c r="T1" s="693"/>
      <c r="U1" s="693"/>
      <c r="V1" s="693"/>
      <c r="W1" s="693"/>
      <c r="X1" s="693"/>
      <c r="Y1" s="693"/>
      <c r="Z1" s="693"/>
      <c r="AA1" s="693"/>
      <c r="AB1" s="693"/>
      <c r="AC1" s="693" t="s">
        <v>527</v>
      </c>
      <c r="AD1" s="693"/>
      <c r="AE1" s="693"/>
      <c r="AF1" s="693"/>
      <c r="AG1" s="693"/>
      <c r="AH1" s="693"/>
      <c r="AI1" s="693"/>
      <c r="AJ1" s="693"/>
      <c r="AK1" s="693"/>
      <c r="AL1" s="693"/>
      <c r="AM1" s="693"/>
      <c r="AN1" s="693"/>
      <c r="AO1" s="693"/>
      <c r="AP1" s="693"/>
      <c r="AQ1" s="693"/>
      <c r="AR1" s="693"/>
      <c r="AS1" s="693"/>
      <c r="AT1" s="693"/>
      <c r="AU1" s="693"/>
      <c r="AV1" s="693"/>
      <c r="AW1" s="693"/>
      <c r="AX1" s="693"/>
      <c r="AY1" s="693"/>
      <c r="AZ1" s="693"/>
      <c r="BA1" s="693"/>
    </row>
    <row r="2" spans="1:54" x14ac:dyDescent="0.35">
      <c r="A2" s="485"/>
      <c r="B2" s="485"/>
      <c r="C2" s="485"/>
      <c r="D2" s="485"/>
      <c r="E2" s="485"/>
      <c r="F2" s="485"/>
      <c r="G2" s="485"/>
      <c r="H2" s="485"/>
      <c r="I2" s="693" t="s">
        <v>585</v>
      </c>
      <c r="J2" s="693"/>
      <c r="K2" s="693"/>
      <c r="L2" s="693"/>
      <c r="M2" s="693"/>
      <c r="N2" s="693"/>
      <c r="O2" s="693"/>
      <c r="P2" s="693"/>
      <c r="Q2" s="693"/>
      <c r="R2" s="693"/>
      <c r="S2" s="693"/>
      <c r="T2" s="693"/>
      <c r="U2" s="693"/>
      <c r="V2" s="693"/>
      <c r="W2" s="693"/>
      <c r="X2" s="693"/>
      <c r="Y2" s="693"/>
      <c r="Z2" s="693"/>
      <c r="AA2" s="693"/>
      <c r="AB2" s="693"/>
      <c r="AC2" s="693" t="s">
        <v>540</v>
      </c>
      <c r="AD2" s="693"/>
      <c r="AE2" s="693"/>
      <c r="AF2" s="693"/>
      <c r="AG2" s="693"/>
      <c r="AH2" s="693"/>
      <c r="AI2" s="693"/>
      <c r="AJ2" s="693"/>
      <c r="AK2" s="693"/>
      <c r="AL2" s="693"/>
      <c r="AM2" s="693"/>
      <c r="AN2" s="693"/>
      <c r="AO2" s="693"/>
      <c r="AP2" s="693"/>
      <c r="AQ2" s="693"/>
      <c r="AR2" s="693"/>
      <c r="AS2" s="693"/>
      <c r="AT2" s="693"/>
      <c r="AU2" s="693"/>
      <c r="AV2" s="693"/>
      <c r="AW2" s="693"/>
      <c r="AX2" s="693"/>
      <c r="AY2" s="693"/>
      <c r="AZ2" s="693"/>
      <c r="BA2" s="693"/>
    </row>
    <row r="3" spans="1:54" ht="16.5" customHeight="1" x14ac:dyDescent="0.35">
      <c r="A3" s="487"/>
      <c r="B3" s="487"/>
      <c r="C3" s="487"/>
      <c r="D3" s="487"/>
      <c r="E3" s="487"/>
      <c r="F3" s="487"/>
      <c r="G3" s="487"/>
      <c r="H3" s="487"/>
      <c r="I3" s="695" t="s">
        <v>529</v>
      </c>
      <c r="J3" s="695"/>
      <c r="K3" s="695"/>
      <c r="L3" s="695"/>
      <c r="M3" s="695"/>
      <c r="N3" s="695"/>
      <c r="O3" s="695"/>
      <c r="P3" s="695"/>
      <c r="Q3" s="695"/>
      <c r="R3" s="695"/>
      <c r="S3" s="695"/>
      <c r="T3" s="695"/>
      <c r="U3" s="695"/>
      <c r="V3" s="695"/>
      <c r="W3" s="695"/>
      <c r="X3" s="695"/>
      <c r="Y3" s="695"/>
      <c r="Z3" s="695"/>
      <c r="AA3" s="695"/>
      <c r="AB3" s="695"/>
      <c r="AC3" s="693" t="s">
        <v>529</v>
      </c>
      <c r="AD3" s="693"/>
      <c r="AE3" s="693"/>
      <c r="AF3" s="693"/>
      <c r="AG3" s="693"/>
      <c r="AH3" s="693"/>
      <c r="AI3" s="693"/>
      <c r="AJ3" s="693"/>
      <c r="AK3" s="693"/>
      <c r="AL3" s="693"/>
      <c r="AM3" s="693"/>
      <c r="AN3" s="693"/>
      <c r="AO3" s="693"/>
      <c r="AP3" s="693"/>
      <c r="AQ3" s="693"/>
      <c r="AR3" s="693"/>
      <c r="AS3" s="693"/>
      <c r="AT3" s="693"/>
      <c r="AU3" s="693"/>
      <c r="AV3" s="693"/>
      <c r="AW3" s="693"/>
      <c r="AX3" s="693"/>
      <c r="AY3" s="693"/>
      <c r="AZ3" s="693"/>
      <c r="BA3" s="693"/>
    </row>
    <row r="4" spans="1:54" ht="13.5" customHeight="1" thickBot="1" x14ac:dyDescent="0.4">
      <c r="A4" s="488"/>
      <c r="B4" s="488"/>
      <c r="C4" s="488"/>
      <c r="D4" s="488"/>
      <c r="E4" s="488"/>
      <c r="F4" s="488"/>
      <c r="G4" s="488"/>
      <c r="H4" s="488"/>
      <c r="I4" s="714" t="s">
        <v>216</v>
      </c>
      <c r="J4" s="714"/>
      <c r="K4" s="714"/>
      <c r="L4" s="714"/>
      <c r="M4" s="714"/>
      <c r="N4" s="714"/>
      <c r="O4" s="714"/>
      <c r="P4" s="714"/>
      <c r="Q4" s="714"/>
      <c r="R4" s="714"/>
      <c r="S4" s="714"/>
      <c r="T4" s="714"/>
      <c r="U4" s="714"/>
      <c r="V4" s="714"/>
      <c r="W4" s="714"/>
      <c r="X4" s="714"/>
      <c r="Y4" s="714"/>
      <c r="Z4" s="714"/>
      <c r="AA4" s="714"/>
      <c r="AB4" s="714"/>
      <c r="AC4" s="693" t="s">
        <v>216</v>
      </c>
      <c r="AD4" s="693"/>
      <c r="AE4" s="693"/>
      <c r="AF4" s="693"/>
      <c r="AG4" s="693"/>
      <c r="AH4" s="693"/>
      <c r="AI4" s="693"/>
      <c r="AJ4" s="693"/>
      <c r="AK4" s="693"/>
      <c r="AL4" s="693"/>
      <c r="AM4" s="693"/>
      <c r="AN4" s="693"/>
      <c r="AO4" s="693"/>
      <c r="AP4" s="693"/>
      <c r="AQ4" s="693"/>
      <c r="AR4" s="693"/>
      <c r="AS4" s="693"/>
      <c r="AT4" s="693"/>
      <c r="AU4" s="693"/>
      <c r="AV4" s="693"/>
      <c r="AW4" s="693"/>
      <c r="AX4" s="693"/>
      <c r="AY4" s="693"/>
      <c r="AZ4" s="693"/>
      <c r="BA4" s="693"/>
    </row>
    <row r="5" spans="1:54" ht="51" customHeight="1" thickBot="1" x14ac:dyDescent="0.4">
      <c r="A5" s="489"/>
      <c r="B5" s="535"/>
      <c r="C5" s="535"/>
      <c r="D5" s="535"/>
      <c r="E5" s="535"/>
      <c r="F5" s="535"/>
      <c r="G5" s="535"/>
      <c r="H5" s="535"/>
      <c r="I5" s="715" t="s">
        <v>589</v>
      </c>
      <c r="J5" s="716"/>
      <c r="K5" s="716"/>
      <c r="L5" s="716"/>
      <c r="M5" s="716"/>
      <c r="N5" s="716"/>
      <c r="O5" s="716"/>
      <c r="P5" s="716"/>
      <c r="Q5" s="716"/>
      <c r="R5" s="716"/>
      <c r="S5" s="716"/>
      <c r="T5" s="716"/>
      <c r="U5" s="716"/>
      <c r="V5" s="716"/>
      <c r="W5" s="716"/>
      <c r="X5" s="716"/>
      <c r="Y5" s="716"/>
      <c r="Z5" s="716"/>
      <c r="AA5" s="716"/>
      <c r="AB5" s="716"/>
      <c r="AC5" s="717" t="s">
        <v>617</v>
      </c>
      <c r="AD5" s="718"/>
      <c r="AE5" s="718"/>
      <c r="AF5" s="718"/>
      <c r="AG5" s="718"/>
      <c r="AH5" s="718"/>
      <c r="AI5" s="718"/>
      <c r="AJ5" s="718"/>
      <c r="AK5" s="718"/>
      <c r="AL5" s="718"/>
      <c r="AM5" s="718"/>
      <c r="AN5" s="718"/>
      <c r="AO5" s="718"/>
      <c r="AP5" s="718"/>
      <c r="AQ5" s="718"/>
      <c r="AR5" s="718"/>
      <c r="AS5" s="718"/>
      <c r="AT5" s="718"/>
      <c r="AU5" s="718"/>
      <c r="AV5" s="718"/>
      <c r="AW5" s="718"/>
      <c r="AX5" s="718"/>
      <c r="AY5" s="718"/>
      <c r="AZ5" s="718"/>
      <c r="BA5" s="718"/>
    </row>
    <row r="6" spans="1:54" s="469" customFormat="1" ht="13.5" customHeight="1" thickBot="1" x14ac:dyDescent="0.4">
      <c r="B6" s="490"/>
      <c r="C6" s="490"/>
      <c r="D6" s="490"/>
      <c r="E6" s="490"/>
      <c r="F6" s="490"/>
      <c r="G6" s="490"/>
      <c r="H6" s="490"/>
      <c r="I6" s="719" t="s">
        <v>541</v>
      </c>
      <c r="J6" s="720"/>
      <c r="K6" s="720"/>
      <c r="L6" s="720"/>
      <c r="M6" s="720"/>
      <c r="N6" s="720"/>
      <c r="O6" s="720"/>
      <c r="P6" s="720"/>
      <c r="Q6" s="720"/>
      <c r="R6" s="720"/>
      <c r="S6" s="720"/>
      <c r="T6" s="720"/>
      <c r="U6" s="720"/>
      <c r="V6" s="720"/>
      <c r="W6" s="720"/>
      <c r="X6" s="720"/>
      <c r="Y6" s="720"/>
      <c r="Z6" s="720"/>
      <c r="AA6" s="720"/>
      <c r="AB6" s="720"/>
      <c r="AC6" s="721" t="s">
        <v>541</v>
      </c>
      <c r="AD6" s="722"/>
      <c r="AE6" s="722"/>
      <c r="AF6" s="722"/>
      <c r="AG6" s="722"/>
      <c r="AH6" s="722"/>
      <c r="AI6" s="722"/>
      <c r="AJ6" s="722"/>
      <c r="AK6" s="722"/>
      <c r="AL6" s="722"/>
      <c r="AM6" s="722"/>
      <c r="AN6" s="722"/>
      <c r="AO6" s="722"/>
      <c r="AP6" s="722"/>
      <c r="AQ6" s="722"/>
      <c r="AR6" s="722"/>
      <c r="AS6" s="722"/>
      <c r="AT6" s="722"/>
      <c r="AU6" s="722"/>
      <c r="AV6" s="722"/>
      <c r="AW6" s="722"/>
      <c r="AX6" s="722"/>
      <c r="AY6" s="722"/>
      <c r="AZ6" s="722"/>
      <c r="BA6" s="722"/>
      <c r="BB6" s="491"/>
    </row>
    <row r="7" spans="1:54" s="450" customFormat="1" ht="28.5" customHeight="1" thickBot="1" x14ac:dyDescent="0.4">
      <c r="A7" s="697" t="s">
        <v>209</v>
      </c>
      <c r="B7" s="724" t="s">
        <v>542</v>
      </c>
      <c r="C7" s="698" t="s">
        <v>86</v>
      </c>
      <c r="D7" s="706" t="s">
        <v>214</v>
      </c>
      <c r="E7" s="706"/>
      <c r="F7" s="706"/>
      <c r="G7" s="706"/>
      <c r="H7" s="711" t="s">
        <v>517</v>
      </c>
      <c r="I7" s="707" t="s">
        <v>438</v>
      </c>
      <c r="J7" s="707"/>
      <c r="K7" s="707"/>
      <c r="L7" s="707"/>
      <c r="M7" s="707"/>
      <c r="N7" s="705" t="s">
        <v>300</v>
      </c>
      <c r="O7" s="705"/>
      <c r="P7" s="705"/>
      <c r="Q7" s="705"/>
      <c r="R7" s="705"/>
      <c r="S7" s="705" t="s">
        <v>301</v>
      </c>
      <c r="T7" s="705"/>
      <c r="U7" s="705"/>
      <c r="V7" s="705"/>
      <c r="W7" s="705"/>
      <c r="X7" s="705" t="s">
        <v>437</v>
      </c>
      <c r="Y7" s="705"/>
      <c r="Z7" s="705"/>
      <c r="AA7" s="705"/>
      <c r="AB7" s="705"/>
      <c r="AC7" s="705" t="s">
        <v>507</v>
      </c>
      <c r="AD7" s="705"/>
      <c r="AE7" s="705"/>
      <c r="AF7" s="705"/>
      <c r="AG7" s="705"/>
      <c r="AH7" s="703" t="s">
        <v>543</v>
      </c>
      <c r="AI7" s="703"/>
      <c r="AJ7" s="703"/>
      <c r="AK7" s="703"/>
      <c r="AL7" s="703"/>
      <c r="AM7" s="705" t="s">
        <v>544</v>
      </c>
      <c r="AN7" s="703"/>
      <c r="AO7" s="703"/>
      <c r="AP7" s="703"/>
      <c r="AQ7" s="704"/>
      <c r="AR7" s="705" t="s">
        <v>545</v>
      </c>
      <c r="AS7" s="703"/>
      <c r="AT7" s="703"/>
      <c r="AU7" s="703"/>
      <c r="AV7" s="703"/>
      <c r="AW7" s="712" t="s">
        <v>584</v>
      </c>
      <c r="AX7" s="713"/>
      <c r="AY7" s="713"/>
      <c r="AZ7" s="713"/>
      <c r="BA7" s="713"/>
      <c r="BB7" s="492"/>
    </row>
    <row r="8" spans="1:54" s="469" customFormat="1" ht="24" customHeight="1" thickBot="1" x14ac:dyDescent="0.4">
      <c r="A8" s="697"/>
      <c r="B8" s="724"/>
      <c r="C8" s="698"/>
      <c r="D8" s="483" t="s">
        <v>83</v>
      </c>
      <c r="E8" s="483" t="s">
        <v>207</v>
      </c>
      <c r="F8" s="483" t="s">
        <v>208</v>
      </c>
      <c r="G8" s="483" t="s">
        <v>87</v>
      </c>
      <c r="H8" s="711"/>
      <c r="I8" s="483" t="s">
        <v>83</v>
      </c>
      <c r="J8" s="483" t="s">
        <v>207</v>
      </c>
      <c r="K8" s="483" t="s">
        <v>208</v>
      </c>
      <c r="L8" s="483" t="s">
        <v>87</v>
      </c>
      <c r="M8" s="483" t="s">
        <v>217</v>
      </c>
      <c r="N8" s="483" t="s">
        <v>83</v>
      </c>
      <c r="O8" s="483" t="s">
        <v>207</v>
      </c>
      <c r="P8" s="483" t="s">
        <v>208</v>
      </c>
      <c r="Q8" s="483" t="s">
        <v>87</v>
      </c>
      <c r="R8" s="483" t="s">
        <v>217</v>
      </c>
      <c r="S8" s="483" t="s">
        <v>83</v>
      </c>
      <c r="T8" s="483" t="s">
        <v>207</v>
      </c>
      <c r="U8" s="483" t="s">
        <v>208</v>
      </c>
      <c r="V8" s="483" t="s">
        <v>87</v>
      </c>
      <c r="W8" s="483" t="s">
        <v>217</v>
      </c>
      <c r="X8" s="483" t="s">
        <v>83</v>
      </c>
      <c r="Y8" s="483" t="s">
        <v>207</v>
      </c>
      <c r="Z8" s="483" t="s">
        <v>208</v>
      </c>
      <c r="AA8" s="483" t="s">
        <v>87</v>
      </c>
      <c r="AB8" s="483" t="s">
        <v>217</v>
      </c>
      <c r="AC8" s="483" t="s">
        <v>83</v>
      </c>
      <c r="AD8" s="483" t="s">
        <v>207</v>
      </c>
      <c r="AE8" s="483" t="s">
        <v>208</v>
      </c>
      <c r="AF8" s="483" t="s">
        <v>87</v>
      </c>
      <c r="AG8" s="483" t="s">
        <v>217</v>
      </c>
      <c r="AH8" s="483" t="s">
        <v>83</v>
      </c>
      <c r="AI8" s="483" t="s">
        <v>207</v>
      </c>
      <c r="AJ8" s="483" t="s">
        <v>208</v>
      </c>
      <c r="AK8" s="483" t="s">
        <v>87</v>
      </c>
      <c r="AL8" s="483" t="s">
        <v>217</v>
      </c>
      <c r="AM8" s="493" t="s">
        <v>83</v>
      </c>
      <c r="AN8" s="483" t="s">
        <v>207</v>
      </c>
      <c r="AO8" s="483" t="s">
        <v>208</v>
      </c>
      <c r="AP8" s="483" t="s">
        <v>87</v>
      </c>
      <c r="AQ8" s="484" t="s">
        <v>217</v>
      </c>
      <c r="AR8" s="483" t="s">
        <v>83</v>
      </c>
      <c r="AS8" s="483" t="s">
        <v>207</v>
      </c>
      <c r="AT8" s="483" t="s">
        <v>208</v>
      </c>
      <c r="AU8" s="483" t="s">
        <v>87</v>
      </c>
      <c r="AV8" s="483" t="s">
        <v>217</v>
      </c>
      <c r="AW8" s="483" t="s">
        <v>83</v>
      </c>
      <c r="AX8" s="483" t="s">
        <v>207</v>
      </c>
      <c r="AY8" s="483" t="s">
        <v>610</v>
      </c>
      <c r="AZ8" s="483" t="s">
        <v>518</v>
      </c>
      <c r="BA8" s="484" t="s">
        <v>217</v>
      </c>
      <c r="BB8" s="491"/>
    </row>
    <row r="9" spans="1:54" s="504" customFormat="1" ht="24" customHeight="1" thickBot="1" x14ac:dyDescent="0.4">
      <c r="A9" s="494" t="s">
        <v>84</v>
      </c>
      <c r="B9" s="495" t="s">
        <v>218</v>
      </c>
      <c r="C9" s="496">
        <v>100</v>
      </c>
      <c r="D9" s="497">
        <v>100</v>
      </c>
      <c r="E9" s="497">
        <v>100</v>
      </c>
      <c r="F9" s="497">
        <v>100</v>
      </c>
      <c r="G9" s="497">
        <v>100</v>
      </c>
      <c r="H9" s="497">
        <v>100</v>
      </c>
      <c r="I9" s="498">
        <v>118.55280138284181</v>
      </c>
      <c r="J9" s="498">
        <v>119.25599301885001</v>
      </c>
      <c r="K9" s="498">
        <v>118.27389885812487</v>
      </c>
      <c r="L9" s="498">
        <v>116.12393670979547</v>
      </c>
      <c r="M9" s="498">
        <f>SUM(I9:L9)/4</f>
        <v>118.05165749240304</v>
      </c>
      <c r="N9" s="498">
        <v>125.39630740864024</v>
      </c>
      <c r="O9" s="498">
        <v>124.79334997735751</v>
      </c>
      <c r="P9" s="498">
        <v>124.61119930918171</v>
      </c>
      <c r="Q9" s="498">
        <v>126.18371211304041</v>
      </c>
      <c r="R9" s="498">
        <v>125.24614220205497</v>
      </c>
      <c r="S9" s="498">
        <v>125.7604033847071</v>
      </c>
      <c r="T9" s="498">
        <v>126.0545464252188</v>
      </c>
      <c r="U9" s="498">
        <v>126.86938184427494</v>
      </c>
      <c r="V9" s="498">
        <v>128.47689802390519</v>
      </c>
      <c r="W9" s="498">
        <v>126.7903074195265</v>
      </c>
      <c r="X9" s="498">
        <v>133.27273656398108</v>
      </c>
      <c r="Y9" s="498">
        <v>131.04301885081648</v>
      </c>
      <c r="Z9" s="498">
        <v>135.34947540843544</v>
      </c>
      <c r="AA9" s="498">
        <v>132.40619021542403</v>
      </c>
      <c r="AB9" s="498">
        <v>133.01785525966426</v>
      </c>
      <c r="AC9" s="498">
        <v>136.8152331141886</v>
      </c>
      <c r="AD9" s="498">
        <v>134.1719573813381</v>
      </c>
      <c r="AE9" s="499">
        <v>134.77375857494178</v>
      </c>
      <c r="AF9" s="499">
        <v>131.7925528476014</v>
      </c>
      <c r="AG9" s="499">
        <f>AVERAGE(AC9:AF9)</f>
        <v>134.38837547951746</v>
      </c>
      <c r="AH9" s="498">
        <v>136.64344545704765</v>
      </c>
      <c r="AI9" s="498">
        <v>135.77664088248622</v>
      </c>
      <c r="AJ9" s="498">
        <v>139.53497290330327</v>
      </c>
      <c r="AK9" s="498">
        <v>137.73461328163052</v>
      </c>
      <c r="AL9" s="498">
        <f>AVERAGE(AH9:AK9)</f>
        <v>137.4224181311169</v>
      </c>
      <c r="AM9" s="498">
        <v>144.09623328976915</v>
      </c>
      <c r="AN9" s="498">
        <v>146.98036084355653</v>
      </c>
      <c r="AO9" s="498">
        <v>149.41210495962804</v>
      </c>
      <c r="AP9" s="498">
        <v>148.25337014278111</v>
      </c>
      <c r="AQ9" s="500">
        <v>147.1855173089337</v>
      </c>
      <c r="AR9" s="499">
        <v>153.64260774904301</v>
      </c>
      <c r="AS9" s="499">
        <v>151.55256155658478</v>
      </c>
      <c r="AT9" s="498">
        <v>152.96183387712682</v>
      </c>
      <c r="AU9" s="498">
        <v>148.44177100790813</v>
      </c>
      <c r="AV9" s="501">
        <v>151.64969354766569</v>
      </c>
      <c r="AW9" s="501">
        <f>'Index-Temp'!AI4</f>
        <v>152.43541064734086</v>
      </c>
      <c r="AX9" s="501">
        <f>'Index-Temp'!AJ4</f>
        <v>149.55416475611872</v>
      </c>
      <c r="AY9" s="501">
        <f>'Index-Temp'!AP4</f>
        <v>148.81838400599995</v>
      </c>
      <c r="AZ9" s="501">
        <f>'Index-Temp'!AQ4</f>
        <v>150.2555554581343</v>
      </c>
      <c r="BA9" s="656">
        <f>'Index-Temp'!AR4</f>
        <v>149.55742715613025</v>
      </c>
      <c r="BB9" s="503"/>
    </row>
    <row r="10" spans="1:54" s="506" customFormat="1" ht="15" thickBot="1" x14ac:dyDescent="0.4">
      <c r="A10" s="723" t="s">
        <v>546</v>
      </c>
      <c r="B10" s="723"/>
      <c r="C10" s="449"/>
      <c r="D10" s="457"/>
      <c r="E10" s="457"/>
      <c r="F10" s="457"/>
      <c r="G10" s="457"/>
      <c r="H10" s="457"/>
      <c r="I10" s="458"/>
      <c r="J10" s="459"/>
      <c r="K10" s="459"/>
      <c r="L10" s="459"/>
      <c r="M10" s="459"/>
      <c r="N10" s="459"/>
      <c r="O10" s="459"/>
      <c r="P10" s="459"/>
      <c r="Q10" s="457"/>
      <c r="R10" s="460"/>
      <c r="S10" s="459"/>
      <c r="T10" s="457"/>
      <c r="U10" s="457"/>
      <c r="V10" s="457"/>
      <c r="W10" s="457"/>
      <c r="X10" s="457"/>
      <c r="Y10" s="457"/>
      <c r="Z10" s="461"/>
      <c r="AA10" s="461"/>
      <c r="AB10" s="461"/>
      <c r="AC10" s="461"/>
      <c r="AD10" s="461"/>
      <c r="AE10" s="461" t="s">
        <v>22</v>
      </c>
      <c r="AF10" s="461"/>
      <c r="AG10" s="461"/>
      <c r="AH10" s="461"/>
      <c r="AI10" s="461"/>
      <c r="AJ10" s="461"/>
      <c r="AK10" s="461"/>
      <c r="AL10" s="461"/>
      <c r="AM10" s="461"/>
      <c r="AN10" s="461"/>
      <c r="AO10" s="461"/>
      <c r="AP10" s="461"/>
      <c r="AQ10" s="505"/>
      <c r="AR10" s="462"/>
      <c r="AS10" s="462"/>
      <c r="AT10" s="462"/>
      <c r="AU10" s="462"/>
      <c r="AV10" s="502"/>
      <c r="AW10" s="502"/>
      <c r="AX10" s="502"/>
      <c r="AY10" s="502"/>
      <c r="AZ10" s="502"/>
      <c r="BA10" s="657"/>
      <c r="BB10" s="492"/>
    </row>
    <row r="11" spans="1:54" s="456" customFormat="1" ht="20.5" customHeight="1" thickBot="1" x14ac:dyDescent="0.4">
      <c r="A11" s="452"/>
      <c r="B11" s="507" t="s">
        <v>211</v>
      </c>
      <c r="C11" s="448">
        <v>70.5</v>
      </c>
      <c r="D11" s="463">
        <v>100</v>
      </c>
      <c r="E11" s="463">
        <v>100</v>
      </c>
      <c r="F11" s="463">
        <v>100</v>
      </c>
      <c r="G11" s="463">
        <v>100</v>
      </c>
      <c r="H11" s="463">
        <v>100</v>
      </c>
      <c r="I11" s="454">
        <v>113.55860033855586</v>
      </c>
      <c r="J11" s="454">
        <v>114.17134078034697</v>
      </c>
      <c r="K11" s="454">
        <v>112.76974931892229</v>
      </c>
      <c r="L11" s="454">
        <v>110.68206266669554</v>
      </c>
      <c r="M11" s="454">
        <f t="shared" ref="M11:M51" si="0">SUM(I11:L11)/4</f>
        <v>112.79543827613017</v>
      </c>
      <c r="N11" s="454">
        <v>118.47782980268657</v>
      </c>
      <c r="O11" s="454">
        <v>118.42046656042665</v>
      </c>
      <c r="P11" s="454">
        <v>117.73965678056533</v>
      </c>
      <c r="Q11" s="454">
        <v>119.5259845060359</v>
      </c>
      <c r="R11" s="454">
        <v>118.54098441242861</v>
      </c>
      <c r="S11" s="454">
        <v>117.14688379132201</v>
      </c>
      <c r="T11" s="454">
        <v>117.07720386336098</v>
      </c>
      <c r="U11" s="454">
        <v>118.47948462679042</v>
      </c>
      <c r="V11" s="454">
        <v>118.74256502285603</v>
      </c>
      <c r="W11" s="454">
        <v>117.86153432608235</v>
      </c>
      <c r="X11" s="454">
        <v>124.92371621788658</v>
      </c>
      <c r="Y11" s="454">
        <v>120.74280138050227</v>
      </c>
      <c r="Z11" s="454">
        <v>124.75687163189187</v>
      </c>
      <c r="AA11" s="454">
        <v>121.22325157488687</v>
      </c>
      <c r="AB11" s="454">
        <v>122.91166020129189</v>
      </c>
      <c r="AC11" s="454">
        <v>123.58</v>
      </c>
      <c r="AD11" s="454">
        <v>119.37448614641333</v>
      </c>
      <c r="AE11" s="454">
        <v>120.77210938041151</v>
      </c>
      <c r="AF11" s="454">
        <v>117.67570409675635</v>
      </c>
      <c r="AG11" s="454">
        <f t="shared" ref="AG11:AG41" si="1">AVERAGE(AC11:AF11)</f>
        <v>120.3505749058953</v>
      </c>
      <c r="AH11" s="454">
        <v>120.9735544319996</v>
      </c>
      <c r="AI11" s="454">
        <v>120.0654990164409</v>
      </c>
      <c r="AJ11" s="454">
        <v>123.02173249365036</v>
      </c>
      <c r="AK11" s="454">
        <v>123.21888580861895</v>
      </c>
      <c r="AL11" s="454">
        <f t="shared" ref="AL11:AL41" si="2">AVERAGE(AH11:AK11)</f>
        <v>121.81991793767745</v>
      </c>
      <c r="AM11" s="454">
        <v>129.31029898523889</v>
      </c>
      <c r="AN11" s="454">
        <v>132.46890928748388</v>
      </c>
      <c r="AO11" s="454">
        <v>133.75884683006569</v>
      </c>
      <c r="AP11" s="454">
        <v>133.26099723702754</v>
      </c>
      <c r="AQ11" s="508">
        <v>132.19976308495399</v>
      </c>
      <c r="AR11" s="508">
        <v>139.67200677258515</v>
      </c>
      <c r="AS11" s="508">
        <v>136.6081309903557</v>
      </c>
      <c r="AT11" s="508">
        <v>137.92804025959921</v>
      </c>
      <c r="AU11" s="508">
        <v>133.7625607427612</v>
      </c>
      <c r="AV11" s="508">
        <v>136.99268469132534</v>
      </c>
      <c r="AW11" s="508">
        <f>'Index-Temp'!AI6</f>
        <v>136.21748636491216</v>
      </c>
      <c r="AX11" s="553">
        <f>'Index-Temp'!AJ6</f>
        <v>132.33541638357082</v>
      </c>
      <c r="AY11" s="553">
        <f>'Index-Temp'!AP6</f>
        <v>130.68120475412445</v>
      </c>
      <c r="AZ11" s="553">
        <f>'Index-Temp'!AQ6</f>
        <v>132.24045374810146</v>
      </c>
      <c r="BA11" s="658">
        <f>'Index-Temp'!AR6</f>
        <v>132.1176530673462</v>
      </c>
      <c r="BB11" s="509"/>
    </row>
    <row r="12" spans="1:54" s="456" customFormat="1" ht="15" thickBot="1" x14ac:dyDescent="0.4">
      <c r="A12" s="522">
        <v>1</v>
      </c>
      <c r="B12" s="523" t="s">
        <v>547</v>
      </c>
      <c r="C12" s="524">
        <v>19.309999999999999</v>
      </c>
      <c r="D12" s="525">
        <v>100</v>
      </c>
      <c r="E12" s="525">
        <v>100</v>
      </c>
      <c r="F12" s="525">
        <v>100</v>
      </c>
      <c r="G12" s="525">
        <v>100</v>
      </c>
      <c r="H12" s="536">
        <v>100</v>
      </c>
      <c r="I12" s="526">
        <v>104.09562978189962</v>
      </c>
      <c r="J12" s="526">
        <v>117.05841178596702</v>
      </c>
      <c r="K12" s="526">
        <v>111.90402035417799</v>
      </c>
      <c r="L12" s="526">
        <v>108.69257624062756</v>
      </c>
      <c r="M12" s="529">
        <f t="shared" si="0"/>
        <v>110.43765954066805</v>
      </c>
      <c r="N12" s="526">
        <v>110.11194561986358</v>
      </c>
      <c r="O12" s="526">
        <v>107.86442011101354</v>
      </c>
      <c r="P12" s="526">
        <v>110.65124288245423</v>
      </c>
      <c r="Q12" s="526">
        <v>114.67490868549375</v>
      </c>
      <c r="R12" s="529">
        <v>110.82562932470627</v>
      </c>
      <c r="S12" s="526">
        <v>112.10905510837532</v>
      </c>
      <c r="T12" s="526">
        <v>118.39355016913642</v>
      </c>
      <c r="U12" s="526">
        <v>120.36721482854232</v>
      </c>
      <c r="V12" s="526">
        <v>120.10269373437596</v>
      </c>
      <c r="W12" s="529">
        <v>117.74312846010751</v>
      </c>
      <c r="X12" s="526">
        <v>123.15527909486434</v>
      </c>
      <c r="Y12" s="526">
        <v>117.47784545434139</v>
      </c>
      <c r="Z12" s="526">
        <v>116.89550970903331</v>
      </c>
      <c r="AA12" s="526">
        <v>114.30221220905416</v>
      </c>
      <c r="AB12" s="529">
        <v>117.9577116168233</v>
      </c>
      <c r="AC12" s="526">
        <v>107.64499862971371</v>
      </c>
      <c r="AD12" s="526">
        <v>103.92825237573797</v>
      </c>
      <c r="AE12" s="526">
        <v>103.4855216482476</v>
      </c>
      <c r="AF12" s="526">
        <v>101.82661563983051</v>
      </c>
      <c r="AG12" s="530">
        <f t="shared" si="1"/>
        <v>104.22134707338245</v>
      </c>
      <c r="AH12" s="526">
        <v>100.98372304939416</v>
      </c>
      <c r="AI12" s="526">
        <v>99.935056809836681</v>
      </c>
      <c r="AJ12" s="526">
        <v>98.059578226532835</v>
      </c>
      <c r="AK12" s="526">
        <v>98.693279555973106</v>
      </c>
      <c r="AL12" s="529">
        <f t="shared" si="2"/>
        <v>99.417909410434191</v>
      </c>
      <c r="AM12" s="526">
        <v>98.599226489388286</v>
      </c>
      <c r="AN12" s="526">
        <v>96.41468588283081</v>
      </c>
      <c r="AO12" s="526">
        <v>99.89438190505885</v>
      </c>
      <c r="AP12" s="526">
        <v>99.269887432227662</v>
      </c>
      <c r="AQ12" s="532">
        <v>98.544545427376406</v>
      </c>
      <c r="AR12" s="526">
        <v>101.01996637781079</v>
      </c>
      <c r="AS12" s="526">
        <v>98.964575874480175</v>
      </c>
      <c r="AT12" s="526">
        <v>95.354746230339018</v>
      </c>
      <c r="AU12" s="526">
        <v>93.169848829167449</v>
      </c>
      <c r="AV12" s="534">
        <v>97.127284327949354</v>
      </c>
      <c r="AW12" s="526">
        <f>'Index-Temp'!AI7</f>
        <v>92.762334419820192</v>
      </c>
      <c r="AX12" s="554">
        <f>'Index-Temp'!AJ7</f>
        <v>92.995922510365332</v>
      </c>
      <c r="AY12" s="554">
        <f>'Index-Temp'!AP7</f>
        <v>88.727783081009065</v>
      </c>
      <c r="AZ12" s="554">
        <f>'Index-Temp'!AQ7</f>
        <v>89.272449678811427</v>
      </c>
      <c r="BA12" s="659">
        <f>'Index-Temp'!AR7</f>
        <v>90.602203114089846</v>
      </c>
      <c r="BB12" s="509"/>
    </row>
    <row r="13" spans="1:54" s="456" customFormat="1" ht="15" thickBot="1" x14ac:dyDescent="0.4">
      <c r="A13" s="522">
        <v>2</v>
      </c>
      <c r="B13" s="523" t="s">
        <v>548</v>
      </c>
      <c r="C13" s="524">
        <v>21.78</v>
      </c>
      <c r="D13" s="525">
        <v>100</v>
      </c>
      <c r="E13" s="525">
        <v>100</v>
      </c>
      <c r="F13" s="525">
        <v>100</v>
      </c>
      <c r="G13" s="525">
        <v>100</v>
      </c>
      <c r="H13" s="536">
        <v>100</v>
      </c>
      <c r="I13" s="526">
        <v>127.58572776114718</v>
      </c>
      <c r="J13" s="526">
        <v>120.28864145247283</v>
      </c>
      <c r="K13" s="526">
        <v>118.87658889551109</v>
      </c>
      <c r="L13" s="526">
        <v>122.29930538528332</v>
      </c>
      <c r="M13" s="529">
        <f t="shared" si="0"/>
        <v>122.26256587360361</v>
      </c>
      <c r="N13" s="526">
        <v>129.02809315026926</v>
      </c>
      <c r="O13" s="526">
        <v>125.1457199705989</v>
      </c>
      <c r="P13" s="526">
        <v>124.32723220890637</v>
      </c>
      <c r="Q13" s="526">
        <v>127.66707951536601</v>
      </c>
      <c r="R13" s="529">
        <v>126.54203121128513</v>
      </c>
      <c r="S13" s="526">
        <v>126.51943099875496</v>
      </c>
      <c r="T13" s="526">
        <v>122.24600599291615</v>
      </c>
      <c r="U13" s="526">
        <v>121.41665127135256</v>
      </c>
      <c r="V13" s="526">
        <v>120.45340308165078</v>
      </c>
      <c r="W13" s="529">
        <v>122.65887283616861</v>
      </c>
      <c r="X13" s="526">
        <v>131.22914134625958</v>
      </c>
      <c r="Y13" s="526">
        <v>122.12013553995284</v>
      </c>
      <c r="Z13" s="526">
        <v>125.054281445244</v>
      </c>
      <c r="AA13" s="526">
        <v>122.77190475664396</v>
      </c>
      <c r="AB13" s="529">
        <v>125.29386577202509</v>
      </c>
      <c r="AC13" s="526">
        <v>133.39658241851069</v>
      </c>
      <c r="AD13" s="526">
        <v>126.73484821063231</v>
      </c>
      <c r="AE13" s="526">
        <v>129.7109970655257</v>
      </c>
      <c r="AF13" s="526">
        <v>124.61892970012219</v>
      </c>
      <c r="AG13" s="530">
        <f t="shared" si="1"/>
        <v>128.61533934869772</v>
      </c>
      <c r="AH13" s="526">
        <v>133.57539879880611</v>
      </c>
      <c r="AI13" s="526">
        <v>125.60330891595618</v>
      </c>
      <c r="AJ13" s="526">
        <v>126.12580862051075</v>
      </c>
      <c r="AK13" s="526">
        <v>122.06758674322631</v>
      </c>
      <c r="AL13" s="529">
        <f t="shared" si="2"/>
        <v>126.84302576962483</v>
      </c>
      <c r="AM13" s="526">
        <v>130.61747398669559</v>
      </c>
      <c r="AN13" s="526">
        <v>135.9487405444236</v>
      </c>
      <c r="AO13" s="526">
        <v>129.54179161743494</v>
      </c>
      <c r="AP13" s="526">
        <v>127.97345912355684</v>
      </c>
      <c r="AQ13" s="532">
        <v>131.02036631802773</v>
      </c>
      <c r="AR13" s="526">
        <v>141.11995579530102</v>
      </c>
      <c r="AS13" s="526">
        <v>135.08740546728197</v>
      </c>
      <c r="AT13" s="526">
        <v>135.88399520739071</v>
      </c>
      <c r="AU13" s="526">
        <v>129.20855051368736</v>
      </c>
      <c r="AV13" s="534">
        <v>135.32497674591525</v>
      </c>
      <c r="AW13" s="526">
        <f>'Index-Temp'!AI8</f>
        <v>135.27403090017404</v>
      </c>
      <c r="AX13" s="554">
        <f>'Index-Temp'!AJ8</f>
        <v>127.74286948302608</v>
      </c>
      <c r="AY13" s="554">
        <f>'Index-Temp'!AP8</f>
        <v>130.55837238714017</v>
      </c>
      <c r="AZ13" s="554">
        <f>'Index-Temp'!AQ8</f>
        <v>131.48400742917042</v>
      </c>
      <c r="BA13" s="659">
        <f>'Index-Temp'!AR8</f>
        <v>130.2841207988113</v>
      </c>
      <c r="BB13" s="509"/>
    </row>
    <row r="14" spans="1:54" ht="15" thickBot="1" x14ac:dyDescent="0.4">
      <c r="A14" s="465">
        <v>2.1</v>
      </c>
      <c r="B14" s="510" t="s">
        <v>549</v>
      </c>
      <c r="C14" s="511">
        <v>10.89</v>
      </c>
      <c r="D14" s="466">
        <v>100</v>
      </c>
      <c r="E14" s="466">
        <v>100</v>
      </c>
      <c r="F14" s="466">
        <v>100</v>
      </c>
      <c r="G14" s="466">
        <v>100</v>
      </c>
      <c r="H14" s="537">
        <v>100</v>
      </c>
      <c r="I14" s="467">
        <v>132.10353965611611</v>
      </c>
      <c r="J14" s="467">
        <v>125.32841542000213</v>
      </c>
      <c r="K14" s="467">
        <v>119.98277179930234</v>
      </c>
      <c r="L14" s="467">
        <v>122.48863042458123</v>
      </c>
      <c r="M14" s="528">
        <f t="shared" si="0"/>
        <v>124.97583932500045</v>
      </c>
      <c r="N14" s="467">
        <v>128.22400130271728</v>
      </c>
      <c r="O14" s="467">
        <v>122.93881798924001</v>
      </c>
      <c r="P14" s="467">
        <v>120.03559752631736</v>
      </c>
      <c r="Q14" s="467">
        <v>127.62760004346096</v>
      </c>
      <c r="R14" s="528">
        <v>124.70650421543391</v>
      </c>
      <c r="S14" s="467">
        <v>124.56851387463452</v>
      </c>
      <c r="T14" s="467">
        <v>121.20591822353558</v>
      </c>
      <c r="U14" s="467">
        <v>119.865046017418</v>
      </c>
      <c r="V14" s="467">
        <v>118.09820692632651</v>
      </c>
      <c r="W14" s="528">
        <v>120.93442126047864</v>
      </c>
      <c r="X14" s="467">
        <v>126.87274406103006</v>
      </c>
      <c r="Y14" s="467">
        <v>119.05439878669368</v>
      </c>
      <c r="Z14" s="467">
        <v>121.52223365252712</v>
      </c>
      <c r="AA14" s="467">
        <v>119.56729497464723</v>
      </c>
      <c r="AB14" s="528">
        <v>121.75416786872452</v>
      </c>
      <c r="AC14" s="467">
        <v>124.499614964714</v>
      </c>
      <c r="AD14" s="467">
        <v>124.92534514903161</v>
      </c>
      <c r="AE14" s="455">
        <v>126.29428102710381</v>
      </c>
      <c r="AF14" s="455">
        <v>123.79929384765043</v>
      </c>
      <c r="AG14" s="531">
        <f t="shared" si="1"/>
        <v>124.87963374712496</v>
      </c>
      <c r="AH14" s="467">
        <v>132.40791662294293</v>
      </c>
      <c r="AI14" s="467">
        <v>123.31901636693556</v>
      </c>
      <c r="AJ14" s="467">
        <v>124.59971399517914</v>
      </c>
      <c r="AK14" s="467">
        <v>128.11279699708186</v>
      </c>
      <c r="AL14" s="528">
        <f t="shared" si="2"/>
        <v>127.10986099553489</v>
      </c>
      <c r="AM14" s="467">
        <v>132.02199038083424</v>
      </c>
      <c r="AN14" s="467">
        <v>138.94191424574464</v>
      </c>
      <c r="AO14" s="467">
        <v>139.9168796418333</v>
      </c>
      <c r="AP14" s="467">
        <v>136.99616200297089</v>
      </c>
      <c r="AQ14" s="533">
        <v>136.96923656784577</v>
      </c>
      <c r="AR14" s="455">
        <v>150.97326320513534</v>
      </c>
      <c r="AS14" s="455">
        <v>144.04408499367122</v>
      </c>
      <c r="AT14" s="467">
        <v>142.48454663648275</v>
      </c>
      <c r="AU14" s="467">
        <v>137.55105000059012</v>
      </c>
      <c r="AV14" s="534">
        <v>143.76323620896983</v>
      </c>
      <c r="AW14" s="455">
        <f>'Index-Temp'!AI9</f>
        <v>142.28022777416987</v>
      </c>
      <c r="AX14" s="555">
        <f>'Index-Temp'!AJ9</f>
        <v>132.60995266817665</v>
      </c>
      <c r="AY14" s="555">
        <f>'Index-Temp'!AP9</f>
        <v>129.23466901673575</v>
      </c>
      <c r="AZ14" s="555">
        <f>'Index-Temp'!AQ9</f>
        <v>130.88396328686224</v>
      </c>
      <c r="BA14" s="657">
        <f>'Index-Temp'!AR9</f>
        <v>132.66740110017793</v>
      </c>
    </row>
    <row r="15" spans="1:54" ht="15" thickBot="1" x14ac:dyDescent="0.4">
      <c r="A15" s="465">
        <v>2.2000000000000002</v>
      </c>
      <c r="B15" s="510" t="s">
        <v>550</v>
      </c>
      <c r="C15" s="511">
        <v>2.1779999999999999</v>
      </c>
      <c r="D15" s="466">
        <v>100</v>
      </c>
      <c r="E15" s="466">
        <v>100</v>
      </c>
      <c r="F15" s="466">
        <v>100</v>
      </c>
      <c r="G15" s="466">
        <v>100</v>
      </c>
      <c r="H15" s="537">
        <v>100</v>
      </c>
      <c r="I15" s="467">
        <v>130.96291369294281</v>
      </c>
      <c r="J15" s="467">
        <v>134.62479141473131</v>
      </c>
      <c r="K15" s="467">
        <v>140.76483777500172</v>
      </c>
      <c r="L15" s="467">
        <v>149.16559029258272</v>
      </c>
      <c r="M15" s="528">
        <f t="shared" si="0"/>
        <v>138.87953329381463</v>
      </c>
      <c r="N15" s="467">
        <v>145.59570952388455</v>
      </c>
      <c r="O15" s="467">
        <v>135.35167039494448</v>
      </c>
      <c r="P15" s="467">
        <v>137.10309284178254</v>
      </c>
      <c r="Q15" s="467">
        <v>136.29899019428586</v>
      </c>
      <c r="R15" s="528">
        <v>138.58736573872437</v>
      </c>
      <c r="S15" s="467">
        <v>141.38204003832826</v>
      </c>
      <c r="T15" s="467">
        <v>137.7315669489071</v>
      </c>
      <c r="U15" s="467">
        <v>140.68603880594975</v>
      </c>
      <c r="V15" s="467">
        <v>140.36963422611723</v>
      </c>
      <c r="W15" s="528">
        <v>140.04232000482557</v>
      </c>
      <c r="X15" s="467">
        <v>151.50574940944202</v>
      </c>
      <c r="Y15" s="467">
        <v>144.14682087294125</v>
      </c>
      <c r="Z15" s="467">
        <v>145.18807977195144</v>
      </c>
      <c r="AA15" s="467">
        <v>145.54324018419717</v>
      </c>
      <c r="AB15" s="528">
        <v>146.59597255963297</v>
      </c>
      <c r="AC15" s="467">
        <v>169.93904651805792</v>
      </c>
      <c r="AD15" s="467">
        <v>151.04274032892698</v>
      </c>
      <c r="AE15" s="455">
        <v>149.87967099677104</v>
      </c>
      <c r="AF15" s="455">
        <v>141.44446393617085</v>
      </c>
      <c r="AG15" s="531">
        <f t="shared" si="1"/>
        <v>153.07648044498171</v>
      </c>
      <c r="AH15" s="467">
        <v>155.80171798986271</v>
      </c>
      <c r="AI15" s="467">
        <v>148.82898541305676</v>
      </c>
      <c r="AJ15" s="467">
        <v>144.74016427327899</v>
      </c>
      <c r="AK15" s="467">
        <v>128.91901729596657</v>
      </c>
      <c r="AL15" s="528">
        <f t="shared" si="2"/>
        <v>144.57247124304126</v>
      </c>
      <c r="AM15" s="467">
        <v>152.82761806114956</v>
      </c>
      <c r="AN15" s="467">
        <v>152.58753627688563</v>
      </c>
      <c r="AO15" s="467">
        <v>144.16787007801938</v>
      </c>
      <c r="AP15" s="467">
        <v>135.07176048480409</v>
      </c>
      <c r="AQ15" s="533">
        <v>146.16369622521466</v>
      </c>
      <c r="AR15" s="455">
        <v>161.3506030390476</v>
      </c>
      <c r="AS15" s="455">
        <v>150.31858989128781</v>
      </c>
      <c r="AT15" s="467">
        <v>148.54113352125358</v>
      </c>
      <c r="AU15" s="467">
        <v>140.36626793474525</v>
      </c>
      <c r="AV15" s="534">
        <v>150.14414859658356</v>
      </c>
      <c r="AW15" s="455">
        <f>'Index-Temp'!AI10</f>
        <v>159.17431467937257</v>
      </c>
      <c r="AX15" s="555">
        <f>'Index-Temp'!AJ10</f>
        <v>146.89242287045039</v>
      </c>
      <c r="AY15" s="555">
        <f>'Index-Temp'!AP10</f>
        <v>155.13375477780647</v>
      </c>
      <c r="AZ15" s="555">
        <f>'Index-Temp'!AQ10</f>
        <v>155.92538200888447</v>
      </c>
      <c r="BA15" s="657">
        <f>'Index-Temp'!AR10</f>
        <v>151.63197574320236</v>
      </c>
    </row>
    <row r="16" spans="1:54" ht="15" thickBot="1" x14ac:dyDescent="0.4">
      <c r="A16" s="465">
        <v>2.2999999999999998</v>
      </c>
      <c r="B16" s="510" t="s">
        <v>551</v>
      </c>
      <c r="C16" s="511">
        <v>8.7119999999999997</v>
      </c>
      <c r="D16" s="466">
        <v>100</v>
      </c>
      <c r="E16" s="466">
        <v>100</v>
      </c>
      <c r="F16" s="466">
        <v>100</v>
      </c>
      <c r="G16" s="466">
        <v>100</v>
      </c>
      <c r="H16" s="537">
        <v>100</v>
      </c>
      <c r="I16" s="467">
        <v>121.09416640948712</v>
      </c>
      <c r="J16" s="467">
        <v>110.40488650249659</v>
      </c>
      <c r="K16" s="467">
        <v>112.02179804589937</v>
      </c>
      <c r="L16" s="467">
        <v>115.34607785933611</v>
      </c>
      <c r="M16" s="528">
        <f t="shared" si="0"/>
        <v>114.7167322043048</v>
      </c>
      <c r="N16" s="467">
        <v>125.89130386630541</v>
      </c>
      <c r="O16" s="467">
        <v>125.35285984121111</v>
      </c>
      <c r="P16" s="467">
        <v>126.49781040392357</v>
      </c>
      <c r="Q16" s="467">
        <v>125.55845118551736</v>
      </c>
      <c r="R16" s="528">
        <v>125.82510632423936</v>
      </c>
      <c r="S16" s="467">
        <v>125.24242514401219</v>
      </c>
      <c r="T16" s="467">
        <v>119.67472546564413</v>
      </c>
      <c r="U16" s="467">
        <v>118.53881095512153</v>
      </c>
      <c r="V16" s="467">
        <v>118.41834048968953</v>
      </c>
      <c r="W16" s="528">
        <v>120.46857551361684</v>
      </c>
      <c r="X16" s="467">
        <v>131.60548593700085</v>
      </c>
      <c r="Y16" s="467">
        <v>120.44563514827968</v>
      </c>
      <c r="Z16" s="467">
        <v>124.43589160446329</v>
      </c>
      <c r="AA16" s="467">
        <v>121.08483312725163</v>
      </c>
      <c r="AB16" s="528">
        <v>124.39296145424886</v>
      </c>
      <c r="AC16" s="467">
        <v>135.38217571086975</v>
      </c>
      <c r="AD16" s="467">
        <v>122.91975400805954</v>
      </c>
      <c r="AE16" s="455">
        <v>128.93972363074181</v>
      </c>
      <c r="AF16" s="455">
        <v>121.43709095669975</v>
      </c>
      <c r="AG16" s="531">
        <f t="shared" si="1"/>
        <v>127.16968607659271</v>
      </c>
      <c r="AH16" s="467">
        <v>129.4781717208709</v>
      </c>
      <c r="AI16" s="467">
        <v>122.65225547795681</v>
      </c>
      <c r="AJ16" s="467">
        <v>123.37983798898324</v>
      </c>
      <c r="AK16" s="467">
        <v>112.79821628772181</v>
      </c>
      <c r="AL16" s="528">
        <f t="shared" si="2"/>
        <v>122.07712036888319</v>
      </c>
      <c r="AM16" s="467">
        <v>123.30929247540881</v>
      </c>
      <c r="AN16" s="467">
        <v>128.04757448465679</v>
      </c>
      <c r="AO16" s="467">
        <v>112.91641197179089</v>
      </c>
      <c r="AP16" s="467">
        <v>114.92050518397745</v>
      </c>
      <c r="AQ16" s="533">
        <v>119.79844602895848</v>
      </c>
      <c r="AR16" s="455">
        <v>123.74565972207144</v>
      </c>
      <c r="AS16" s="455">
        <v>120.08375995329395</v>
      </c>
      <c r="AT16" s="467">
        <v>124.46902134255993</v>
      </c>
      <c r="AU16" s="467">
        <v>115.99099679979447</v>
      </c>
      <c r="AV16" s="534">
        <v>121.07235945442994</v>
      </c>
      <c r="AW16" s="455">
        <f>'Index-Temp'!AI11</f>
        <v>120.54121386287963</v>
      </c>
      <c r="AX16" s="555">
        <f>'Index-Temp'!AJ11</f>
        <v>116.87162715473185</v>
      </c>
      <c r="AY16" s="555">
        <f>'Index-Temp'!AP11</f>
        <v>126.06915600247908</v>
      </c>
      <c r="AZ16" s="555">
        <f>'Index-Temp'!AQ11</f>
        <v>126.12371896212713</v>
      </c>
      <c r="BA16" s="657">
        <f>'Index-Temp'!AR11</f>
        <v>121.96805668600523</v>
      </c>
    </row>
    <row r="17" spans="1:54" s="456" customFormat="1" ht="15" thickBot="1" x14ac:dyDescent="0.4">
      <c r="A17" s="522">
        <v>3</v>
      </c>
      <c r="B17" s="523" t="s">
        <v>552</v>
      </c>
      <c r="C17" s="524">
        <v>11.61</v>
      </c>
      <c r="D17" s="525">
        <v>100</v>
      </c>
      <c r="E17" s="525">
        <v>100</v>
      </c>
      <c r="F17" s="525">
        <v>100</v>
      </c>
      <c r="G17" s="525">
        <v>100</v>
      </c>
      <c r="H17" s="536">
        <v>100</v>
      </c>
      <c r="I17" s="526">
        <v>98.785502852731526</v>
      </c>
      <c r="J17" s="526">
        <v>89.583782268700077</v>
      </c>
      <c r="K17" s="526">
        <v>92.396880424811968</v>
      </c>
      <c r="L17" s="526">
        <v>92.073325343525482</v>
      </c>
      <c r="M17" s="529">
        <f t="shared" si="0"/>
        <v>93.209872722442256</v>
      </c>
      <c r="N17" s="526">
        <v>91.054148307798926</v>
      </c>
      <c r="O17" s="526">
        <v>92.779595114020253</v>
      </c>
      <c r="P17" s="526">
        <v>94.029580794667297</v>
      </c>
      <c r="Q17" s="526">
        <v>93.21014073531579</v>
      </c>
      <c r="R17" s="529">
        <v>92.768366237950573</v>
      </c>
      <c r="S17" s="526">
        <v>93.607954359537757</v>
      </c>
      <c r="T17" s="526">
        <v>98.621282080275677</v>
      </c>
      <c r="U17" s="526">
        <v>103.52921699775571</v>
      </c>
      <c r="V17" s="526">
        <v>105.98715709756397</v>
      </c>
      <c r="W17" s="529">
        <v>100.43640263378327</v>
      </c>
      <c r="X17" s="526">
        <v>109.87661305011052</v>
      </c>
      <c r="Y17" s="526">
        <v>108.73290480970209</v>
      </c>
      <c r="Z17" s="526">
        <v>105.17873502835178</v>
      </c>
      <c r="AA17" s="526">
        <v>101.39175485053039</v>
      </c>
      <c r="AB17" s="529">
        <v>106.29500193467369</v>
      </c>
      <c r="AC17" s="526">
        <v>97.587126934618993</v>
      </c>
      <c r="AD17" s="526">
        <v>95.598353370159643</v>
      </c>
      <c r="AE17" s="527">
        <v>95.514817871070491</v>
      </c>
      <c r="AF17" s="527">
        <v>94.288962499458265</v>
      </c>
      <c r="AG17" s="530">
        <f t="shared" si="1"/>
        <v>95.747315168826844</v>
      </c>
      <c r="AH17" s="526">
        <v>97.442328667487374</v>
      </c>
      <c r="AI17" s="526">
        <v>110.46516097242569</v>
      </c>
      <c r="AJ17" s="526">
        <v>111.03776027031478</v>
      </c>
      <c r="AK17" s="526">
        <v>113.46919996047185</v>
      </c>
      <c r="AL17" s="529">
        <f t="shared" si="2"/>
        <v>108.10361246767494</v>
      </c>
      <c r="AM17" s="526">
        <v>119.26265745476815</v>
      </c>
      <c r="AN17" s="526">
        <v>122.68462774799131</v>
      </c>
      <c r="AO17" s="526">
        <v>135.73879992980179</v>
      </c>
      <c r="AP17" s="526">
        <v>137.23118148288813</v>
      </c>
      <c r="AQ17" s="532">
        <v>128.72931665386236</v>
      </c>
      <c r="AR17" s="526">
        <v>139.12170076424846</v>
      </c>
      <c r="AS17" s="526">
        <v>137.20342312905575</v>
      </c>
      <c r="AT17" s="526">
        <v>139.70688346942276</v>
      </c>
      <c r="AU17" s="526">
        <v>135.31980135650235</v>
      </c>
      <c r="AV17" s="534">
        <v>137.83795217980733</v>
      </c>
      <c r="AW17" s="527">
        <f>'Index-Temp'!AI12</f>
        <v>130.37682690344758</v>
      </c>
      <c r="AX17" s="554">
        <f>'Index-Temp'!AJ12</f>
        <v>129.72344330371058</v>
      </c>
      <c r="AY17" s="554">
        <f>'Index-Temp'!AP12</f>
        <v>124.95658206036794</v>
      </c>
      <c r="AZ17" s="554">
        <f>'Index-Temp'!AQ12</f>
        <v>127.78617468806443</v>
      </c>
      <c r="BA17" s="659">
        <f>'Index-Temp'!AR12</f>
        <v>127.47287509381535</v>
      </c>
      <c r="BB17" s="509"/>
    </row>
    <row r="18" spans="1:54" ht="15" thickBot="1" x14ac:dyDescent="0.4">
      <c r="A18" s="465">
        <v>3.1</v>
      </c>
      <c r="B18" s="510" t="s">
        <v>553</v>
      </c>
      <c r="C18" s="511">
        <v>8.1269999999999989</v>
      </c>
      <c r="D18" s="466">
        <v>100</v>
      </c>
      <c r="E18" s="466">
        <v>100</v>
      </c>
      <c r="F18" s="466">
        <v>100</v>
      </c>
      <c r="G18" s="466">
        <v>100</v>
      </c>
      <c r="H18" s="537">
        <v>100</v>
      </c>
      <c r="I18" s="467">
        <v>92.997478977974097</v>
      </c>
      <c r="J18" s="467">
        <v>89.487101046180925</v>
      </c>
      <c r="K18" s="467">
        <v>93.237661212448074</v>
      </c>
      <c r="L18" s="467">
        <v>96.299908116038992</v>
      </c>
      <c r="M18" s="528">
        <f t="shared" si="0"/>
        <v>93.005537338160522</v>
      </c>
      <c r="N18" s="467">
        <v>90.602726697340842</v>
      </c>
      <c r="O18" s="467">
        <v>92.826132107979603</v>
      </c>
      <c r="P18" s="467">
        <v>94.316710556778546</v>
      </c>
      <c r="Q18" s="467">
        <v>94.095826270385899</v>
      </c>
      <c r="R18" s="528">
        <v>92.960348908121219</v>
      </c>
      <c r="S18" s="467">
        <v>95.23347890300397</v>
      </c>
      <c r="T18" s="467">
        <v>99.505563548708309</v>
      </c>
      <c r="U18" s="467">
        <v>105.09487352634291</v>
      </c>
      <c r="V18" s="467">
        <v>109.72986425761751</v>
      </c>
      <c r="W18" s="528">
        <v>102.39094505891818</v>
      </c>
      <c r="X18" s="467">
        <v>112.81879024818922</v>
      </c>
      <c r="Y18" s="467">
        <v>110.15693461369973</v>
      </c>
      <c r="Z18" s="467">
        <v>107.30006666472779</v>
      </c>
      <c r="AA18" s="467">
        <v>102.83072792081711</v>
      </c>
      <c r="AB18" s="528">
        <v>108.27662986185845</v>
      </c>
      <c r="AC18" s="467">
        <v>96.635245521359579</v>
      </c>
      <c r="AD18" s="467">
        <v>94.580559444204212</v>
      </c>
      <c r="AE18" s="455">
        <v>94.738146186806958</v>
      </c>
      <c r="AF18" s="455">
        <v>93.943265106217382</v>
      </c>
      <c r="AG18" s="531">
        <f t="shared" si="1"/>
        <v>94.974304064647029</v>
      </c>
      <c r="AH18" s="467">
        <v>96.584400418425687</v>
      </c>
      <c r="AI18" s="467">
        <v>111.05088492422229</v>
      </c>
      <c r="AJ18" s="467">
        <v>112.24080473532668</v>
      </c>
      <c r="AK18" s="467">
        <v>114.37162576285111</v>
      </c>
      <c r="AL18" s="528">
        <f t="shared" si="2"/>
        <v>108.56192896020644</v>
      </c>
      <c r="AM18" s="467">
        <v>121.44696464594711</v>
      </c>
      <c r="AN18" s="467">
        <v>124.58994125550609</v>
      </c>
      <c r="AO18" s="467">
        <v>137.88458184932838</v>
      </c>
      <c r="AP18" s="467">
        <v>141.67394738003304</v>
      </c>
      <c r="AQ18" s="533">
        <v>131.39885878270366</v>
      </c>
      <c r="AR18" s="455">
        <v>139.56025060967104</v>
      </c>
      <c r="AS18" s="455">
        <v>137.74785853719487</v>
      </c>
      <c r="AT18" s="467">
        <v>140.47172056068169</v>
      </c>
      <c r="AU18" s="467">
        <v>136.25893741834167</v>
      </c>
      <c r="AV18" s="534">
        <v>138.50969178147233</v>
      </c>
      <c r="AW18" s="455">
        <f>'Index-Temp'!AI13</f>
        <v>130.93825259338925</v>
      </c>
      <c r="AX18" s="555">
        <f>'Index-Temp'!AJ13</f>
        <v>128.98674552015603</v>
      </c>
      <c r="AY18" s="555">
        <f>'Index-Temp'!AP13</f>
        <v>124.65859452224217</v>
      </c>
      <c r="AZ18" s="555">
        <f>'Index-Temp'!AQ13</f>
        <v>128.25928366139351</v>
      </c>
      <c r="BA18" s="657">
        <f>'Index-Temp'!AR13</f>
        <v>127.7016574085816</v>
      </c>
    </row>
    <row r="19" spans="1:54" ht="15" thickBot="1" x14ac:dyDescent="0.4">
      <c r="A19" s="465">
        <v>3.2</v>
      </c>
      <c r="B19" s="510" t="s">
        <v>554</v>
      </c>
      <c r="C19" s="511">
        <v>3.4829999999999997</v>
      </c>
      <c r="D19" s="466">
        <v>100</v>
      </c>
      <c r="E19" s="466">
        <v>100</v>
      </c>
      <c r="F19" s="466">
        <v>100</v>
      </c>
      <c r="G19" s="466">
        <v>100</v>
      </c>
      <c r="H19" s="537">
        <v>100</v>
      </c>
      <c r="I19" s="467">
        <v>112.29089189383217</v>
      </c>
      <c r="J19" s="467">
        <v>89.809371787911445</v>
      </c>
      <c r="K19" s="467">
        <v>90.435058586994387</v>
      </c>
      <c r="L19" s="467">
        <v>82.211298874327326</v>
      </c>
      <c r="M19" s="528">
        <f t="shared" si="0"/>
        <v>93.686655285766335</v>
      </c>
      <c r="N19" s="467">
        <v>92.107465398867816</v>
      </c>
      <c r="O19" s="467">
        <v>92.671008794781798</v>
      </c>
      <c r="P19" s="467">
        <v>93.359611349741002</v>
      </c>
      <c r="Q19" s="467">
        <v>91.143541153485529</v>
      </c>
      <c r="R19" s="528">
        <v>92.320406674219043</v>
      </c>
      <c r="S19" s="467">
        <v>89.815063758116594</v>
      </c>
      <c r="T19" s="467">
        <v>96.557958653932857</v>
      </c>
      <c r="U19" s="467">
        <v>99.876018431052273</v>
      </c>
      <c r="V19" s="467">
        <v>97.254173724105712</v>
      </c>
      <c r="W19" s="528">
        <v>95.875803641801866</v>
      </c>
      <c r="X19" s="467">
        <v>103.01153292126024</v>
      </c>
      <c r="Y19" s="467">
        <v>105.41016860037429</v>
      </c>
      <c r="Z19" s="467">
        <v>100.22896121014111</v>
      </c>
      <c r="AA19" s="467">
        <v>98.034151019861426</v>
      </c>
      <c r="AB19" s="528">
        <v>101.67120343790927</v>
      </c>
      <c r="AC19" s="467">
        <v>99.808183565557712</v>
      </c>
      <c r="AD19" s="467">
        <v>97.9732058640557</v>
      </c>
      <c r="AE19" s="455">
        <v>97.327051801018712</v>
      </c>
      <c r="AF19" s="455">
        <v>95.095589750353696</v>
      </c>
      <c r="AG19" s="531">
        <f t="shared" si="1"/>
        <v>97.551007745246466</v>
      </c>
      <c r="AH19" s="467">
        <v>99.444161248631289</v>
      </c>
      <c r="AI19" s="467">
        <v>109.09847175156698</v>
      </c>
      <c r="AJ19" s="467">
        <v>108.23065651862034</v>
      </c>
      <c r="AK19" s="467">
        <v>111.36353975492028</v>
      </c>
      <c r="AL19" s="528">
        <f t="shared" si="2"/>
        <v>107.03420731843472</v>
      </c>
      <c r="AM19" s="467">
        <v>114.16594067535056</v>
      </c>
      <c r="AN19" s="467">
        <v>118.23889623045687</v>
      </c>
      <c r="AO19" s="467">
        <v>130.73197545090645</v>
      </c>
      <c r="AP19" s="467">
        <v>126.8647277228834</v>
      </c>
      <c r="AQ19" s="533">
        <v>122.50038501989933</v>
      </c>
      <c r="AR19" s="455">
        <v>138.09841779159569</v>
      </c>
      <c r="AS19" s="455">
        <v>135.93307384339778</v>
      </c>
      <c r="AT19" s="467">
        <v>137.92226358981864</v>
      </c>
      <c r="AU19" s="467">
        <v>133.12848387887729</v>
      </c>
      <c r="AV19" s="534">
        <v>136.27055977592235</v>
      </c>
      <c r="AW19" s="455">
        <f>'Index-Temp'!AI14</f>
        <v>129.06683362691709</v>
      </c>
      <c r="AX19" s="555">
        <f>'Index-Temp'!AJ14</f>
        <v>131.44240479867119</v>
      </c>
      <c r="AY19" s="555">
        <f>'Index-Temp'!AP14</f>
        <v>125.65188631599477</v>
      </c>
      <c r="AZ19" s="555">
        <f>'Index-Temp'!AQ14</f>
        <v>126.68225375029665</v>
      </c>
      <c r="BA19" s="657">
        <f>'Index-Temp'!AR14</f>
        <v>126.93904969269416</v>
      </c>
    </row>
    <row r="20" spans="1:54" s="456" customFormat="1" ht="15" thickBot="1" x14ac:dyDescent="0.4">
      <c r="A20" s="522">
        <v>4</v>
      </c>
      <c r="B20" s="523" t="s">
        <v>555</v>
      </c>
      <c r="C20" s="524">
        <v>5.26</v>
      </c>
      <c r="D20" s="525">
        <v>100</v>
      </c>
      <c r="E20" s="525">
        <v>100</v>
      </c>
      <c r="F20" s="525">
        <v>100</v>
      </c>
      <c r="G20" s="525">
        <v>100</v>
      </c>
      <c r="H20" s="536">
        <v>100</v>
      </c>
      <c r="I20" s="526">
        <v>72.925804110723419</v>
      </c>
      <c r="J20" s="526">
        <v>86.176421957671963</v>
      </c>
      <c r="K20" s="526">
        <v>90.425777686553559</v>
      </c>
      <c r="L20" s="526">
        <v>78.868829186253379</v>
      </c>
      <c r="M20" s="529">
        <f t="shared" si="0"/>
        <v>82.09920823530058</v>
      </c>
      <c r="N20" s="526">
        <v>72.149252460514774</v>
      </c>
      <c r="O20" s="526">
        <v>85.016692293256057</v>
      </c>
      <c r="P20" s="526">
        <v>83.621549716461857</v>
      </c>
      <c r="Q20" s="526">
        <v>80.533948506818106</v>
      </c>
      <c r="R20" s="529">
        <v>80.330360744262691</v>
      </c>
      <c r="S20" s="526">
        <v>88.249202204334352</v>
      </c>
      <c r="T20" s="526">
        <v>90.320929182853604</v>
      </c>
      <c r="U20" s="526">
        <v>95.06153564285971</v>
      </c>
      <c r="V20" s="526">
        <v>89.496291450716996</v>
      </c>
      <c r="W20" s="529">
        <v>90.781989620191155</v>
      </c>
      <c r="X20" s="526">
        <v>91.846684915469055</v>
      </c>
      <c r="Y20" s="526">
        <v>86.995316877789008</v>
      </c>
      <c r="Z20" s="526">
        <v>83.333013196311327</v>
      </c>
      <c r="AA20" s="526">
        <v>81.91515630780215</v>
      </c>
      <c r="AB20" s="529">
        <v>86.022542824342878</v>
      </c>
      <c r="AC20" s="526">
        <v>87.780517924072939</v>
      </c>
      <c r="AD20" s="526">
        <v>84.000444982366417</v>
      </c>
      <c r="AE20" s="527">
        <v>85.734236487789374</v>
      </c>
      <c r="AF20" s="527">
        <v>85.306726523513561</v>
      </c>
      <c r="AG20" s="530">
        <f t="shared" si="1"/>
        <v>85.705481479435576</v>
      </c>
      <c r="AH20" s="526">
        <v>92.570848396717437</v>
      </c>
      <c r="AI20" s="526">
        <v>84.316571974973812</v>
      </c>
      <c r="AJ20" s="526">
        <v>87.771567050530749</v>
      </c>
      <c r="AK20" s="526">
        <v>90.715524376882684</v>
      </c>
      <c r="AL20" s="529">
        <f t="shared" si="2"/>
        <v>88.843627949776163</v>
      </c>
      <c r="AM20" s="526">
        <v>89.491413975945804</v>
      </c>
      <c r="AN20" s="526">
        <v>89.796707816330155</v>
      </c>
      <c r="AO20" s="526">
        <v>92.303987713768549</v>
      </c>
      <c r="AP20" s="526">
        <v>91.388310673987235</v>
      </c>
      <c r="AQ20" s="532">
        <v>90.745105045007932</v>
      </c>
      <c r="AR20" s="526">
        <v>97.478657880234707</v>
      </c>
      <c r="AS20" s="526">
        <v>95.444682119572889</v>
      </c>
      <c r="AT20" s="526">
        <v>97.967113523726326</v>
      </c>
      <c r="AU20" s="526">
        <v>97.458098992685706</v>
      </c>
      <c r="AV20" s="534">
        <v>97.087138129054892</v>
      </c>
      <c r="AW20" s="527">
        <f>'Index-Temp'!AI15</f>
        <v>99.283055686247195</v>
      </c>
      <c r="AX20" s="554">
        <f>'Index-Temp'!AJ15</f>
        <v>93.485202581298637</v>
      </c>
      <c r="AY20" s="554">
        <f>'Index-Temp'!AP15</f>
        <v>98.074959511373976</v>
      </c>
      <c r="AZ20" s="554">
        <f>'Index-Temp'!AQ15</f>
        <v>101.47829528796733</v>
      </c>
      <c r="BA20" s="659">
        <f>'Index-Temp'!AR15</f>
        <v>97.99839730154261</v>
      </c>
      <c r="BB20" s="509"/>
    </row>
    <row r="21" spans="1:54" s="456" customFormat="1" ht="15" thickBot="1" x14ac:dyDescent="0.4">
      <c r="A21" s="522">
        <v>5</v>
      </c>
      <c r="B21" s="523" t="s">
        <v>556</v>
      </c>
      <c r="C21" s="524">
        <v>2.02</v>
      </c>
      <c r="D21" s="525">
        <v>100</v>
      </c>
      <c r="E21" s="525">
        <v>100</v>
      </c>
      <c r="F21" s="525">
        <v>100</v>
      </c>
      <c r="G21" s="525">
        <v>100</v>
      </c>
      <c r="H21" s="536">
        <v>100</v>
      </c>
      <c r="I21" s="526">
        <v>98.978292213635399</v>
      </c>
      <c r="J21" s="526">
        <v>102.36410769686199</v>
      </c>
      <c r="K21" s="526">
        <v>106.61324402671524</v>
      </c>
      <c r="L21" s="526">
        <v>109.27743642247738</v>
      </c>
      <c r="M21" s="529">
        <f t="shared" si="0"/>
        <v>104.3082700899225</v>
      </c>
      <c r="N21" s="526">
        <v>114.05721909883597</v>
      </c>
      <c r="O21" s="526">
        <v>108.93185162627714</v>
      </c>
      <c r="P21" s="526">
        <v>112.3</v>
      </c>
      <c r="Q21" s="526">
        <v>111.43083288023159</v>
      </c>
      <c r="R21" s="529">
        <v>111.67997590133618</v>
      </c>
      <c r="S21" s="526">
        <v>114.85288402913703</v>
      </c>
      <c r="T21" s="526">
        <v>114.86418411221133</v>
      </c>
      <c r="U21" s="526">
        <v>116.16300468584882</v>
      </c>
      <c r="V21" s="526">
        <v>111.46197210083864</v>
      </c>
      <c r="W21" s="529">
        <v>114.33551123200895</v>
      </c>
      <c r="X21" s="526">
        <v>119.50915105220035</v>
      </c>
      <c r="Y21" s="526">
        <v>117.26683032526009</v>
      </c>
      <c r="Z21" s="526">
        <v>117.83965515202897</v>
      </c>
      <c r="AA21" s="526">
        <v>109.62336001413848</v>
      </c>
      <c r="AB21" s="529">
        <v>116.05974913590697</v>
      </c>
      <c r="AC21" s="526">
        <v>116.11024458719281</v>
      </c>
      <c r="AD21" s="526">
        <v>116.29702561645954</v>
      </c>
      <c r="AE21" s="527">
        <v>115.87247611117407</v>
      </c>
      <c r="AF21" s="527">
        <v>110.34261985086589</v>
      </c>
      <c r="AG21" s="530">
        <f t="shared" si="1"/>
        <v>114.65559154142308</v>
      </c>
      <c r="AH21" s="526">
        <v>115.235286925865</v>
      </c>
      <c r="AI21" s="526">
        <v>117.67660218771869</v>
      </c>
      <c r="AJ21" s="526">
        <v>116.1454667216391</v>
      </c>
      <c r="AK21" s="526">
        <v>107.71969270769404</v>
      </c>
      <c r="AL21" s="529">
        <f t="shared" si="2"/>
        <v>114.1942621357292</v>
      </c>
      <c r="AM21" s="526">
        <v>119.1958595370852</v>
      </c>
      <c r="AN21" s="526">
        <v>124.1571340690485</v>
      </c>
      <c r="AO21" s="526">
        <v>127.58974655904676</v>
      </c>
      <c r="AP21" s="526">
        <v>121.18831503950996</v>
      </c>
      <c r="AQ21" s="532">
        <v>123.03276380117261</v>
      </c>
      <c r="AR21" s="526">
        <v>133.33938290831583</v>
      </c>
      <c r="AS21" s="526">
        <v>134.36369280589221</v>
      </c>
      <c r="AT21" s="526">
        <v>126.43407769327048</v>
      </c>
      <c r="AU21" s="526">
        <v>120.99182443299684</v>
      </c>
      <c r="AV21" s="534">
        <v>128.78224446011882</v>
      </c>
      <c r="AW21" s="527">
        <f>'Index-Temp'!AI16</f>
        <v>128.42497063421311</v>
      </c>
      <c r="AX21" s="554">
        <f>'Index-Temp'!AJ16</f>
        <v>129.69072779274043</v>
      </c>
      <c r="AY21" s="554">
        <f>'Index-Temp'!AP16</f>
        <v>121.74206354859093</v>
      </c>
      <c r="AZ21" s="554">
        <f>'Index-Temp'!AQ16</f>
        <v>123.07048013865736</v>
      </c>
      <c r="BA21" s="659">
        <f>'Index-Temp'!AR16</f>
        <v>124.60429767392718</v>
      </c>
      <c r="BB21" s="509"/>
    </row>
    <row r="22" spans="1:54" s="456" customFormat="1" ht="15" thickBot="1" x14ac:dyDescent="0.4">
      <c r="A22" s="522">
        <v>6</v>
      </c>
      <c r="B22" s="523" t="s">
        <v>557</v>
      </c>
      <c r="C22" s="524">
        <v>7.76</v>
      </c>
      <c r="D22" s="525">
        <v>100</v>
      </c>
      <c r="E22" s="525">
        <v>100</v>
      </c>
      <c r="F22" s="525">
        <v>100</v>
      </c>
      <c r="G22" s="525">
        <v>100</v>
      </c>
      <c r="H22" s="536">
        <v>100</v>
      </c>
      <c r="I22" s="526">
        <v>148.32074362183693</v>
      </c>
      <c r="J22" s="526">
        <v>150.20675958435149</v>
      </c>
      <c r="K22" s="526">
        <v>153.43815708893143</v>
      </c>
      <c r="L22" s="526">
        <v>154.50953756319205</v>
      </c>
      <c r="M22" s="529">
        <f t="shared" si="0"/>
        <v>151.61879946457799</v>
      </c>
      <c r="N22" s="526">
        <v>158.33591320698076</v>
      </c>
      <c r="O22" s="526">
        <v>171.87283425655616</v>
      </c>
      <c r="P22" s="526">
        <v>151.85968083361999</v>
      </c>
      <c r="Q22" s="526">
        <v>160.49337113418565</v>
      </c>
      <c r="R22" s="529">
        <v>160.64044985783565</v>
      </c>
      <c r="S22" s="526">
        <v>148.34344326474522</v>
      </c>
      <c r="T22" s="526">
        <v>141.20663683810218</v>
      </c>
      <c r="U22" s="526">
        <v>146.86869999255029</v>
      </c>
      <c r="V22" s="526">
        <v>152.07444546738751</v>
      </c>
      <c r="W22" s="529">
        <v>147.12330639069629</v>
      </c>
      <c r="X22" s="526">
        <v>159.23619791645268</v>
      </c>
      <c r="Y22" s="526">
        <v>153.27908477417819</v>
      </c>
      <c r="Z22" s="526">
        <v>159.26918919559355</v>
      </c>
      <c r="AA22" s="526">
        <v>155.8258667190845</v>
      </c>
      <c r="AB22" s="529">
        <v>156.90258465132723</v>
      </c>
      <c r="AC22" s="526">
        <v>167.9706083043996</v>
      </c>
      <c r="AD22" s="526">
        <v>156.28522879201589</v>
      </c>
      <c r="AE22" s="527">
        <v>163.52071282470948</v>
      </c>
      <c r="AF22" s="527">
        <v>157.93806769883696</v>
      </c>
      <c r="AG22" s="530">
        <f t="shared" si="1"/>
        <v>161.42865440499048</v>
      </c>
      <c r="AH22" s="526">
        <v>163.2170817480087</v>
      </c>
      <c r="AI22" s="526">
        <v>148.31946048802584</v>
      </c>
      <c r="AJ22" s="526">
        <v>164.79269918355192</v>
      </c>
      <c r="AK22" s="526">
        <v>156.11649313492708</v>
      </c>
      <c r="AL22" s="529">
        <f t="shared" si="2"/>
        <v>158.11143363862837</v>
      </c>
      <c r="AM22" s="526">
        <v>164.48266500820631</v>
      </c>
      <c r="AN22" s="526">
        <v>167.67769949489005</v>
      </c>
      <c r="AO22" s="526">
        <v>162.32255614717184</v>
      </c>
      <c r="AP22" s="526">
        <v>161.5466282327738</v>
      </c>
      <c r="AQ22" s="532">
        <v>164.00738722076051</v>
      </c>
      <c r="AR22" s="526">
        <v>170.79452265139679</v>
      </c>
      <c r="AS22" s="526">
        <v>161.60531856147927</v>
      </c>
      <c r="AT22" s="526">
        <v>169.49437111069986</v>
      </c>
      <c r="AU22" s="526">
        <v>164.83935728681772</v>
      </c>
      <c r="AV22" s="534">
        <v>166.6833924025984</v>
      </c>
      <c r="AW22" s="527">
        <f>'Index-Temp'!AI17</f>
        <v>176.07875795797699</v>
      </c>
      <c r="AX22" s="554">
        <f>'Index-Temp'!AJ17</f>
        <v>161.66024192362988</v>
      </c>
      <c r="AY22" s="554">
        <f>'Index-Temp'!AP17</f>
        <v>172.83896118361349</v>
      </c>
      <c r="AZ22" s="554">
        <f>'Index-Temp'!AQ17</f>
        <v>173.35547693439568</v>
      </c>
      <c r="BA22" s="659">
        <f>'Index-Temp'!AR17</f>
        <v>171.02369883089068</v>
      </c>
      <c r="BB22" s="509"/>
    </row>
    <row r="23" spans="1:54" s="456" customFormat="1" ht="15" thickBot="1" x14ac:dyDescent="0.4">
      <c r="A23" s="522">
        <v>7</v>
      </c>
      <c r="B23" s="523" t="s">
        <v>558</v>
      </c>
      <c r="C23" s="524">
        <v>2.4300000000000002</v>
      </c>
      <c r="D23" s="525">
        <v>100</v>
      </c>
      <c r="E23" s="525">
        <v>100</v>
      </c>
      <c r="F23" s="525">
        <v>100</v>
      </c>
      <c r="G23" s="525">
        <v>100</v>
      </c>
      <c r="H23" s="536">
        <v>100</v>
      </c>
      <c r="I23" s="526">
        <v>103.33158092246087</v>
      </c>
      <c r="J23" s="526">
        <v>107.3796821599595</v>
      </c>
      <c r="K23" s="526">
        <v>104.0068393634094</v>
      </c>
      <c r="L23" s="526">
        <v>99.886853531638437</v>
      </c>
      <c r="M23" s="529">
        <f t="shared" si="0"/>
        <v>103.65123899436706</v>
      </c>
      <c r="N23" s="526">
        <v>112.45613833031794</v>
      </c>
      <c r="O23" s="526">
        <v>109.95398959718402</v>
      </c>
      <c r="P23" s="526">
        <v>115.76215468265043</v>
      </c>
      <c r="Q23" s="526">
        <v>114.98629777325476</v>
      </c>
      <c r="R23" s="529">
        <v>113.28964509585178</v>
      </c>
      <c r="S23" s="526">
        <v>111.10159865081449</v>
      </c>
      <c r="T23" s="526">
        <v>113.37158020805512</v>
      </c>
      <c r="U23" s="526">
        <v>112.10584815210414</v>
      </c>
      <c r="V23" s="526">
        <v>106.03175369902529</v>
      </c>
      <c r="W23" s="529">
        <v>110.65269517749977</v>
      </c>
      <c r="X23" s="526">
        <v>115.95813059113827</v>
      </c>
      <c r="Y23" s="526">
        <v>118.64017649377868</v>
      </c>
      <c r="Z23" s="526">
        <v>116.05453004097141</v>
      </c>
      <c r="AA23" s="526">
        <v>111.28080901791401</v>
      </c>
      <c r="AB23" s="529">
        <v>115.48341153595059</v>
      </c>
      <c r="AC23" s="526">
        <v>123.66346859761153</v>
      </c>
      <c r="AD23" s="526">
        <v>120.55740043524624</v>
      </c>
      <c r="AE23" s="527">
        <v>116.77878043023564</v>
      </c>
      <c r="AF23" s="527">
        <v>108.32740593085519</v>
      </c>
      <c r="AG23" s="530">
        <f t="shared" si="1"/>
        <v>117.33176384848716</v>
      </c>
      <c r="AH23" s="526">
        <v>122.97960422763826</v>
      </c>
      <c r="AI23" s="526">
        <v>126.85036951888313</v>
      </c>
      <c r="AJ23" s="526">
        <v>121.58681286160389</v>
      </c>
      <c r="AK23" s="526">
        <v>117.84147094459962</v>
      </c>
      <c r="AL23" s="529">
        <f t="shared" si="2"/>
        <v>122.31456438818122</v>
      </c>
      <c r="AM23" s="526">
        <v>127.72756349154874</v>
      </c>
      <c r="AN23" s="526">
        <v>134.80302669945473</v>
      </c>
      <c r="AO23" s="526">
        <v>137.16816993013927</v>
      </c>
      <c r="AP23" s="526">
        <v>132.6480397181891</v>
      </c>
      <c r="AQ23" s="532">
        <v>133.08669995983297</v>
      </c>
      <c r="AR23" s="526">
        <v>150.85794774069234</v>
      </c>
      <c r="AS23" s="526">
        <v>149.25381273974276</v>
      </c>
      <c r="AT23" s="526">
        <v>141.74888600906047</v>
      </c>
      <c r="AU23" s="526">
        <v>133.23265014848067</v>
      </c>
      <c r="AV23" s="534">
        <v>143.77332415949405</v>
      </c>
      <c r="AW23" s="527">
        <f>'Index-Temp'!AI18</f>
        <v>149.42887737824418</v>
      </c>
      <c r="AX23" s="554">
        <f>'Index-Temp'!AJ18</f>
        <v>148.31584024599763</v>
      </c>
      <c r="AY23" s="554">
        <f>'Index-Temp'!AP18</f>
        <v>138.94172447452053</v>
      </c>
      <c r="AZ23" s="554">
        <f>'Index-Temp'!AQ18</f>
        <v>141.49189460326568</v>
      </c>
      <c r="BA23" s="659">
        <f>'Index-Temp'!AR18</f>
        <v>141.42068538176815</v>
      </c>
      <c r="BB23" s="509"/>
    </row>
    <row r="24" spans="1:54" ht="15" thickBot="1" x14ac:dyDescent="0.4">
      <c r="A24" s="465">
        <v>7.1</v>
      </c>
      <c r="B24" s="510" t="s">
        <v>559</v>
      </c>
      <c r="C24" s="511">
        <v>1.8225</v>
      </c>
      <c r="D24" s="466">
        <v>100</v>
      </c>
      <c r="E24" s="466">
        <v>100</v>
      </c>
      <c r="F24" s="466">
        <v>100</v>
      </c>
      <c r="G24" s="466">
        <v>100</v>
      </c>
      <c r="H24" s="537">
        <v>100</v>
      </c>
      <c r="I24" s="467">
        <v>94.033887513140357</v>
      </c>
      <c r="J24" s="467">
        <v>95.745176610058977</v>
      </c>
      <c r="K24" s="467">
        <v>95.698333996662157</v>
      </c>
      <c r="L24" s="467">
        <v>94.455803934411207</v>
      </c>
      <c r="M24" s="528">
        <f t="shared" si="0"/>
        <v>94.983300513568182</v>
      </c>
      <c r="N24" s="467">
        <v>103.78638756903749</v>
      </c>
      <c r="O24" s="467">
        <v>102.30799920312931</v>
      </c>
      <c r="P24" s="467">
        <v>110.14848626748805</v>
      </c>
      <c r="Q24" s="467">
        <v>105.48239087631286</v>
      </c>
      <c r="R24" s="528">
        <v>105.43131597899193</v>
      </c>
      <c r="S24" s="467">
        <v>103.60049467461066</v>
      </c>
      <c r="T24" s="467">
        <v>106.40449493948458</v>
      </c>
      <c r="U24" s="467">
        <v>107.06128893896354</v>
      </c>
      <c r="V24" s="467">
        <v>100.18337602365474</v>
      </c>
      <c r="W24" s="528">
        <v>104.31241364417838</v>
      </c>
      <c r="X24" s="467">
        <v>109.08177735209435</v>
      </c>
      <c r="Y24" s="467">
        <v>114.5820845872834</v>
      </c>
      <c r="Z24" s="467">
        <v>111.89816589010589</v>
      </c>
      <c r="AA24" s="467">
        <v>108.16506219902608</v>
      </c>
      <c r="AB24" s="528">
        <v>110.93177250712742</v>
      </c>
      <c r="AC24" s="467">
        <v>119.00131622444296</v>
      </c>
      <c r="AD24" s="467">
        <v>116.17784377742863</v>
      </c>
      <c r="AE24" s="455">
        <v>113.52886093611805</v>
      </c>
      <c r="AF24" s="455">
        <v>104.01095934461055</v>
      </c>
      <c r="AG24" s="531">
        <f t="shared" si="1"/>
        <v>113.17974507065006</v>
      </c>
      <c r="AH24" s="467">
        <v>120.41983981392579</v>
      </c>
      <c r="AI24" s="467">
        <v>117.47194148125861</v>
      </c>
      <c r="AJ24" s="467">
        <v>112.73511997867867</v>
      </c>
      <c r="AK24" s="467">
        <v>107.26836932923544</v>
      </c>
      <c r="AL24" s="528">
        <f t="shared" si="2"/>
        <v>114.47381765077462</v>
      </c>
      <c r="AM24" s="467">
        <v>116.21839764599389</v>
      </c>
      <c r="AN24" s="467">
        <v>118.67704834338231</v>
      </c>
      <c r="AO24" s="467">
        <v>121.53061896539657</v>
      </c>
      <c r="AP24" s="467">
        <v>116.07498209743945</v>
      </c>
      <c r="AQ24" s="533">
        <v>118.12526176305305</v>
      </c>
      <c r="AR24" s="455">
        <v>128.77929338710396</v>
      </c>
      <c r="AS24" s="455">
        <v>126.64978467573933</v>
      </c>
      <c r="AT24" s="467">
        <v>120.45827829114945</v>
      </c>
      <c r="AU24" s="467">
        <v>113.62032713970622</v>
      </c>
      <c r="AV24" s="534">
        <v>122.37692087342474</v>
      </c>
      <c r="AW24" s="455">
        <f>'Index-Temp'!AI19</f>
        <v>128.93990570358031</v>
      </c>
      <c r="AX24" s="555">
        <f>'Index-Temp'!AJ19</f>
        <v>127.57908591219164</v>
      </c>
      <c r="AY24" s="555">
        <f>'Index-Temp'!AP19</f>
        <v>119.86572532596158</v>
      </c>
      <c r="AZ24" s="555">
        <f>'Index-Temp'!AQ19</f>
        <v>122.72748014879372</v>
      </c>
      <c r="BA24" s="657">
        <f>'Index-Temp'!AR19</f>
        <v>122.11850869408651</v>
      </c>
    </row>
    <row r="25" spans="1:54" ht="15" thickBot="1" x14ac:dyDescent="0.4">
      <c r="A25" s="465">
        <v>7.2</v>
      </c>
      <c r="B25" s="510" t="s">
        <v>560</v>
      </c>
      <c r="C25" s="511">
        <v>0.60750000000000004</v>
      </c>
      <c r="D25" s="466">
        <v>100</v>
      </c>
      <c r="E25" s="466">
        <v>100</v>
      </c>
      <c r="F25" s="466">
        <v>100</v>
      </c>
      <c r="G25" s="466">
        <v>100</v>
      </c>
      <c r="H25" s="537">
        <v>100</v>
      </c>
      <c r="I25" s="467">
        <v>131.22466115042241</v>
      </c>
      <c r="J25" s="467">
        <v>142.28319880966114</v>
      </c>
      <c r="K25" s="467">
        <v>128.93235546365111</v>
      </c>
      <c r="L25" s="467">
        <v>116.18000232332012</v>
      </c>
      <c r="M25" s="528">
        <f t="shared" si="0"/>
        <v>129.65505443676369</v>
      </c>
      <c r="N25" s="467">
        <v>138.4653906141593</v>
      </c>
      <c r="O25" s="467">
        <v>132.89196077934818</v>
      </c>
      <c r="P25" s="467">
        <v>132.60315992813764</v>
      </c>
      <c r="Q25" s="467">
        <v>143.49801846408053</v>
      </c>
      <c r="R25" s="528">
        <v>136.86463244643141</v>
      </c>
      <c r="S25" s="467">
        <v>133.60491057942602</v>
      </c>
      <c r="T25" s="467">
        <v>134.27283601376681</v>
      </c>
      <c r="U25" s="467">
        <v>127.23952579152594</v>
      </c>
      <c r="V25" s="467">
        <v>123.57688672513693</v>
      </c>
      <c r="W25" s="528">
        <v>129.6735397774639</v>
      </c>
      <c r="X25" s="467">
        <v>136.58719030827012</v>
      </c>
      <c r="Y25" s="467">
        <v>130.81445221326447</v>
      </c>
      <c r="Z25" s="467">
        <v>128.52362249356804</v>
      </c>
      <c r="AA25" s="467">
        <v>120.62804947457788</v>
      </c>
      <c r="AB25" s="528">
        <v>129.13832862242012</v>
      </c>
      <c r="AC25" s="467">
        <v>137.64992571711724</v>
      </c>
      <c r="AD25" s="467">
        <v>133.69607040869903</v>
      </c>
      <c r="AE25" s="455">
        <v>126.52853891258849</v>
      </c>
      <c r="AF25" s="455">
        <v>121.27674568958912</v>
      </c>
      <c r="AG25" s="531">
        <f t="shared" si="1"/>
        <v>129.78782018199848</v>
      </c>
      <c r="AH25" s="467">
        <v>130.65889746877573</v>
      </c>
      <c r="AI25" s="467">
        <v>154.98565363175669</v>
      </c>
      <c r="AJ25" s="467">
        <v>148.14189151037959</v>
      </c>
      <c r="AK25" s="467">
        <v>149.56077579069219</v>
      </c>
      <c r="AL25" s="528">
        <f t="shared" si="2"/>
        <v>145.83680460040105</v>
      </c>
      <c r="AM25" s="467">
        <v>162.25506102821331</v>
      </c>
      <c r="AN25" s="467">
        <v>183.18096176767202</v>
      </c>
      <c r="AO25" s="467">
        <v>184.08082282436735</v>
      </c>
      <c r="AP25" s="467">
        <v>182.36721258043804</v>
      </c>
      <c r="AQ25" s="533">
        <v>177.97101455017267</v>
      </c>
      <c r="AR25" s="455">
        <v>217.09391080145747</v>
      </c>
      <c r="AS25" s="455">
        <v>217.06589693175306</v>
      </c>
      <c r="AT25" s="467">
        <v>205.62070916279356</v>
      </c>
      <c r="AU25" s="467">
        <v>192.0696191748041</v>
      </c>
      <c r="AV25" s="534">
        <v>207.96253401770204</v>
      </c>
      <c r="AW25" s="455">
        <f>'Index-Temp'!AI20</f>
        <v>210.8957924022358</v>
      </c>
      <c r="AX25" s="555">
        <f>'Index-Temp'!AJ20</f>
        <v>210.52610324741562</v>
      </c>
      <c r="AY25" s="555">
        <f>'Index-Temp'!AP20</f>
        <v>196.16972192019742</v>
      </c>
      <c r="AZ25" s="555">
        <f>'Index-Temp'!AQ20</f>
        <v>197.78513796668156</v>
      </c>
      <c r="BA25" s="657">
        <f>'Index-Temp'!AR20</f>
        <v>199.32721544481311</v>
      </c>
    </row>
    <row r="26" spans="1:54" s="456" customFormat="1" ht="15" thickBot="1" x14ac:dyDescent="0.4">
      <c r="A26" s="522">
        <v>8</v>
      </c>
      <c r="B26" s="523" t="s">
        <v>56</v>
      </c>
      <c r="C26" s="524">
        <v>5.21</v>
      </c>
      <c r="D26" s="525">
        <v>100</v>
      </c>
      <c r="E26" s="525">
        <v>100</v>
      </c>
      <c r="F26" s="525">
        <v>100</v>
      </c>
      <c r="G26" s="525">
        <v>100</v>
      </c>
      <c r="H26" s="536">
        <v>100</v>
      </c>
      <c r="I26" s="526">
        <v>95.259158457111553</v>
      </c>
      <c r="J26" s="526">
        <v>90.374917242174703</v>
      </c>
      <c r="K26" s="526">
        <v>91.506449510226929</v>
      </c>
      <c r="L26" s="526">
        <v>91.126630019643471</v>
      </c>
      <c r="M26" s="529">
        <f t="shared" si="0"/>
        <v>92.066788807289157</v>
      </c>
      <c r="N26" s="526">
        <v>102.85592424214481</v>
      </c>
      <c r="O26" s="526">
        <v>105.94687589288172</v>
      </c>
      <c r="P26" s="526">
        <v>106.35360805534253</v>
      </c>
      <c r="Q26" s="526">
        <v>97.668259549032868</v>
      </c>
      <c r="R26" s="529">
        <v>103.20616693485049</v>
      </c>
      <c r="S26" s="526">
        <v>95.912185794093375</v>
      </c>
      <c r="T26" s="526">
        <v>93.771685492736722</v>
      </c>
      <c r="U26" s="526">
        <v>101.41604531660379</v>
      </c>
      <c r="V26" s="526">
        <v>99.894641250734139</v>
      </c>
      <c r="W26" s="529">
        <v>97.748639463542006</v>
      </c>
      <c r="X26" s="526">
        <v>106.28611188839861</v>
      </c>
      <c r="Y26" s="526">
        <v>105.12274138896905</v>
      </c>
      <c r="Z26" s="526">
        <v>110.11296198656338</v>
      </c>
      <c r="AA26" s="526">
        <v>106.64929764435779</v>
      </c>
      <c r="AB26" s="529">
        <v>107.0427782270722</v>
      </c>
      <c r="AC26" s="526">
        <v>109.14862644906142</v>
      </c>
      <c r="AD26" s="526">
        <v>109.34892244598264</v>
      </c>
      <c r="AE26" s="527">
        <v>108.64125486961723</v>
      </c>
      <c r="AF26" s="527">
        <v>105.49751565904293</v>
      </c>
      <c r="AG26" s="530">
        <f t="shared" si="1"/>
        <v>108.15907985592605</v>
      </c>
      <c r="AH26" s="526">
        <v>105.65476208939681</v>
      </c>
      <c r="AI26" s="526">
        <v>108.46258956547899</v>
      </c>
      <c r="AJ26" s="526">
        <v>111.58658170038294</v>
      </c>
      <c r="AK26" s="526">
        <v>112.37098076676955</v>
      </c>
      <c r="AL26" s="529">
        <f t="shared" si="2"/>
        <v>109.51872853050708</v>
      </c>
      <c r="AM26" s="526">
        <v>117.53523536498408</v>
      </c>
      <c r="AN26" s="526">
        <v>121.41125739780571</v>
      </c>
      <c r="AO26" s="526">
        <v>132.05983960681976</v>
      </c>
      <c r="AP26" s="526">
        <v>130.55702379182918</v>
      </c>
      <c r="AQ26" s="532">
        <v>125.39083904035968</v>
      </c>
      <c r="AR26" s="526">
        <v>135.44213011527049</v>
      </c>
      <c r="AS26" s="526">
        <v>136.4145492537501</v>
      </c>
      <c r="AT26" s="526">
        <v>138.39909355773693</v>
      </c>
      <c r="AU26" s="526">
        <v>131.72369770422824</v>
      </c>
      <c r="AV26" s="534">
        <v>135.49486765774645</v>
      </c>
      <c r="AW26" s="527">
        <f>'Index-Temp'!AI21</f>
        <v>132.46916243003588</v>
      </c>
      <c r="AX26" s="554">
        <f>'Index-Temp'!AJ21</f>
        <v>135.44179822729853</v>
      </c>
      <c r="AY26" s="554">
        <f>'Index-Temp'!AP21</f>
        <v>135.15012032520968</v>
      </c>
      <c r="AZ26" s="554">
        <f>'Index-Temp'!AQ21</f>
        <v>135.31207631917877</v>
      </c>
      <c r="BA26" s="659">
        <f>'Index-Temp'!AR21</f>
        <v>133.6184150843938</v>
      </c>
      <c r="BB26" s="509"/>
    </row>
    <row r="27" spans="1:54" ht="15" thickBot="1" x14ac:dyDescent="0.4">
      <c r="A27" s="465">
        <v>8.1</v>
      </c>
      <c r="B27" s="510" t="s">
        <v>561</v>
      </c>
      <c r="C27" s="511">
        <v>4.6890000000000001</v>
      </c>
      <c r="D27" s="466">
        <v>100</v>
      </c>
      <c r="E27" s="466">
        <v>100</v>
      </c>
      <c r="F27" s="466">
        <v>100</v>
      </c>
      <c r="G27" s="466">
        <v>100</v>
      </c>
      <c r="H27" s="537">
        <v>100</v>
      </c>
      <c r="I27" s="467">
        <v>95.397760129840989</v>
      </c>
      <c r="J27" s="467">
        <v>89.411367455914984</v>
      </c>
      <c r="K27" s="467">
        <v>90.892276908548979</v>
      </c>
      <c r="L27" s="467">
        <v>89.892074090990562</v>
      </c>
      <c r="M27" s="528">
        <f t="shared" si="0"/>
        <v>91.398369646323872</v>
      </c>
      <c r="N27" s="467">
        <v>103.47929542305168</v>
      </c>
      <c r="O27" s="467">
        <v>106.87550639486831</v>
      </c>
      <c r="P27" s="467">
        <v>106.98810316601603</v>
      </c>
      <c r="Q27" s="467">
        <v>97.216285577145527</v>
      </c>
      <c r="R27" s="528">
        <v>103.63979764027039</v>
      </c>
      <c r="S27" s="467">
        <v>95.121113351177556</v>
      </c>
      <c r="T27" s="467">
        <v>91.657107274616706</v>
      </c>
      <c r="U27" s="467">
        <v>100.98548069335482</v>
      </c>
      <c r="V27" s="467">
        <v>98.981799011132793</v>
      </c>
      <c r="W27" s="528">
        <v>96.686375082570464</v>
      </c>
      <c r="X27" s="467">
        <v>106.72111885758333</v>
      </c>
      <c r="Y27" s="467">
        <v>105.2832800284704</v>
      </c>
      <c r="Z27" s="467">
        <v>110.80893647261672</v>
      </c>
      <c r="AA27" s="467">
        <v>106.97788852801673</v>
      </c>
      <c r="AB27" s="528">
        <v>107.44780597167178</v>
      </c>
      <c r="AC27" s="467">
        <v>110.27776818389623</v>
      </c>
      <c r="AD27" s="467">
        <v>110.07164095411461</v>
      </c>
      <c r="AE27" s="455">
        <v>109.42888168371275</v>
      </c>
      <c r="AF27" s="455">
        <v>106.24690236139651</v>
      </c>
      <c r="AG27" s="531">
        <f t="shared" si="1"/>
        <v>109.00629829578003</v>
      </c>
      <c r="AH27" s="467">
        <v>106.44636352608865</v>
      </c>
      <c r="AI27" s="467">
        <v>108.90619932191932</v>
      </c>
      <c r="AJ27" s="467">
        <v>112.40611376051923</v>
      </c>
      <c r="AK27" s="467">
        <v>113.36156197534339</v>
      </c>
      <c r="AL27" s="528">
        <f t="shared" si="2"/>
        <v>110.28005964596764</v>
      </c>
      <c r="AM27" s="467">
        <v>118.10278841006973</v>
      </c>
      <c r="AN27" s="467">
        <v>122.17418596080027</v>
      </c>
      <c r="AO27" s="467">
        <v>133.84777261458316</v>
      </c>
      <c r="AP27" s="467">
        <v>132.40551396385837</v>
      </c>
      <c r="AQ27" s="533">
        <v>126.63256523732788</v>
      </c>
      <c r="AR27" s="455">
        <v>137.79422470204068</v>
      </c>
      <c r="AS27" s="455">
        <v>138.74274784776168</v>
      </c>
      <c r="AT27" s="467">
        <v>140.78205141298258</v>
      </c>
      <c r="AU27" s="467">
        <v>133.82169369387441</v>
      </c>
      <c r="AV27" s="534">
        <v>137.78517941416484</v>
      </c>
      <c r="AW27" s="455">
        <f>'Index-Temp'!AI22</f>
        <v>134.61360652592401</v>
      </c>
      <c r="AX27" s="555">
        <f>'Index-Temp'!AJ22</f>
        <v>137.6135428692198</v>
      </c>
      <c r="AY27" s="555">
        <f>'Index-Temp'!AP22</f>
        <v>137.10522849688155</v>
      </c>
      <c r="AZ27" s="555">
        <f>'Index-Temp'!AQ22</f>
        <v>137.15040211862151</v>
      </c>
      <c r="BA27" s="657">
        <f>'Index-Temp'!AR22</f>
        <v>135.54926905021918</v>
      </c>
    </row>
    <row r="28" spans="1:54" ht="15" thickBot="1" x14ac:dyDescent="0.4">
      <c r="A28" s="465">
        <v>8.1999999999999993</v>
      </c>
      <c r="B28" s="510" t="s">
        <v>562</v>
      </c>
      <c r="C28" s="511">
        <v>0.52100000000000002</v>
      </c>
      <c r="D28" s="466">
        <v>100</v>
      </c>
      <c r="E28" s="466">
        <v>100</v>
      </c>
      <c r="F28" s="466">
        <v>100</v>
      </c>
      <c r="G28" s="466">
        <v>100</v>
      </c>
      <c r="H28" s="537">
        <v>100</v>
      </c>
      <c r="I28" s="467">
        <v>94.011743402546571</v>
      </c>
      <c r="J28" s="467">
        <v>99.046865318512133</v>
      </c>
      <c r="K28" s="467">
        <v>97.034002925328323</v>
      </c>
      <c r="L28" s="467">
        <v>102.23763337751963</v>
      </c>
      <c r="M28" s="528">
        <f t="shared" si="0"/>
        <v>98.082561255976657</v>
      </c>
      <c r="N28" s="467">
        <v>97.245583613982902</v>
      </c>
      <c r="O28" s="467">
        <v>97.589201375002375</v>
      </c>
      <c r="P28" s="467">
        <v>100.64315205928096</v>
      </c>
      <c r="Q28" s="467">
        <v>101.73602529601892</v>
      </c>
      <c r="R28" s="528">
        <v>99.303490586071291</v>
      </c>
      <c r="S28" s="467">
        <v>103.03183778033565</v>
      </c>
      <c r="T28" s="467">
        <v>112.80288945581685</v>
      </c>
      <c r="U28" s="467">
        <v>105.29112692584431</v>
      </c>
      <c r="V28" s="467">
        <v>108.11022140714603</v>
      </c>
      <c r="W28" s="528">
        <v>107.30901889228571</v>
      </c>
      <c r="X28" s="467">
        <v>102.37104916573611</v>
      </c>
      <c r="Y28" s="467">
        <v>103.67789363345692</v>
      </c>
      <c r="Z28" s="467">
        <v>103.84919161208315</v>
      </c>
      <c r="AA28" s="467">
        <v>103.69197969142718</v>
      </c>
      <c r="AB28" s="528">
        <v>103.39752852567582</v>
      </c>
      <c r="AC28" s="467">
        <v>98.986350835548194</v>
      </c>
      <c r="AD28" s="467">
        <v>102.84445587279482</v>
      </c>
      <c r="AE28" s="455">
        <v>101.5526135427576</v>
      </c>
      <c r="AF28" s="455">
        <v>98.753035337860666</v>
      </c>
      <c r="AG28" s="531">
        <f t="shared" si="1"/>
        <v>100.5341138972403</v>
      </c>
      <c r="AH28" s="467">
        <v>98.530349159170356</v>
      </c>
      <c r="AI28" s="467">
        <v>104.47010175751616</v>
      </c>
      <c r="AJ28" s="467">
        <v>104.21079315915614</v>
      </c>
      <c r="AK28" s="467">
        <v>103.455749889605</v>
      </c>
      <c r="AL28" s="528">
        <f t="shared" si="2"/>
        <v>102.66674849136191</v>
      </c>
      <c r="AM28" s="467">
        <v>112.42725795921307</v>
      </c>
      <c r="AN28" s="467">
        <v>114.54490033085459</v>
      </c>
      <c r="AO28" s="467">
        <v>115.96844253694898</v>
      </c>
      <c r="AP28" s="467">
        <v>113.92061224356655</v>
      </c>
      <c r="AQ28" s="533">
        <v>114.21530326764579</v>
      </c>
      <c r="AR28" s="455">
        <v>114.27327883433868</v>
      </c>
      <c r="AS28" s="455">
        <v>115.46076190764572</v>
      </c>
      <c r="AT28" s="467">
        <v>116.95247286052621</v>
      </c>
      <c r="AU28" s="467">
        <v>112.84173379741276</v>
      </c>
      <c r="AV28" s="534">
        <v>114.88206184998084</v>
      </c>
      <c r="AW28" s="455">
        <f>'Index-Temp'!AI23</f>
        <v>113.16916556704282</v>
      </c>
      <c r="AX28" s="555">
        <f>'Index-Temp'!AJ23</f>
        <v>115.89609645000726</v>
      </c>
      <c r="AY28" s="555">
        <f>'Index-Temp'!AP23</f>
        <v>117.55414678016301</v>
      </c>
      <c r="AZ28" s="555">
        <f>'Index-Temp'!AQ23</f>
        <v>118.767144124194</v>
      </c>
      <c r="BA28" s="657">
        <f>'Index-Temp'!AR23</f>
        <v>116.24072939196554</v>
      </c>
    </row>
    <row r="29" spans="1:54" s="456" customFormat="1" ht="15" thickBot="1" x14ac:dyDescent="0.4">
      <c r="A29" s="522">
        <v>9</v>
      </c>
      <c r="B29" s="523" t="s">
        <v>563</v>
      </c>
      <c r="C29" s="524">
        <v>2.94</v>
      </c>
      <c r="D29" s="525">
        <v>100</v>
      </c>
      <c r="E29" s="525">
        <v>100</v>
      </c>
      <c r="F29" s="525">
        <v>100</v>
      </c>
      <c r="G29" s="525">
        <v>100</v>
      </c>
      <c r="H29" s="536">
        <v>100</v>
      </c>
      <c r="I29" s="526">
        <v>141.01201055066579</v>
      </c>
      <c r="J29" s="526">
        <v>148.97520320036421</v>
      </c>
      <c r="K29" s="526">
        <v>147.91965944082497</v>
      </c>
      <c r="L29" s="526">
        <v>114.90630691839661</v>
      </c>
      <c r="M29" s="529">
        <f t="shared" si="0"/>
        <v>138.20329502756289</v>
      </c>
      <c r="N29" s="526">
        <v>147.27382362897768</v>
      </c>
      <c r="O29" s="526">
        <v>126.09579524937939</v>
      </c>
      <c r="P29" s="526">
        <v>128.51706942346755</v>
      </c>
      <c r="Q29" s="526">
        <v>133.6865395662789</v>
      </c>
      <c r="R29" s="529">
        <v>133.89330696702586</v>
      </c>
      <c r="S29" s="526">
        <v>131.93974272173327</v>
      </c>
      <c r="T29" s="526">
        <v>123.68790544340797</v>
      </c>
      <c r="U29" s="526">
        <v>122.99082927058423</v>
      </c>
      <c r="V29" s="526">
        <v>127.13101636166296</v>
      </c>
      <c r="W29" s="529">
        <v>126.43737344934711</v>
      </c>
      <c r="X29" s="526">
        <v>133.98807760663507</v>
      </c>
      <c r="Y29" s="526">
        <v>143.00646758880649</v>
      </c>
      <c r="Z29" s="526">
        <v>181.9234980516211</v>
      </c>
      <c r="AA29" s="526">
        <v>144.96129729739201</v>
      </c>
      <c r="AB29" s="529">
        <v>150.96983513611366</v>
      </c>
      <c r="AC29" s="526">
        <v>149.00346987136089</v>
      </c>
      <c r="AD29" s="526">
        <v>151.00695291626079</v>
      </c>
      <c r="AE29" s="526">
        <v>136.37289252426902</v>
      </c>
      <c r="AF29" s="526">
        <v>135.3154462563613</v>
      </c>
      <c r="AG29" s="530">
        <f t="shared" si="1"/>
        <v>142.92469039206298</v>
      </c>
      <c r="AH29" s="526">
        <v>103.25644253554502</v>
      </c>
      <c r="AI29" s="526">
        <v>103.43011536328959</v>
      </c>
      <c r="AJ29" s="526">
        <v>100.46509013755991</v>
      </c>
      <c r="AK29" s="526">
        <v>111.21887919714253</v>
      </c>
      <c r="AL29" s="529">
        <f t="shared" si="2"/>
        <v>104.59263180838427</v>
      </c>
      <c r="AM29" s="526">
        <v>119.4675327745218</v>
      </c>
      <c r="AN29" s="526">
        <v>125.02298053096087</v>
      </c>
      <c r="AO29" s="526">
        <v>143.76466603381601</v>
      </c>
      <c r="AP29" s="526">
        <v>141.81803687480334</v>
      </c>
      <c r="AQ29" s="532">
        <v>132.51830405352553</v>
      </c>
      <c r="AR29" s="526">
        <v>154.65114713485565</v>
      </c>
      <c r="AS29" s="526">
        <v>164.32196225354539</v>
      </c>
      <c r="AT29" s="526">
        <v>160.38622663215838</v>
      </c>
      <c r="AU29" s="526">
        <v>157.51592241836647</v>
      </c>
      <c r="AV29" s="534">
        <v>159.21881460973148</v>
      </c>
      <c r="AW29" s="527">
        <f>'Index-Temp'!AI24</f>
        <v>156.06246537822366</v>
      </c>
      <c r="AX29" s="554">
        <f>'Index-Temp'!AJ24</f>
        <v>141.56316198214901</v>
      </c>
      <c r="AY29" s="554">
        <f>'Index-Temp'!AP24</f>
        <v>124.81879147893729</v>
      </c>
      <c r="AZ29" s="554">
        <f>'Index-Temp'!AQ24</f>
        <v>129.94327801036806</v>
      </c>
      <c r="BA29" s="659">
        <f>'Index-Temp'!AR24</f>
        <v>135.11058906805323</v>
      </c>
      <c r="BB29" s="509"/>
    </row>
    <row r="30" spans="1:54" s="456" customFormat="1" ht="15" thickBot="1" x14ac:dyDescent="0.4">
      <c r="A30" s="522">
        <v>10</v>
      </c>
      <c r="B30" s="523" t="s">
        <v>564</v>
      </c>
      <c r="C30" s="524">
        <v>5.76</v>
      </c>
      <c r="D30" s="525">
        <v>100</v>
      </c>
      <c r="E30" s="525">
        <v>100</v>
      </c>
      <c r="F30" s="525">
        <v>100</v>
      </c>
      <c r="G30" s="525">
        <v>100</v>
      </c>
      <c r="H30" s="536">
        <v>100</v>
      </c>
      <c r="I30" s="526">
        <v>89.18798215710919</v>
      </c>
      <c r="J30" s="526">
        <v>85.439175290138934</v>
      </c>
      <c r="K30" s="526">
        <v>85.323115014317224</v>
      </c>
      <c r="L30" s="526">
        <v>89.575352752464994</v>
      </c>
      <c r="M30" s="529">
        <f t="shared" si="0"/>
        <v>87.381406303507589</v>
      </c>
      <c r="N30" s="526">
        <v>129.1592095105334</v>
      </c>
      <c r="O30" s="526">
        <v>101.26222331840617</v>
      </c>
      <c r="P30" s="526">
        <v>98.42847018698636</v>
      </c>
      <c r="Q30" s="526">
        <v>89.859335733230864</v>
      </c>
      <c r="R30" s="529">
        <v>104.6773096872892</v>
      </c>
      <c r="S30" s="526">
        <v>99.373745943948421</v>
      </c>
      <c r="T30" s="526">
        <v>100.5294781107023</v>
      </c>
      <c r="U30" s="526">
        <v>100.39932249558818</v>
      </c>
      <c r="V30" s="526">
        <v>104.24158387454558</v>
      </c>
      <c r="W30" s="529">
        <v>101.13603260619612</v>
      </c>
      <c r="X30" s="526">
        <v>110.47618944639788</v>
      </c>
      <c r="Y30" s="526">
        <v>110.70400397797447</v>
      </c>
      <c r="Z30" s="526">
        <v>109.05882141084359</v>
      </c>
      <c r="AA30" s="526">
        <v>107.68378713169251</v>
      </c>
      <c r="AB30" s="529">
        <v>109.48070049172711</v>
      </c>
      <c r="AC30" s="526">
        <v>112.11858287210228</v>
      </c>
      <c r="AD30" s="526">
        <v>109.46430125141563</v>
      </c>
      <c r="AE30" s="526">
        <v>108.96260471250004</v>
      </c>
      <c r="AF30" s="526">
        <v>108.53201785637494</v>
      </c>
      <c r="AG30" s="530">
        <f t="shared" si="1"/>
        <v>109.76937667309822</v>
      </c>
      <c r="AH30" s="526">
        <v>110.22660133656271</v>
      </c>
      <c r="AI30" s="526">
        <v>116.35828807657089</v>
      </c>
      <c r="AJ30" s="526">
        <v>115.76516516022997</v>
      </c>
      <c r="AK30" s="526">
        <v>116.82932742869549</v>
      </c>
      <c r="AL30" s="529">
        <f t="shared" si="2"/>
        <v>114.79484550051475</v>
      </c>
      <c r="AM30" s="526">
        <v>121.27353333852746</v>
      </c>
      <c r="AN30" s="526">
        <v>128.65315691057026</v>
      </c>
      <c r="AO30" s="526">
        <v>138.52074461912252</v>
      </c>
      <c r="AP30" s="526">
        <v>143.57942333772672</v>
      </c>
      <c r="AQ30" s="532">
        <v>133.00671455148674</v>
      </c>
      <c r="AR30" s="526">
        <v>147.71223217992062</v>
      </c>
      <c r="AS30" s="526">
        <v>145.65806024665625</v>
      </c>
      <c r="AT30" s="526">
        <v>151.65431544854181</v>
      </c>
      <c r="AU30" s="526">
        <v>147.03136707265989</v>
      </c>
      <c r="AV30" s="534">
        <v>148.01399373694463</v>
      </c>
      <c r="AW30" s="527">
        <f>'Index-Temp'!AI25</f>
        <v>146.87237133085074</v>
      </c>
      <c r="AX30" s="554">
        <f>'Index-Temp'!AJ25</f>
        <v>148.11812501900116</v>
      </c>
      <c r="AY30" s="554">
        <f>'Index-Temp'!AP25</f>
        <v>141.18524526682859</v>
      </c>
      <c r="AZ30" s="554">
        <f>'Index-Temp'!AQ25</f>
        <v>141.28137678680127</v>
      </c>
      <c r="BA30" s="659">
        <f>'Index-Temp'!AR25</f>
        <v>143.23349868614326</v>
      </c>
      <c r="BB30" s="509"/>
    </row>
    <row r="31" spans="1:54" s="456" customFormat="1" ht="15" thickBot="1" x14ac:dyDescent="0.4">
      <c r="A31" s="522">
        <v>11</v>
      </c>
      <c r="B31" s="523" t="s">
        <v>565</v>
      </c>
      <c r="C31" s="524">
        <v>1.33</v>
      </c>
      <c r="D31" s="525">
        <v>100</v>
      </c>
      <c r="E31" s="525">
        <v>100</v>
      </c>
      <c r="F31" s="525">
        <v>100</v>
      </c>
      <c r="G31" s="525">
        <v>100</v>
      </c>
      <c r="H31" s="536">
        <v>100</v>
      </c>
      <c r="I31" s="526">
        <v>103.99770551000661</v>
      </c>
      <c r="J31" s="526">
        <v>103.43418449096473</v>
      </c>
      <c r="K31" s="526">
        <v>101.2619700517532</v>
      </c>
      <c r="L31" s="526">
        <v>100.78090800106733</v>
      </c>
      <c r="M31" s="529">
        <f t="shared" si="0"/>
        <v>102.36869201344797</v>
      </c>
      <c r="N31" s="526">
        <v>109.7217115983287</v>
      </c>
      <c r="O31" s="526">
        <v>118.20945415480985</v>
      </c>
      <c r="P31" s="526">
        <v>107.74884164847651</v>
      </c>
      <c r="Q31" s="526">
        <v>123.06953317926806</v>
      </c>
      <c r="R31" s="529">
        <v>114.68738514522079</v>
      </c>
      <c r="S31" s="526">
        <v>115.01631453255405</v>
      </c>
      <c r="T31" s="526">
        <v>111.64006867856398</v>
      </c>
      <c r="U31" s="526">
        <v>114.08657207263698</v>
      </c>
      <c r="V31" s="526">
        <v>113.99292717878458</v>
      </c>
      <c r="W31" s="529">
        <v>113.68397061563491</v>
      </c>
      <c r="X31" s="526">
        <v>123.63584986641114</v>
      </c>
      <c r="Y31" s="526">
        <v>118.68635821393676</v>
      </c>
      <c r="Z31" s="526">
        <v>137.00845936323279</v>
      </c>
      <c r="AA31" s="526">
        <v>136.21596701734691</v>
      </c>
      <c r="AB31" s="529">
        <v>128.88665861523188</v>
      </c>
      <c r="AC31" s="526">
        <v>125.82821562924322</v>
      </c>
      <c r="AD31" s="526">
        <v>120.08616080134453</v>
      </c>
      <c r="AE31" s="526">
        <v>128.08225852834502</v>
      </c>
      <c r="AF31" s="526">
        <v>127.38102232481397</v>
      </c>
      <c r="AG31" s="530">
        <f t="shared" si="1"/>
        <v>125.34441432093668</v>
      </c>
      <c r="AH31" s="526">
        <v>182.73406318012078</v>
      </c>
      <c r="AI31" s="526">
        <v>187.98352692929939</v>
      </c>
      <c r="AJ31" s="526">
        <v>195.7183139278977</v>
      </c>
      <c r="AK31" s="526">
        <v>191.39046252335399</v>
      </c>
      <c r="AL31" s="529">
        <f t="shared" si="2"/>
        <v>189.45659164016797</v>
      </c>
      <c r="AM31" s="526">
        <v>210.64844709390107</v>
      </c>
      <c r="AN31" s="526">
        <v>211.34776339828517</v>
      </c>
      <c r="AO31" s="526">
        <v>208.6550958654361</v>
      </c>
      <c r="AP31" s="526">
        <v>200.50223041465213</v>
      </c>
      <c r="AQ31" s="532">
        <v>207.78838419306862</v>
      </c>
      <c r="AR31" s="526">
        <v>207.94920377589426</v>
      </c>
      <c r="AS31" s="526">
        <v>213.38651548667642</v>
      </c>
      <c r="AT31" s="526">
        <v>214.94240583114583</v>
      </c>
      <c r="AU31" s="526">
        <v>212.34660437746999</v>
      </c>
      <c r="AV31" s="534">
        <v>212.15618236779665</v>
      </c>
      <c r="AW31" s="527">
        <f>'Index-Temp'!AI26</f>
        <v>215.71563122095628</v>
      </c>
      <c r="AX31" s="554">
        <f>'Index-Temp'!AJ26</f>
        <v>215.91761409930291</v>
      </c>
      <c r="AY31" s="554">
        <f>'Index-Temp'!AP26</f>
        <v>213.4710182747483</v>
      </c>
      <c r="AZ31" s="554">
        <f>'Index-Temp'!AQ26</f>
        <v>221.96766006789835</v>
      </c>
      <c r="BA31" s="659">
        <f>'Index-Temp'!AR26</f>
        <v>215.45221307337908</v>
      </c>
      <c r="BB31" s="509"/>
    </row>
    <row r="32" spans="1:54" ht="15" thickBot="1" x14ac:dyDescent="0.4">
      <c r="A32" s="465">
        <v>11.1</v>
      </c>
      <c r="B32" s="510" t="s">
        <v>566</v>
      </c>
      <c r="C32" s="511">
        <v>0.46550000000000002</v>
      </c>
      <c r="D32" s="466">
        <v>100</v>
      </c>
      <c r="E32" s="466">
        <v>100</v>
      </c>
      <c r="F32" s="466">
        <v>100</v>
      </c>
      <c r="G32" s="466">
        <v>100</v>
      </c>
      <c r="H32" s="537">
        <v>100</v>
      </c>
      <c r="I32" s="467">
        <v>106.18795003003025</v>
      </c>
      <c r="J32" s="467">
        <v>115.06158724314186</v>
      </c>
      <c r="K32" s="467">
        <v>108.85526027396608</v>
      </c>
      <c r="L32" s="467">
        <v>107.48079727200646</v>
      </c>
      <c r="M32" s="529">
        <f t="shared" si="0"/>
        <v>109.39639870478617</v>
      </c>
      <c r="N32" s="467">
        <v>122.54225313952189</v>
      </c>
      <c r="O32" s="467">
        <v>146.79294615803946</v>
      </c>
      <c r="P32" s="467">
        <v>116.90548185422993</v>
      </c>
      <c r="Q32" s="467">
        <v>109.0324639024808</v>
      </c>
      <c r="R32" s="528">
        <v>123.81828626356803</v>
      </c>
      <c r="S32" s="467">
        <v>117.46020456524928</v>
      </c>
      <c r="T32" s="467">
        <v>117.24054457460129</v>
      </c>
      <c r="U32" s="467">
        <v>121.70575789654143</v>
      </c>
      <c r="V32" s="467">
        <v>117.19617114928926</v>
      </c>
      <c r="W32" s="528">
        <v>118.40066954642032</v>
      </c>
      <c r="X32" s="467">
        <v>125.67323830325347</v>
      </c>
      <c r="Y32" s="467">
        <v>121.30608919712404</v>
      </c>
      <c r="Z32" s="467">
        <v>163.63005997681219</v>
      </c>
      <c r="AA32" s="467">
        <v>169.14342774837965</v>
      </c>
      <c r="AB32" s="528">
        <v>144.93820380639232</v>
      </c>
      <c r="AC32" s="467">
        <v>137.38357515374693</v>
      </c>
      <c r="AD32" s="467">
        <v>128.14224559222322</v>
      </c>
      <c r="AE32" s="455">
        <v>150.59913924913403</v>
      </c>
      <c r="AF32" s="455">
        <v>150.29199265155711</v>
      </c>
      <c r="AG32" s="531">
        <f t="shared" si="1"/>
        <v>141.60423816166531</v>
      </c>
      <c r="AH32" s="467">
        <v>284.23046133912243</v>
      </c>
      <c r="AI32" s="467">
        <v>309.34508029574766</v>
      </c>
      <c r="AJ32" s="467">
        <v>309.88978940463585</v>
      </c>
      <c r="AK32" s="467">
        <v>305.82687250877962</v>
      </c>
      <c r="AL32" s="528">
        <f t="shared" si="2"/>
        <v>302.32305088707142</v>
      </c>
      <c r="AM32" s="467">
        <v>352.51112109566066</v>
      </c>
      <c r="AN32" s="467">
        <v>350.55393750481937</v>
      </c>
      <c r="AO32" s="467">
        <v>332.51953343428602</v>
      </c>
      <c r="AP32" s="467">
        <v>316.22875844129754</v>
      </c>
      <c r="AQ32" s="533">
        <v>337.95333761901588</v>
      </c>
      <c r="AR32" s="455">
        <v>324.91287879760557</v>
      </c>
      <c r="AS32" s="455">
        <v>346.76937905615313</v>
      </c>
      <c r="AT32" s="467">
        <v>344.9004232833347</v>
      </c>
      <c r="AU32" s="467">
        <v>341.13253111933227</v>
      </c>
      <c r="AV32" s="534">
        <v>339.42880306410643</v>
      </c>
      <c r="AW32" s="455">
        <f>'Index-Temp'!AI27</f>
        <v>342.22478925650717</v>
      </c>
      <c r="AX32" s="555">
        <f>'Index-Temp'!AJ27</f>
        <v>359.42016486116432</v>
      </c>
      <c r="AY32" s="555">
        <f>'Index-Temp'!AP27</f>
        <v>345.1281297729995</v>
      </c>
      <c r="AZ32" s="555">
        <f>'Index-Temp'!AQ27</f>
        <v>356.5693189321272</v>
      </c>
      <c r="BA32" s="657">
        <f>'Index-Temp'!AR27</f>
        <v>349.86758767966018</v>
      </c>
    </row>
    <row r="33" spans="1:54" ht="15" thickBot="1" x14ac:dyDescent="0.4">
      <c r="A33" s="465">
        <v>11.2</v>
      </c>
      <c r="B33" s="510" t="s">
        <v>567</v>
      </c>
      <c r="C33" s="511">
        <v>0.86450000000000005</v>
      </c>
      <c r="D33" s="466">
        <v>100</v>
      </c>
      <c r="E33" s="466">
        <v>100</v>
      </c>
      <c r="F33" s="466">
        <v>100</v>
      </c>
      <c r="G33" s="466">
        <v>100</v>
      </c>
      <c r="H33" s="537">
        <v>100</v>
      </c>
      <c r="I33" s="467">
        <v>102.81834307614774</v>
      </c>
      <c r="J33" s="467">
        <v>97.17327531671549</v>
      </c>
      <c r="K33" s="467">
        <v>97.17327531671549</v>
      </c>
      <c r="L33" s="467">
        <v>97.17327531671549</v>
      </c>
      <c r="M33" s="528">
        <f t="shared" si="0"/>
        <v>98.584542256573556</v>
      </c>
      <c r="N33" s="467">
        <v>102.81834307614774</v>
      </c>
      <c r="O33" s="467">
        <v>102.81834307614774</v>
      </c>
      <c r="P33" s="467">
        <v>102.81834307614774</v>
      </c>
      <c r="Q33" s="467">
        <v>113.91660241825872</v>
      </c>
      <c r="R33" s="528">
        <v>105.59290791167548</v>
      </c>
      <c r="S33" s="467">
        <v>113.70037374571815</v>
      </c>
      <c r="T33" s="467">
        <v>108.62442781146697</v>
      </c>
      <c r="U33" s="467">
        <v>109.98393355207303</v>
      </c>
      <c r="V33" s="467">
        <v>112.26810350235898</v>
      </c>
      <c r="W33" s="528">
        <v>111.14420965290429</v>
      </c>
      <c r="X33" s="467">
        <v>122.53879455426527</v>
      </c>
      <c r="Y33" s="467">
        <v>117.27573383837439</v>
      </c>
      <c r="Z33" s="467">
        <v>122.67375134053621</v>
      </c>
      <c r="AA33" s="467">
        <v>118.48579585448316</v>
      </c>
      <c r="AB33" s="528">
        <v>120.24351889691476</v>
      </c>
      <c r="AC33" s="467">
        <v>119.60609896220274</v>
      </c>
      <c r="AD33" s="467">
        <v>115.74826899087138</v>
      </c>
      <c r="AE33" s="455">
        <v>115.957784294074</v>
      </c>
      <c r="AF33" s="455">
        <v>115.04434599502922</v>
      </c>
      <c r="AG33" s="531">
        <f t="shared" si="1"/>
        <v>116.58912456054433</v>
      </c>
      <c r="AH33" s="467">
        <v>128.0821564791199</v>
      </c>
      <c r="AI33" s="467">
        <v>122.63499819351958</v>
      </c>
      <c r="AJ33" s="467">
        <v>134.24136559426947</v>
      </c>
      <c r="AK33" s="467">
        <v>129.77085714658634</v>
      </c>
      <c r="AL33" s="528">
        <f t="shared" si="2"/>
        <v>128.68234435337382</v>
      </c>
      <c r="AM33" s="467">
        <v>134.26085340064589</v>
      </c>
      <c r="AN33" s="467">
        <v>136.39059272553601</v>
      </c>
      <c r="AO33" s="467">
        <v>141.95886025143994</v>
      </c>
      <c r="AP33" s="467">
        <v>138.18794609261229</v>
      </c>
      <c r="AQ33" s="533">
        <v>137.69956311755854</v>
      </c>
      <c r="AR33" s="455">
        <v>144.96876337958818</v>
      </c>
      <c r="AS33" s="455">
        <v>141.5649735646505</v>
      </c>
      <c r="AT33" s="467">
        <v>144.96501181842876</v>
      </c>
      <c r="AU33" s="467">
        <v>143.00033613185187</v>
      </c>
      <c r="AV33" s="534">
        <v>143.62477122362984</v>
      </c>
      <c r="AW33" s="455">
        <f>'Index-Temp'!AI28</f>
        <v>147.59531535565961</v>
      </c>
      <c r="AX33" s="555">
        <f>'Index-Temp'!AJ28</f>
        <v>138.64700984291599</v>
      </c>
      <c r="AY33" s="555">
        <f>'Index-Temp'!AP28</f>
        <v>142.57872746799765</v>
      </c>
      <c r="AZ33" s="555">
        <f>'Index-Temp'!AQ28</f>
        <v>149.48984375639051</v>
      </c>
      <c r="BA33" s="657">
        <f>'Index-Temp'!AR28</f>
        <v>143.07470366999695</v>
      </c>
    </row>
    <row r="34" spans="1:54" s="456" customFormat="1" ht="15" thickBot="1" x14ac:dyDescent="0.4">
      <c r="A34" s="522">
        <v>12</v>
      </c>
      <c r="B34" s="523" t="s">
        <v>568</v>
      </c>
      <c r="C34" s="524">
        <v>1.32</v>
      </c>
      <c r="D34" s="525">
        <v>100</v>
      </c>
      <c r="E34" s="525">
        <v>100</v>
      </c>
      <c r="F34" s="525">
        <v>100</v>
      </c>
      <c r="G34" s="525">
        <v>100</v>
      </c>
      <c r="H34" s="536">
        <v>100</v>
      </c>
      <c r="I34" s="526">
        <v>120.52072399074925</v>
      </c>
      <c r="J34" s="526">
        <v>114.27701622922331</v>
      </c>
      <c r="K34" s="526">
        <v>116.80506118715681</v>
      </c>
      <c r="L34" s="526">
        <v>114.87327622520316</v>
      </c>
      <c r="M34" s="529">
        <f t="shared" si="0"/>
        <v>116.61901940808313</v>
      </c>
      <c r="N34" s="526">
        <v>113.31160263616755</v>
      </c>
      <c r="O34" s="526">
        <v>116.95395867457736</v>
      </c>
      <c r="P34" s="526">
        <v>126.59608699539137</v>
      </c>
      <c r="Q34" s="526">
        <v>124.08637777651563</v>
      </c>
      <c r="R34" s="529">
        <v>120.23700652066299</v>
      </c>
      <c r="S34" s="526">
        <v>118.55484211715037</v>
      </c>
      <c r="T34" s="526">
        <v>122.134340190511</v>
      </c>
      <c r="U34" s="526">
        <v>129.43604347583451</v>
      </c>
      <c r="V34" s="526">
        <v>128.39517067694254</v>
      </c>
      <c r="W34" s="529">
        <v>124.63009911510962</v>
      </c>
      <c r="X34" s="526">
        <v>130.61472270578565</v>
      </c>
      <c r="Y34" s="526">
        <v>131.28195552984761</v>
      </c>
      <c r="Z34" s="526">
        <v>131.55059968872175</v>
      </c>
      <c r="AA34" s="526">
        <v>126.45207660581865</v>
      </c>
      <c r="AB34" s="529">
        <v>129.97483863254342</v>
      </c>
      <c r="AC34" s="526">
        <v>130.52331340899494</v>
      </c>
      <c r="AD34" s="526">
        <v>130.08251309960147</v>
      </c>
      <c r="AE34" s="526">
        <v>128.82081954977076</v>
      </c>
      <c r="AF34" s="526">
        <v>127.00004223785703</v>
      </c>
      <c r="AG34" s="530">
        <f t="shared" si="1"/>
        <v>129.10667207405606</v>
      </c>
      <c r="AH34" s="526">
        <v>134.76754198161399</v>
      </c>
      <c r="AI34" s="526">
        <v>143.28129401899054</v>
      </c>
      <c r="AJ34" s="526">
        <v>152.73297380088283</v>
      </c>
      <c r="AK34" s="526">
        <v>159.3251320593869</v>
      </c>
      <c r="AL34" s="529">
        <f t="shared" si="2"/>
        <v>147.52673546521856</v>
      </c>
      <c r="AM34" s="526">
        <v>165.42105498230219</v>
      </c>
      <c r="AN34" s="526">
        <v>167.34852816970783</v>
      </c>
      <c r="AO34" s="526">
        <v>176.07280312636527</v>
      </c>
      <c r="AP34" s="526">
        <v>181.67674170329664</v>
      </c>
      <c r="AQ34" s="532">
        <v>172.62978199541797</v>
      </c>
      <c r="AR34" s="526">
        <v>176.16051836018784</v>
      </c>
      <c r="AS34" s="526">
        <v>175.16854379282029</v>
      </c>
      <c r="AT34" s="526">
        <v>175.0172198817223</v>
      </c>
      <c r="AU34" s="526">
        <v>168.85589140767416</v>
      </c>
      <c r="AV34" s="534">
        <v>173.80054336060113</v>
      </c>
      <c r="AW34" s="527">
        <f>'Index-Temp'!AI29</f>
        <v>169.90195845492386</v>
      </c>
      <c r="AX34" s="554">
        <f>'Index-Temp'!AJ29</f>
        <v>166.30214128717461</v>
      </c>
      <c r="AY34" s="554">
        <f>'Index-Temp'!AP29</f>
        <v>157.75060962670636</v>
      </c>
      <c r="AZ34" s="554">
        <f>'Index-Temp'!AQ29</f>
        <v>158.62142743199794</v>
      </c>
      <c r="BA34" s="659">
        <f>'Index-Temp'!AR29</f>
        <v>162.3042422891175</v>
      </c>
      <c r="BB34" s="509"/>
    </row>
    <row r="35" spans="1:54" s="456" customFormat="1" ht="15" thickBot="1" x14ac:dyDescent="0.4">
      <c r="A35" s="522">
        <v>13</v>
      </c>
      <c r="B35" s="523" t="s">
        <v>65</v>
      </c>
      <c r="C35" s="524">
        <v>2.41</v>
      </c>
      <c r="D35" s="525">
        <v>100</v>
      </c>
      <c r="E35" s="525">
        <v>100</v>
      </c>
      <c r="F35" s="525">
        <v>100</v>
      </c>
      <c r="G35" s="525">
        <v>100</v>
      </c>
      <c r="H35" s="536">
        <v>100</v>
      </c>
      <c r="I35" s="526">
        <v>140.63113026725907</v>
      </c>
      <c r="J35" s="526">
        <v>142.23418767124451</v>
      </c>
      <c r="K35" s="526">
        <v>129.04934138803807</v>
      </c>
      <c r="L35" s="526">
        <v>130.82258564919644</v>
      </c>
      <c r="M35" s="529">
        <f t="shared" si="0"/>
        <v>135.68431124393453</v>
      </c>
      <c r="N35" s="526">
        <v>135.77173505925603</v>
      </c>
      <c r="O35" s="526">
        <v>135.59246762823329</v>
      </c>
      <c r="P35" s="526">
        <v>139.80337627030761</v>
      </c>
      <c r="Q35" s="526">
        <v>150.26556751646561</v>
      </c>
      <c r="R35" s="529">
        <v>140.35828661856561</v>
      </c>
      <c r="S35" s="526">
        <v>143.2373447364798</v>
      </c>
      <c r="T35" s="526">
        <v>131.82873050924212</v>
      </c>
      <c r="U35" s="526">
        <v>144.91003262660539</v>
      </c>
      <c r="V35" s="526">
        <v>150.09886329872609</v>
      </c>
      <c r="W35" s="529">
        <v>142.51874279276333</v>
      </c>
      <c r="X35" s="526">
        <v>150.55650562351317</v>
      </c>
      <c r="Y35" s="526">
        <v>143.48110640389783</v>
      </c>
      <c r="Z35" s="526">
        <v>154.5089324290231</v>
      </c>
      <c r="AA35" s="526">
        <v>156.43372197371289</v>
      </c>
      <c r="AB35" s="529">
        <v>151.24506660753676</v>
      </c>
      <c r="AC35" s="526">
        <v>156.83906166618436</v>
      </c>
      <c r="AD35" s="526">
        <v>152.67628978236473</v>
      </c>
      <c r="AE35" s="526">
        <v>159.87946198335808</v>
      </c>
      <c r="AF35" s="526">
        <v>156.78862897334747</v>
      </c>
      <c r="AG35" s="530">
        <f t="shared" si="1"/>
        <v>156.54586060131368</v>
      </c>
      <c r="AH35" s="526">
        <v>165.19553636621714</v>
      </c>
      <c r="AI35" s="526">
        <v>166.79971688007706</v>
      </c>
      <c r="AJ35" s="526">
        <v>180.28066815134622</v>
      </c>
      <c r="AK35" s="526">
        <v>191.99752149615369</v>
      </c>
      <c r="AL35" s="529">
        <f t="shared" si="2"/>
        <v>176.06836072344851</v>
      </c>
      <c r="AM35" s="526">
        <v>206.682817405652</v>
      </c>
      <c r="AN35" s="526">
        <v>193.42668391619537</v>
      </c>
      <c r="AO35" s="526">
        <v>198.60082440100641</v>
      </c>
      <c r="AP35" s="526">
        <v>207.72257744205959</v>
      </c>
      <c r="AQ35" s="532">
        <v>201.60822579122834</v>
      </c>
      <c r="AR35" s="526">
        <v>216.85000704722276</v>
      </c>
      <c r="AS35" s="526">
        <v>216.52229335628502</v>
      </c>
      <c r="AT35" s="526">
        <v>235.85937758408198</v>
      </c>
      <c r="AU35" s="526">
        <v>237.40811402062684</v>
      </c>
      <c r="AV35" s="534">
        <v>226.65994800205416</v>
      </c>
      <c r="AW35" s="527">
        <f>'Index-Temp'!AI30</f>
        <v>231.72723198638334</v>
      </c>
      <c r="AX35" s="554">
        <f>'Index-Temp'!AJ30</f>
        <v>222.0559056098223</v>
      </c>
      <c r="AY35" s="554">
        <f>'Index-Temp'!AP30</f>
        <v>227.61531375041298</v>
      </c>
      <c r="AZ35" s="554">
        <f>'Index-Temp'!AQ30</f>
        <v>230.63078962053874</v>
      </c>
      <c r="BA35" s="659">
        <f>'Index-Temp'!AR30</f>
        <v>229.10988047323525</v>
      </c>
      <c r="BB35" s="509"/>
    </row>
    <row r="36" spans="1:54" ht="15" thickBot="1" x14ac:dyDescent="0.4">
      <c r="A36" s="465">
        <v>13.1</v>
      </c>
      <c r="B36" s="510" t="s">
        <v>569</v>
      </c>
      <c r="C36" s="511">
        <v>1.81</v>
      </c>
      <c r="D36" s="466">
        <v>100</v>
      </c>
      <c r="E36" s="466">
        <v>100</v>
      </c>
      <c r="F36" s="466">
        <v>100</v>
      </c>
      <c r="G36" s="466">
        <v>100</v>
      </c>
      <c r="H36" s="537">
        <v>100</v>
      </c>
      <c r="I36" s="467">
        <v>143.13624189401301</v>
      </c>
      <c r="J36" s="467">
        <v>144.98979876165583</v>
      </c>
      <c r="K36" s="467">
        <v>127.42992776905149</v>
      </c>
      <c r="L36" s="467">
        <v>128.49724181893717</v>
      </c>
      <c r="M36" s="528">
        <f t="shared" si="0"/>
        <v>136.01330256091435</v>
      </c>
      <c r="N36" s="467">
        <v>132.21018164625173</v>
      </c>
      <c r="O36" s="467">
        <v>131.88979122947262</v>
      </c>
      <c r="P36" s="467">
        <v>138.41053661924019</v>
      </c>
      <c r="Q36" s="467">
        <v>147.75308929679952</v>
      </c>
      <c r="R36" s="528">
        <v>137.56589969794101</v>
      </c>
      <c r="S36" s="467">
        <v>137.84363157816412</v>
      </c>
      <c r="T36" s="467">
        <v>123.06622345447451</v>
      </c>
      <c r="U36" s="467">
        <v>142.4352958351941</v>
      </c>
      <c r="V36" s="467">
        <v>144.33035428527691</v>
      </c>
      <c r="W36" s="528">
        <v>136.9188762882774</v>
      </c>
      <c r="X36" s="467">
        <v>147.59439706872195</v>
      </c>
      <c r="Y36" s="467">
        <v>137.1118505009606</v>
      </c>
      <c r="Z36" s="467">
        <v>146.20952479873884</v>
      </c>
      <c r="AA36" s="467">
        <v>147.51507045407018</v>
      </c>
      <c r="AB36" s="528">
        <v>144.60771070562288</v>
      </c>
      <c r="AC36" s="467">
        <v>150.51305459074803</v>
      </c>
      <c r="AD36" s="467">
        <v>143.99194245874003</v>
      </c>
      <c r="AE36" s="455">
        <v>151.39321397175212</v>
      </c>
      <c r="AF36" s="455">
        <v>147.85389122550075</v>
      </c>
      <c r="AG36" s="531">
        <f t="shared" si="1"/>
        <v>148.43802556168524</v>
      </c>
      <c r="AH36" s="467">
        <v>161.16508379979581</v>
      </c>
      <c r="AI36" s="467">
        <v>160.32595361578092</v>
      </c>
      <c r="AJ36" s="467">
        <v>172.57067157405083</v>
      </c>
      <c r="AK36" s="467">
        <v>176.60200353084474</v>
      </c>
      <c r="AL36" s="528">
        <f t="shared" si="2"/>
        <v>167.66592813011806</v>
      </c>
      <c r="AM36" s="467">
        <v>197.2468664191498</v>
      </c>
      <c r="AN36" s="467">
        <v>179.96211902396061</v>
      </c>
      <c r="AO36" s="467">
        <v>189.28502335857812</v>
      </c>
      <c r="AP36" s="467">
        <v>200.22929630042512</v>
      </c>
      <c r="AQ36" s="533">
        <v>191.68082627552843</v>
      </c>
      <c r="AR36" s="455">
        <v>214.007931054659</v>
      </c>
      <c r="AS36" s="455">
        <v>214.94222317248401</v>
      </c>
      <c r="AT36" s="467">
        <v>227.75838804705967</v>
      </c>
      <c r="AU36" s="467">
        <v>225.4346356724763</v>
      </c>
      <c r="AV36" s="534">
        <v>220.53579448666977</v>
      </c>
      <c r="AW36" s="455">
        <f>'Index-Temp'!AI31</f>
        <v>220.8124622772977</v>
      </c>
      <c r="AX36" s="555">
        <f>'Index-Temp'!AJ31</f>
        <v>207.98205748624184</v>
      </c>
      <c r="AY36" s="555">
        <f>'Index-Temp'!AP31</f>
        <v>210.84573871067107</v>
      </c>
      <c r="AZ36" s="555">
        <f>'Index-Temp'!AQ31</f>
        <v>211.29128487281713</v>
      </c>
      <c r="BA36" s="657">
        <f>'Index-Temp'!AR31</f>
        <v>212.99797660010853</v>
      </c>
    </row>
    <row r="37" spans="1:54" ht="15" thickBot="1" x14ac:dyDescent="0.4">
      <c r="A37" s="465">
        <v>13.2</v>
      </c>
      <c r="B37" s="510" t="s">
        <v>570</v>
      </c>
      <c r="C37" s="511">
        <v>0.60250000000000004</v>
      </c>
      <c r="D37" s="466">
        <v>100</v>
      </c>
      <c r="E37" s="466">
        <v>100</v>
      </c>
      <c r="F37" s="466">
        <v>100</v>
      </c>
      <c r="G37" s="466">
        <v>100</v>
      </c>
      <c r="H37" s="537">
        <v>100</v>
      </c>
      <c r="I37" s="467">
        <v>133.10540073294428</v>
      </c>
      <c r="J37" s="467">
        <v>133.9559203290959</v>
      </c>
      <c r="K37" s="467">
        <v>133.91430180358273</v>
      </c>
      <c r="L37" s="467">
        <v>137.80826586956036</v>
      </c>
      <c r="M37" s="528">
        <f t="shared" si="0"/>
        <v>134.69597218379582</v>
      </c>
      <c r="N37" s="467">
        <v>146.47117352819834</v>
      </c>
      <c r="O37" s="467">
        <v>146.71586062699976</v>
      </c>
      <c r="P37" s="467">
        <v>143.98767464114911</v>
      </c>
      <c r="Q37" s="467">
        <v>157.81342739629233</v>
      </c>
      <c r="R37" s="528">
        <v>148.74703404815989</v>
      </c>
      <c r="S37" s="467">
        <v>159.440864763951</v>
      </c>
      <c r="T37" s="467">
        <v>158.15261062397965</v>
      </c>
      <c r="U37" s="467">
        <v>152.34451161823094</v>
      </c>
      <c r="V37" s="467">
        <v>167.42832606112117</v>
      </c>
      <c r="W37" s="528">
        <v>159.3415782668207</v>
      </c>
      <c r="X37" s="467">
        <v>159.45512219475319</v>
      </c>
      <c r="Y37" s="467">
        <v>162.61530256043955</v>
      </c>
      <c r="Z37" s="467">
        <v>179.44159269593521</v>
      </c>
      <c r="AA37" s="467">
        <v>183.22668338541965</v>
      </c>
      <c r="AB37" s="528">
        <v>171.18467520913688</v>
      </c>
      <c r="AC37" s="467">
        <v>175.84333188450762</v>
      </c>
      <c r="AD37" s="467">
        <v>178.76536638943648</v>
      </c>
      <c r="AE37" s="455">
        <v>185.37341866552708</v>
      </c>
      <c r="AF37" s="455">
        <v>183.62991581750109</v>
      </c>
      <c r="AG37" s="531">
        <f t="shared" si="1"/>
        <v>180.90300818924308</v>
      </c>
      <c r="AH37" s="467">
        <v>177.30361793505125</v>
      </c>
      <c r="AI37" s="467">
        <v>186.24786876119902</v>
      </c>
      <c r="AJ37" s="467">
        <v>203.44264957027494</v>
      </c>
      <c r="AK37" s="467">
        <v>238.24795720936402</v>
      </c>
      <c r="AL37" s="528">
        <f t="shared" si="2"/>
        <v>201.3105233689723</v>
      </c>
      <c r="AM37" s="467">
        <v>235.02982368875416</v>
      </c>
      <c r="AN37" s="467">
        <v>233.87624815676787</v>
      </c>
      <c r="AO37" s="467">
        <v>226.58688230440092</v>
      </c>
      <c r="AP37" s="467">
        <v>230.23351331983281</v>
      </c>
      <c r="AQ37" s="533">
        <v>231.43161686743895</v>
      </c>
      <c r="AR37" s="455">
        <v>225.38802787135612</v>
      </c>
      <c r="AS37" s="455">
        <v>221.26906021550474</v>
      </c>
      <c r="AT37" s="467">
        <v>260.19596025961795</v>
      </c>
      <c r="AU37" s="467">
        <v>273.37823154785099</v>
      </c>
      <c r="AV37" s="534">
        <v>245.05781997358244</v>
      </c>
      <c r="AW37" s="455">
        <f>'Index-Temp'!AI32</f>
        <v>264.5168306145078</v>
      </c>
      <c r="AX37" s="555">
        <f>'Index-Temp'!AJ32</f>
        <v>264.33584769062003</v>
      </c>
      <c r="AY37" s="555">
        <f>'Index-Temp'!AP32</f>
        <v>277.99362216855883</v>
      </c>
      <c r="AZ37" s="555">
        <f>'Index-Temp'!AQ32</f>
        <v>288.72955077137044</v>
      </c>
      <c r="BA37" s="657">
        <f>'Index-Temp'!AR32</f>
        <v>277.51244646553295</v>
      </c>
    </row>
    <row r="38" spans="1:54" s="456" customFormat="1" ht="15" thickBot="1" x14ac:dyDescent="0.4">
      <c r="A38" s="522">
        <v>14</v>
      </c>
      <c r="B38" s="523" t="s">
        <v>571</v>
      </c>
      <c r="C38" s="524">
        <v>1.67</v>
      </c>
      <c r="D38" s="525">
        <v>100</v>
      </c>
      <c r="E38" s="525">
        <v>100</v>
      </c>
      <c r="F38" s="525">
        <v>100</v>
      </c>
      <c r="G38" s="525">
        <v>100</v>
      </c>
      <c r="H38" s="536">
        <v>100</v>
      </c>
      <c r="I38" s="526">
        <v>92.473984015431682</v>
      </c>
      <c r="J38" s="526">
        <v>100.29294477225991</v>
      </c>
      <c r="K38" s="526">
        <v>103.37243041855882</v>
      </c>
      <c r="L38" s="526">
        <v>100.56995596632609</v>
      </c>
      <c r="M38" s="529">
        <f t="shared" si="0"/>
        <v>99.177328793144142</v>
      </c>
      <c r="N38" s="526">
        <v>103.13530653372682</v>
      </c>
      <c r="O38" s="526">
        <v>103.03633720421973</v>
      </c>
      <c r="P38" s="526">
        <v>109.61503309873055</v>
      </c>
      <c r="Q38" s="526">
        <v>107.36296892602424</v>
      </c>
      <c r="R38" s="529">
        <v>105.78741144067533</v>
      </c>
      <c r="S38" s="526">
        <v>101.48794163597363</v>
      </c>
      <c r="T38" s="526">
        <v>106.20409445315786</v>
      </c>
      <c r="U38" s="526">
        <v>100.26945873001962</v>
      </c>
      <c r="V38" s="526">
        <v>96.432346723392044</v>
      </c>
      <c r="W38" s="529">
        <v>101.09846038563578</v>
      </c>
      <c r="X38" s="526">
        <v>105.5675184442685</v>
      </c>
      <c r="Y38" s="526">
        <v>106.54318960162897</v>
      </c>
      <c r="Z38" s="526">
        <v>108.09743624128947</v>
      </c>
      <c r="AA38" s="526">
        <v>104.27522097058277</v>
      </c>
      <c r="AB38" s="529">
        <v>106.12084131444243</v>
      </c>
      <c r="AC38" s="526">
        <v>108.55422702565301</v>
      </c>
      <c r="AD38" s="526">
        <v>112.3870972809482</v>
      </c>
      <c r="AE38" s="526">
        <v>109.75272586273945</v>
      </c>
      <c r="AF38" s="526">
        <v>106.59820649716649</v>
      </c>
      <c r="AG38" s="530">
        <f t="shared" si="1"/>
        <v>109.32306416662678</v>
      </c>
      <c r="AH38" s="526">
        <v>108.35260936125218</v>
      </c>
      <c r="AI38" s="526">
        <v>113.61703229718552</v>
      </c>
      <c r="AJ38" s="526">
        <v>117.04026874965992</v>
      </c>
      <c r="AK38" s="526">
        <v>115.88045248876571</v>
      </c>
      <c r="AL38" s="529">
        <f t="shared" si="2"/>
        <v>113.72259072421582</v>
      </c>
      <c r="AM38" s="526">
        <v>118.79731800669062</v>
      </c>
      <c r="AN38" s="526">
        <v>118.35782975889506</v>
      </c>
      <c r="AO38" s="526">
        <v>126.00347474453852</v>
      </c>
      <c r="AP38" s="526">
        <v>122.38515218795349</v>
      </c>
      <c r="AQ38" s="532">
        <v>121.38594367451944</v>
      </c>
      <c r="AR38" s="526">
        <v>130.18633070063791</v>
      </c>
      <c r="AS38" s="526">
        <v>132.42918430048383</v>
      </c>
      <c r="AT38" s="526">
        <v>132.99577776351077</v>
      </c>
      <c r="AU38" s="526">
        <v>130.08044072311731</v>
      </c>
      <c r="AV38" s="534">
        <v>131.42293337193746</v>
      </c>
      <c r="AW38" s="526">
        <f>'Index-Temp'!AI33</f>
        <v>134.44510755381359</v>
      </c>
      <c r="AX38" s="554">
        <f>'Index-Temp'!AJ33</f>
        <v>137.95849571754027</v>
      </c>
      <c r="AY38" s="554">
        <f>'Index-Temp'!AP33</f>
        <v>134.19721893283364</v>
      </c>
      <c r="AZ38" s="554">
        <f>'Index-Temp'!AQ33</f>
        <v>136.71366406330608</v>
      </c>
      <c r="BA38" s="659">
        <f>'Index-Temp'!AR33</f>
        <v>134.59405749378851</v>
      </c>
      <c r="BB38" s="509"/>
    </row>
    <row r="39" spans="1:54" s="456" customFormat="1" ht="15" thickBot="1" x14ac:dyDescent="0.4">
      <c r="A39" s="522">
        <v>15</v>
      </c>
      <c r="B39" s="523" t="s">
        <v>572</v>
      </c>
      <c r="C39" s="524">
        <v>3.21</v>
      </c>
      <c r="D39" s="525">
        <v>100</v>
      </c>
      <c r="E39" s="525">
        <v>100</v>
      </c>
      <c r="F39" s="525">
        <v>100</v>
      </c>
      <c r="G39" s="525">
        <v>100</v>
      </c>
      <c r="H39" s="536">
        <v>100</v>
      </c>
      <c r="I39" s="526">
        <v>95.325133098211708</v>
      </c>
      <c r="J39" s="526">
        <v>92.760321932542894</v>
      </c>
      <c r="K39" s="526">
        <v>90.460358048151065</v>
      </c>
      <c r="L39" s="526">
        <v>90.544543773289689</v>
      </c>
      <c r="M39" s="529">
        <f t="shared" si="0"/>
        <v>92.272589213048832</v>
      </c>
      <c r="N39" s="526">
        <v>89.315468281155958</v>
      </c>
      <c r="O39" s="526">
        <v>90.785990318470795</v>
      </c>
      <c r="P39" s="526">
        <v>97.405762673816682</v>
      </c>
      <c r="Q39" s="526">
        <v>97.962013786750873</v>
      </c>
      <c r="R39" s="529">
        <v>93.867308765048591</v>
      </c>
      <c r="S39" s="526">
        <v>99.151487424571442</v>
      </c>
      <c r="T39" s="526">
        <v>99.738553616401887</v>
      </c>
      <c r="U39" s="526">
        <v>101.07843451066887</v>
      </c>
      <c r="V39" s="526">
        <v>97.881199465932994</v>
      </c>
      <c r="W39" s="529">
        <v>99.462418754393795</v>
      </c>
      <c r="X39" s="526">
        <v>104.15459002583557</v>
      </c>
      <c r="Y39" s="526">
        <v>102.59388065594415</v>
      </c>
      <c r="Z39" s="526">
        <v>102.1720792077774</v>
      </c>
      <c r="AA39" s="526">
        <v>97.790713690254975</v>
      </c>
      <c r="AB39" s="529">
        <v>101.67781589495303</v>
      </c>
      <c r="AC39" s="526">
        <v>104.49970825208628</v>
      </c>
      <c r="AD39" s="526">
        <v>99.754130411709738</v>
      </c>
      <c r="AE39" s="526">
        <v>98.225344777523119</v>
      </c>
      <c r="AF39" s="526">
        <v>96.550436035092289</v>
      </c>
      <c r="AG39" s="530">
        <f t="shared" si="1"/>
        <v>99.757404869102857</v>
      </c>
      <c r="AH39" s="526">
        <v>102.41901047552717</v>
      </c>
      <c r="AI39" s="526">
        <v>107.30444583802421</v>
      </c>
      <c r="AJ39" s="526">
        <v>115.83457175538689</v>
      </c>
      <c r="AK39" s="526">
        <v>126.01087512589145</v>
      </c>
      <c r="AL39" s="529">
        <f t="shared" si="2"/>
        <v>112.89222579870743</v>
      </c>
      <c r="AM39" s="526">
        <v>130.20159556300581</v>
      </c>
      <c r="AN39" s="526">
        <v>136.76256163297904</v>
      </c>
      <c r="AO39" s="526">
        <v>137.90270320983714</v>
      </c>
      <c r="AP39" s="526">
        <v>133.85916226258826</v>
      </c>
      <c r="AQ39" s="532">
        <v>134.68150566710256</v>
      </c>
      <c r="AR39" s="526">
        <v>137.99276492557354</v>
      </c>
      <c r="AS39" s="526">
        <v>134.89570418664334</v>
      </c>
      <c r="AT39" s="526">
        <v>133.01045272567629</v>
      </c>
      <c r="AU39" s="526">
        <v>129.8667632867907</v>
      </c>
      <c r="AV39" s="534">
        <v>133.94142128117096</v>
      </c>
      <c r="AW39" s="526">
        <f>'Index-Temp'!AI34</f>
        <v>137.73894162379227</v>
      </c>
      <c r="AX39" s="554">
        <f>'Index-Temp'!AJ34</f>
        <v>130.01737741337212</v>
      </c>
      <c r="AY39" s="554">
        <f>'Index-Temp'!AP34</f>
        <v>127.99357121071257</v>
      </c>
      <c r="AZ39" s="554">
        <f>'Index-Temp'!AQ34</f>
        <v>133.39279480320386</v>
      </c>
      <c r="BA39" s="659">
        <f>'Index-Temp'!AR34</f>
        <v>131.09190658653355</v>
      </c>
      <c r="BB39" s="509"/>
    </row>
    <row r="40" spans="1:54" s="456" customFormat="1" ht="15" thickBot="1" x14ac:dyDescent="0.4">
      <c r="A40" s="522">
        <v>16</v>
      </c>
      <c r="B40" s="523" t="s">
        <v>573</v>
      </c>
      <c r="C40" s="524">
        <v>1.49</v>
      </c>
      <c r="D40" s="525">
        <v>100</v>
      </c>
      <c r="E40" s="525">
        <v>100</v>
      </c>
      <c r="F40" s="525">
        <v>100</v>
      </c>
      <c r="G40" s="525">
        <v>100</v>
      </c>
      <c r="H40" s="536">
        <v>100</v>
      </c>
      <c r="I40" s="526">
        <v>110.89827211047569</v>
      </c>
      <c r="J40" s="526">
        <v>93.090652064992568</v>
      </c>
      <c r="K40" s="526">
        <v>94.899446123932023</v>
      </c>
      <c r="L40" s="526">
        <v>77.63025732890496</v>
      </c>
      <c r="M40" s="529">
        <f t="shared" si="0"/>
        <v>94.12965690707631</v>
      </c>
      <c r="N40" s="526">
        <v>104.55933740921681</v>
      </c>
      <c r="O40" s="526">
        <v>109.803253821832</v>
      </c>
      <c r="P40" s="526">
        <v>142.31339817593101</v>
      </c>
      <c r="Q40" s="526">
        <v>150.28523034011499</v>
      </c>
      <c r="R40" s="529">
        <v>126.74030493677371</v>
      </c>
      <c r="S40" s="526">
        <v>131.39928901250954</v>
      </c>
      <c r="T40" s="526">
        <v>122.47335013129901</v>
      </c>
      <c r="U40" s="526">
        <v>122.88192295521432</v>
      </c>
      <c r="V40" s="526">
        <v>127.10509111095445</v>
      </c>
      <c r="W40" s="529">
        <v>125.96491330249434</v>
      </c>
      <c r="X40" s="526">
        <v>132.23779079370769</v>
      </c>
      <c r="Y40" s="526">
        <v>130.86021215397227</v>
      </c>
      <c r="Z40" s="526">
        <v>138.88710244297238</v>
      </c>
      <c r="AA40" s="526">
        <v>148.93606571953092</v>
      </c>
      <c r="AB40" s="529">
        <v>137.7302927775458</v>
      </c>
      <c r="AC40" s="526">
        <v>144.0875928271729</v>
      </c>
      <c r="AD40" s="526">
        <v>146.59341005975216</v>
      </c>
      <c r="AE40" s="526">
        <v>180.6804903800537</v>
      </c>
      <c r="AF40" s="526">
        <v>182.57939119485377</v>
      </c>
      <c r="AG40" s="530">
        <f t="shared" si="1"/>
        <v>163.48522111545813</v>
      </c>
      <c r="AH40" s="526">
        <v>155.63710935098683</v>
      </c>
      <c r="AI40" s="526">
        <v>161.50781294749407</v>
      </c>
      <c r="AJ40" s="526">
        <v>163.75075468595131</v>
      </c>
      <c r="AK40" s="526">
        <v>155.31528996373103</v>
      </c>
      <c r="AL40" s="529">
        <f t="shared" si="2"/>
        <v>159.0527417370408</v>
      </c>
      <c r="AM40" s="526">
        <v>168.89965118746127</v>
      </c>
      <c r="AN40" s="526">
        <v>179.95348161131366</v>
      </c>
      <c r="AO40" s="526">
        <v>172.67634651845185</v>
      </c>
      <c r="AP40" s="526">
        <v>172.46814416664702</v>
      </c>
      <c r="AQ40" s="532">
        <v>173.49940587096845</v>
      </c>
      <c r="AR40" s="526">
        <v>178.05878966610038</v>
      </c>
      <c r="AS40" s="526">
        <v>180.87719890164976</v>
      </c>
      <c r="AT40" s="526">
        <v>174.10214689873311</v>
      </c>
      <c r="AU40" s="526">
        <v>178.60890812212679</v>
      </c>
      <c r="AV40" s="534">
        <v>177.9117608971525</v>
      </c>
      <c r="AW40" s="526">
        <f>'Index-Temp'!AI35</f>
        <v>179.60084649510512</v>
      </c>
      <c r="AX40" s="554">
        <f>'Index-Temp'!AJ35</f>
        <v>177.3590362348383</v>
      </c>
      <c r="AY40" s="554">
        <f>'Index-Temp'!AP35</f>
        <v>165.01337857810574</v>
      </c>
      <c r="AZ40" s="554">
        <f>'Index-Temp'!AQ35</f>
        <v>166.34375479207287</v>
      </c>
      <c r="BA40" s="659">
        <f>'Index-Temp'!AR35</f>
        <v>170.48906887960123</v>
      </c>
      <c r="BB40" s="509"/>
    </row>
    <row r="41" spans="1:54" s="456" customFormat="1" ht="15" thickBot="1" x14ac:dyDescent="0.4">
      <c r="A41" s="522">
        <v>17</v>
      </c>
      <c r="B41" s="523" t="s">
        <v>574</v>
      </c>
      <c r="C41" s="524">
        <v>4.5</v>
      </c>
      <c r="D41" s="525">
        <v>100</v>
      </c>
      <c r="E41" s="525">
        <v>100</v>
      </c>
      <c r="F41" s="525">
        <v>100</v>
      </c>
      <c r="G41" s="525">
        <v>100</v>
      </c>
      <c r="H41" s="536">
        <v>100</v>
      </c>
      <c r="I41" s="526">
        <v>166.19526760596264</v>
      </c>
      <c r="J41" s="526">
        <v>172.0130570354865</v>
      </c>
      <c r="K41" s="526">
        <v>158.32442422717355</v>
      </c>
      <c r="L41" s="526">
        <v>145.69376368931461</v>
      </c>
      <c r="M41" s="529">
        <f t="shared" si="0"/>
        <v>160.55662813948433</v>
      </c>
      <c r="N41" s="526">
        <v>176.00677149967871</v>
      </c>
      <c r="O41" s="526">
        <v>203.71929304635069</v>
      </c>
      <c r="P41" s="526">
        <v>186.27970097248817</v>
      </c>
      <c r="Q41" s="526">
        <v>194.47723543894514</v>
      </c>
      <c r="R41" s="529">
        <v>190.12075023936569</v>
      </c>
      <c r="S41" s="526">
        <v>175.99001270557724</v>
      </c>
      <c r="T41" s="526">
        <v>177.11204246975885</v>
      </c>
      <c r="U41" s="526">
        <v>158.96376349803083</v>
      </c>
      <c r="V41" s="526">
        <v>161.18298045920082</v>
      </c>
      <c r="W41" s="529">
        <v>168.31219978314195</v>
      </c>
      <c r="X41" s="526">
        <v>166.0126160571397</v>
      </c>
      <c r="Y41" s="526">
        <v>161.43298013257288</v>
      </c>
      <c r="Z41" s="526">
        <v>199.76099233550738</v>
      </c>
      <c r="AA41" s="526">
        <v>198.87680344404103</v>
      </c>
      <c r="AB41" s="529">
        <v>181.52084799231523</v>
      </c>
      <c r="AC41" s="526">
        <v>186.45021348494194</v>
      </c>
      <c r="AD41" s="526">
        <v>179.56545098809482</v>
      </c>
      <c r="AE41" s="526">
        <v>182.01483025564403</v>
      </c>
      <c r="AF41" s="526">
        <v>174.32052060238402</v>
      </c>
      <c r="AG41" s="530">
        <f t="shared" si="1"/>
        <v>180.5877538327662</v>
      </c>
      <c r="AH41" s="526">
        <v>171.57218736322329</v>
      </c>
      <c r="AI41" s="526">
        <v>169.52813514351669</v>
      </c>
      <c r="AJ41" s="526">
        <v>189.05105558553151</v>
      </c>
      <c r="AK41" s="526">
        <v>201.14553321175634</v>
      </c>
      <c r="AL41" s="529">
        <f t="shared" si="2"/>
        <v>182.82422782600696</v>
      </c>
      <c r="AM41" s="526">
        <v>216.12783335815888</v>
      </c>
      <c r="AN41" s="526">
        <v>229.73410572344167</v>
      </c>
      <c r="AO41" s="526">
        <v>201.30412341785694</v>
      </c>
      <c r="AP41" s="526">
        <v>201.09707350657195</v>
      </c>
      <c r="AQ41" s="532">
        <v>212.06578400150735</v>
      </c>
      <c r="AR41" s="526">
        <v>196.69716140903014</v>
      </c>
      <c r="AS41" s="526">
        <v>184.6962084993483</v>
      </c>
      <c r="AT41" s="526">
        <v>195.46755666008011</v>
      </c>
      <c r="AU41" s="526">
        <v>190.66736559277712</v>
      </c>
      <c r="AV41" s="534">
        <v>191.88207304030891</v>
      </c>
      <c r="AW41" s="526">
        <f>'Index-Temp'!AI36</f>
        <v>191.23455944471084</v>
      </c>
      <c r="AX41" s="554">
        <f>'Index-Temp'!AJ36</f>
        <v>189.33329145206665</v>
      </c>
      <c r="AY41" s="554">
        <f>'Index-Temp'!AP36</f>
        <v>180.88056136296873</v>
      </c>
      <c r="AZ41" s="554">
        <f>'Index-Temp'!AQ36</f>
        <v>181.30465517539585</v>
      </c>
      <c r="BA41" s="659">
        <f>'Index-Temp'!AR36</f>
        <v>185.72542742926629</v>
      </c>
      <c r="BB41" s="509"/>
    </row>
    <row r="42" spans="1:54" ht="15" thickBot="1" x14ac:dyDescent="0.4">
      <c r="A42" s="723" t="s">
        <v>575</v>
      </c>
      <c r="B42" s="723"/>
      <c r="C42" s="512"/>
      <c r="D42" s="466"/>
      <c r="E42" s="466"/>
      <c r="F42" s="466"/>
      <c r="G42" s="466"/>
      <c r="H42" s="466"/>
      <c r="I42" s="466"/>
      <c r="J42" s="466"/>
      <c r="K42" s="466"/>
      <c r="L42" s="466"/>
      <c r="M42" s="466"/>
      <c r="N42" s="466"/>
      <c r="O42" s="466"/>
      <c r="P42" s="466"/>
      <c r="Q42" s="466"/>
      <c r="R42" s="466"/>
      <c r="S42" s="466"/>
      <c r="T42" s="466"/>
      <c r="U42" s="466"/>
      <c r="V42" s="466"/>
      <c r="W42" s="466"/>
      <c r="X42" s="466"/>
      <c r="Y42" s="466"/>
      <c r="Z42" s="466"/>
      <c r="AA42" s="466"/>
      <c r="AB42" s="466"/>
      <c r="AC42" s="466"/>
      <c r="AD42" s="466"/>
      <c r="AE42" s="466"/>
      <c r="AF42" s="466"/>
      <c r="AG42" s="466"/>
      <c r="AH42" s="466"/>
      <c r="AI42" s="466"/>
      <c r="AJ42" s="466"/>
      <c r="AK42" s="466"/>
      <c r="AL42" s="466"/>
      <c r="AM42" s="466"/>
      <c r="AN42" s="466"/>
      <c r="AO42" s="466"/>
      <c r="AP42" s="466"/>
      <c r="AQ42" s="466"/>
      <c r="AR42" s="466"/>
      <c r="AS42" s="466"/>
      <c r="AT42" s="466"/>
      <c r="AU42" s="466"/>
      <c r="AV42" s="466"/>
      <c r="AW42" s="466"/>
      <c r="AX42" s="466"/>
      <c r="AY42" s="466"/>
      <c r="AZ42" s="466"/>
      <c r="BA42" s="660"/>
    </row>
    <row r="43" spans="1:54" s="456" customFormat="1" ht="15" thickBot="1" x14ac:dyDescent="0.4">
      <c r="A43" s="513"/>
      <c r="B43" s="514" t="s">
        <v>74</v>
      </c>
      <c r="C43" s="448">
        <v>29.5</v>
      </c>
      <c r="D43" s="453">
        <v>100</v>
      </c>
      <c r="E43" s="453">
        <v>100</v>
      </c>
      <c r="F43" s="453">
        <v>100</v>
      </c>
      <c r="G43" s="453">
        <v>100</v>
      </c>
      <c r="H43" s="536">
        <v>100</v>
      </c>
      <c r="I43" s="454">
        <v>130.48809540393194</v>
      </c>
      <c r="J43" s="454">
        <v>131.40745006340822</v>
      </c>
      <c r="K43" s="454">
        <v>131.42788335011744</v>
      </c>
      <c r="L43" s="454">
        <v>129.12909332127157</v>
      </c>
      <c r="M43" s="529">
        <f t="shared" si="0"/>
        <v>130.61313053468228</v>
      </c>
      <c r="N43" s="454">
        <v>141.93029626354647</v>
      </c>
      <c r="O43" s="454">
        <v>140.02346119409054</v>
      </c>
      <c r="P43" s="454">
        <v>141.0330212843497</v>
      </c>
      <c r="Q43" s="454">
        <v>142.09455266537327</v>
      </c>
      <c r="R43" s="529">
        <v>141.27033285184001</v>
      </c>
      <c r="S43" s="454">
        <v>147.52311606716194</v>
      </c>
      <c r="T43" s="454">
        <v>147.50887356457389</v>
      </c>
      <c r="U43" s="454">
        <v>146.91981417758541</v>
      </c>
      <c r="V43" s="454">
        <v>151.74030400946336</v>
      </c>
      <c r="W43" s="529">
        <v>148.42302695469616</v>
      </c>
      <c r="X43" s="454">
        <v>153.2254801029527</v>
      </c>
      <c r="Y43" s="454">
        <v>155.6587928052962</v>
      </c>
      <c r="Z43" s="454">
        <v>160.66400307780225</v>
      </c>
      <c r="AA43" s="454">
        <v>159.13151815297894</v>
      </c>
      <c r="AB43" s="529">
        <v>157.16994853475754</v>
      </c>
      <c r="AC43" s="454">
        <v>168.45</v>
      </c>
      <c r="AD43" s="454">
        <v>169.53540558683628</v>
      </c>
      <c r="AE43" s="454">
        <v>168.23532698898879</v>
      </c>
      <c r="AF43" s="454">
        <v>165.52942867589209</v>
      </c>
      <c r="AG43" s="529">
        <f t="shared" ref="AG43:AG51" si="3">AVERAGE(AC43:AF43)</f>
        <v>167.93754031292929</v>
      </c>
      <c r="AH43" s="454">
        <v>174.09182909317937</v>
      </c>
      <c r="AI43" s="454">
        <v>173.32360703693351</v>
      </c>
      <c r="AJ43" s="454">
        <v>178.99881862806708</v>
      </c>
      <c r="AK43" s="454">
        <v>172.42474164933614</v>
      </c>
      <c r="AL43" s="529">
        <f>AVERAGE(AH43:AK43)</f>
        <v>174.70974910187903</v>
      </c>
      <c r="AM43" s="508">
        <v>179.43211018703639</v>
      </c>
      <c r="AN43" s="508">
        <v>181.66027049450977</v>
      </c>
      <c r="AO43" s="508">
        <v>186.82073879468379</v>
      </c>
      <c r="AP43" s="508">
        <v>184.08260030737853</v>
      </c>
      <c r="AQ43" s="508">
        <v>182.99892994590209</v>
      </c>
      <c r="AR43" s="508">
        <v>187.02997618430669</v>
      </c>
      <c r="AS43" s="508">
        <v>187.26721765553896</v>
      </c>
      <c r="AT43" s="508">
        <v>188.89005252240466</v>
      </c>
      <c r="AU43" s="508">
        <v>183.52259553986949</v>
      </c>
      <c r="AV43" s="508">
        <v>186.67746047552995</v>
      </c>
      <c r="AW43" s="508">
        <f>'Index-Temp'!AI38</f>
        <v>191.19350088161966</v>
      </c>
      <c r="AX43" s="553">
        <f>'Index-Temp'!AJ38</f>
        <v>190.70405493458071</v>
      </c>
      <c r="AY43" s="553">
        <f>'Index-Temp'!AP38</f>
        <v>192.1631683198041</v>
      </c>
      <c r="AZ43" s="553">
        <f>'Index-Temp'!AQ38</f>
        <v>193.30859513804327</v>
      </c>
      <c r="BA43" s="658">
        <f>'Index-Temp'!AR38</f>
        <v>191.23553133441072</v>
      </c>
      <c r="BB43" s="509"/>
    </row>
    <row r="44" spans="1:54" ht="15" thickBot="1" x14ac:dyDescent="0.4">
      <c r="A44" s="515">
        <v>1</v>
      </c>
      <c r="B44" s="516" t="s">
        <v>576</v>
      </c>
      <c r="C44" s="511">
        <v>4.432455305194118</v>
      </c>
      <c r="D44" s="466">
        <v>100</v>
      </c>
      <c r="E44" s="466">
        <v>100</v>
      </c>
      <c r="F44" s="466">
        <v>100</v>
      </c>
      <c r="G44" s="466">
        <v>100</v>
      </c>
      <c r="H44" s="537">
        <v>100</v>
      </c>
      <c r="I44" s="467">
        <v>123.04994133876713</v>
      </c>
      <c r="J44" s="467">
        <v>120.72634527941216</v>
      </c>
      <c r="K44" s="467">
        <v>123.76424863106199</v>
      </c>
      <c r="L44" s="467">
        <v>121.96177760182525</v>
      </c>
      <c r="M44" s="528">
        <f t="shared" si="0"/>
        <v>122.37557821276663</v>
      </c>
      <c r="N44" s="467">
        <v>140.462290567466</v>
      </c>
      <c r="O44" s="467">
        <v>130.68633420392402</v>
      </c>
      <c r="P44" s="467">
        <v>132.74116307278985</v>
      </c>
      <c r="Q44" s="467">
        <v>136.87492831685506</v>
      </c>
      <c r="R44" s="528">
        <v>135.19117904025873</v>
      </c>
      <c r="S44" s="467">
        <v>138.58660432772191</v>
      </c>
      <c r="T44" s="467">
        <v>142.3116978737695</v>
      </c>
      <c r="U44" s="467">
        <v>139.18726997489466</v>
      </c>
      <c r="V44" s="467">
        <v>132.21124987361711</v>
      </c>
      <c r="W44" s="528">
        <v>138.07420551250081</v>
      </c>
      <c r="X44" s="467">
        <v>132.44725905764651</v>
      </c>
      <c r="Y44" s="467">
        <v>137.97746136052328</v>
      </c>
      <c r="Z44" s="467">
        <v>141.62246770644947</v>
      </c>
      <c r="AA44" s="467">
        <v>137.78648641451784</v>
      </c>
      <c r="AB44" s="528">
        <v>137.45841863478427</v>
      </c>
      <c r="AC44" s="467">
        <v>142.98290639825407</v>
      </c>
      <c r="AD44" s="467">
        <v>141.75614167715426</v>
      </c>
      <c r="AE44" s="455">
        <v>143.98981315009542</v>
      </c>
      <c r="AF44" s="455">
        <v>140.13604509173297</v>
      </c>
      <c r="AG44" s="531">
        <f t="shared" si="3"/>
        <v>142.21622657930919</v>
      </c>
      <c r="AH44" s="467">
        <v>146.15787858983268</v>
      </c>
      <c r="AI44" s="467">
        <v>149.78676286802133</v>
      </c>
      <c r="AJ44" s="467">
        <v>152.00472314316752</v>
      </c>
      <c r="AK44" s="467">
        <v>140.08535015024822</v>
      </c>
      <c r="AL44" s="528">
        <f t="shared" ref="AL44:AL51" si="4">AVERAGE(AH44:AK44)</f>
        <v>147.00867868781745</v>
      </c>
      <c r="AM44" s="467">
        <v>144.43430919250872</v>
      </c>
      <c r="AN44" s="467">
        <v>154.94747486459596</v>
      </c>
      <c r="AO44" s="467">
        <v>155.40056475801649</v>
      </c>
      <c r="AP44" s="467">
        <v>156.11363944939384</v>
      </c>
      <c r="AQ44" s="533">
        <v>152.72399706612876</v>
      </c>
      <c r="AR44" s="455">
        <v>159.57695795896294</v>
      </c>
      <c r="AS44" s="455">
        <v>160.27985845336269</v>
      </c>
      <c r="AT44" s="467">
        <v>164.02250720183144</v>
      </c>
      <c r="AU44" s="467">
        <v>162.46186290590254</v>
      </c>
      <c r="AV44" s="534">
        <v>161.58529663001491</v>
      </c>
      <c r="AW44" s="455">
        <f>'Index-Temp'!AI39</f>
        <v>163.15307107585053</v>
      </c>
      <c r="AX44" s="555">
        <f>'Index-Temp'!AJ39</f>
        <v>159.90628547781336</v>
      </c>
      <c r="AY44" s="555">
        <f>'Index-Temp'!AP39</f>
        <v>161.28375513258578</v>
      </c>
      <c r="AZ44" s="555">
        <f>'Index-Temp'!AQ39</f>
        <v>161.39426528176227</v>
      </c>
      <c r="BA44" s="661">
        <f>'Index-Temp'!AR39</f>
        <v>161.32578549412693</v>
      </c>
    </row>
    <row r="45" spans="1:54" ht="15" thickBot="1" x14ac:dyDescent="0.4">
      <c r="A45" s="515">
        <v>2</v>
      </c>
      <c r="B45" s="516" t="s">
        <v>577</v>
      </c>
      <c r="C45" s="511">
        <v>4.432455305194118</v>
      </c>
      <c r="D45" s="466">
        <v>100</v>
      </c>
      <c r="E45" s="466">
        <v>100</v>
      </c>
      <c r="F45" s="466">
        <v>100</v>
      </c>
      <c r="G45" s="466">
        <v>100</v>
      </c>
      <c r="H45" s="537">
        <v>100</v>
      </c>
      <c r="I45" s="467">
        <v>124.39690354942266</v>
      </c>
      <c r="J45" s="467">
        <v>126.10818278578459</v>
      </c>
      <c r="K45" s="467">
        <v>127.89379884176955</v>
      </c>
      <c r="L45" s="467">
        <v>122.3696248970833</v>
      </c>
      <c r="M45" s="528">
        <f t="shared" si="0"/>
        <v>125.19212751851504</v>
      </c>
      <c r="N45" s="467">
        <v>134.30418369841718</v>
      </c>
      <c r="O45" s="467">
        <v>125.86020315468016</v>
      </c>
      <c r="P45" s="467">
        <v>127.9358316752222</v>
      </c>
      <c r="Q45" s="467">
        <v>127.6605047804531</v>
      </c>
      <c r="R45" s="528">
        <v>128.94018082719316</v>
      </c>
      <c r="S45" s="467">
        <v>131.56721580560733</v>
      </c>
      <c r="T45" s="467">
        <v>134.28486803260083</v>
      </c>
      <c r="U45" s="467">
        <v>127.43018165106395</v>
      </c>
      <c r="V45" s="467">
        <v>130.67150825973954</v>
      </c>
      <c r="W45" s="528">
        <v>130.9884434372529</v>
      </c>
      <c r="X45" s="467">
        <v>133.44196689012301</v>
      </c>
      <c r="Y45" s="467">
        <v>136.06957936011349</v>
      </c>
      <c r="Z45" s="467">
        <v>139.43951996975036</v>
      </c>
      <c r="AA45" s="467">
        <v>135.89223720389788</v>
      </c>
      <c r="AB45" s="528">
        <v>136.21082585597117</v>
      </c>
      <c r="AC45" s="467">
        <v>147.06902451789082</v>
      </c>
      <c r="AD45" s="467">
        <v>146.44774690752294</v>
      </c>
      <c r="AE45" s="455">
        <v>146.42555168936079</v>
      </c>
      <c r="AF45" s="455">
        <v>146.91666107626804</v>
      </c>
      <c r="AG45" s="531">
        <f t="shared" si="3"/>
        <v>146.71474604776066</v>
      </c>
      <c r="AH45" s="467">
        <v>153.08928502876606</v>
      </c>
      <c r="AI45" s="467">
        <v>156.01156919117585</v>
      </c>
      <c r="AJ45" s="467">
        <v>160.65658487005882</v>
      </c>
      <c r="AK45" s="467">
        <v>146.10889828667598</v>
      </c>
      <c r="AL45" s="528">
        <f t="shared" si="4"/>
        <v>153.96658434416918</v>
      </c>
      <c r="AM45" s="467">
        <v>152.7245132336632</v>
      </c>
      <c r="AN45" s="467">
        <v>162.39931893974568</v>
      </c>
      <c r="AO45" s="467">
        <v>162.97497509554043</v>
      </c>
      <c r="AP45" s="467">
        <v>162.24637155338522</v>
      </c>
      <c r="AQ45" s="533">
        <v>160.08629470558364</v>
      </c>
      <c r="AR45" s="455">
        <v>169.48079529524574</v>
      </c>
      <c r="AS45" s="455">
        <v>167.52603245545498</v>
      </c>
      <c r="AT45" s="467">
        <v>170.77270573339013</v>
      </c>
      <c r="AU45" s="467">
        <v>166.13447262748466</v>
      </c>
      <c r="AV45" s="534">
        <v>168.47850152789388</v>
      </c>
      <c r="AW45" s="455">
        <f>'Index-Temp'!AI40</f>
        <v>168.54744323766346</v>
      </c>
      <c r="AX45" s="555">
        <f>'Index-Temp'!AJ40</f>
        <v>165.72154682676873</v>
      </c>
      <c r="AY45" s="555">
        <f>'Index-Temp'!AP40</f>
        <v>166.20249585985064</v>
      </c>
      <c r="AZ45" s="555">
        <f>'Index-Temp'!AQ40</f>
        <v>166.85686215718457</v>
      </c>
      <c r="BA45" s="661">
        <f>'Index-Temp'!AR40</f>
        <v>166.22930851888387</v>
      </c>
    </row>
    <row r="46" spans="1:54" ht="15" thickBot="1" x14ac:dyDescent="0.4">
      <c r="A46" s="515">
        <v>3</v>
      </c>
      <c r="B46" s="516" t="s">
        <v>578</v>
      </c>
      <c r="C46" s="511">
        <v>5.8394160583941606</v>
      </c>
      <c r="D46" s="466">
        <v>100</v>
      </c>
      <c r="E46" s="466">
        <v>100</v>
      </c>
      <c r="F46" s="466">
        <v>100</v>
      </c>
      <c r="G46" s="466">
        <v>100</v>
      </c>
      <c r="H46" s="537">
        <v>100</v>
      </c>
      <c r="I46" s="467">
        <v>131.96324473361869</v>
      </c>
      <c r="J46" s="467">
        <v>130.68813463459904</v>
      </c>
      <c r="K46" s="467">
        <v>138.98589959841496</v>
      </c>
      <c r="L46" s="467">
        <v>127.71078477532416</v>
      </c>
      <c r="M46" s="528">
        <f t="shared" si="0"/>
        <v>132.33701593548921</v>
      </c>
      <c r="N46" s="467">
        <v>143.78943080238756</v>
      </c>
      <c r="O46" s="467">
        <v>142.49131361935903</v>
      </c>
      <c r="P46" s="467">
        <v>138.10975558162818</v>
      </c>
      <c r="Q46" s="467">
        <v>140.87879206466957</v>
      </c>
      <c r="R46" s="528">
        <v>141.31732301701109</v>
      </c>
      <c r="S46" s="467">
        <v>140.26819107174265</v>
      </c>
      <c r="T46" s="467">
        <v>140.43924937953861</v>
      </c>
      <c r="U46" s="467">
        <v>144.07178461875634</v>
      </c>
      <c r="V46" s="467">
        <v>143.85649809439062</v>
      </c>
      <c r="W46" s="528">
        <v>142.15893079110705</v>
      </c>
      <c r="X46" s="467">
        <v>152.86511542421769</v>
      </c>
      <c r="Y46" s="467">
        <v>152.36332041244896</v>
      </c>
      <c r="Z46" s="467">
        <v>154.68270104549057</v>
      </c>
      <c r="AA46" s="467">
        <v>149.49446035203491</v>
      </c>
      <c r="AB46" s="528">
        <v>152.35139930854805</v>
      </c>
      <c r="AC46" s="467">
        <v>166.81159427415565</v>
      </c>
      <c r="AD46" s="467">
        <v>164.71147313586732</v>
      </c>
      <c r="AE46" s="455">
        <v>167.69441482465845</v>
      </c>
      <c r="AF46" s="455">
        <v>161.13218350547098</v>
      </c>
      <c r="AG46" s="531">
        <f t="shared" si="3"/>
        <v>165.08741643503811</v>
      </c>
      <c r="AH46" s="467">
        <v>178.7272870446848</v>
      </c>
      <c r="AI46" s="467">
        <v>176.4190051141409</v>
      </c>
      <c r="AJ46" s="467">
        <v>183.2486112816874</v>
      </c>
      <c r="AK46" s="467">
        <v>170.92443122795459</v>
      </c>
      <c r="AL46" s="528">
        <f t="shared" si="4"/>
        <v>177.32983366711693</v>
      </c>
      <c r="AM46" s="467">
        <v>176.31093656788906</v>
      </c>
      <c r="AN46" s="467">
        <v>177.23227460869896</v>
      </c>
      <c r="AO46" s="467">
        <v>181.91283413567066</v>
      </c>
      <c r="AP46" s="467">
        <v>175.24127460529195</v>
      </c>
      <c r="AQ46" s="533">
        <v>177.67432997938766</v>
      </c>
      <c r="AR46" s="455">
        <v>190.25747084672557</v>
      </c>
      <c r="AS46" s="455">
        <v>190.4453182562751</v>
      </c>
      <c r="AT46" s="467">
        <v>192.94647164690528</v>
      </c>
      <c r="AU46" s="467">
        <v>181.84697746173399</v>
      </c>
      <c r="AV46" s="534">
        <v>188.87405955290998</v>
      </c>
      <c r="AW46" s="455">
        <f>'Index-Temp'!AI41</f>
        <v>198.62180879095001</v>
      </c>
      <c r="AX46" s="555">
        <f>'Index-Temp'!AJ41</f>
        <v>193.27005443274811</v>
      </c>
      <c r="AY46" s="555">
        <f>'Index-Temp'!AP41</f>
        <v>193.80915951834479</v>
      </c>
      <c r="AZ46" s="555">
        <f>'Index-Temp'!AQ41</f>
        <v>193.83643279233431</v>
      </c>
      <c r="BA46" s="661">
        <f>'Index-Temp'!AR41</f>
        <v>193.23778193831075</v>
      </c>
    </row>
    <row r="47" spans="1:54" ht="15" thickBot="1" x14ac:dyDescent="0.4">
      <c r="A47" s="515">
        <v>4</v>
      </c>
      <c r="B47" s="516" t="s">
        <v>579</v>
      </c>
      <c r="C47" s="511">
        <v>21.686237173384111</v>
      </c>
      <c r="D47" s="466">
        <v>100</v>
      </c>
      <c r="E47" s="466">
        <v>100</v>
      </c>
      <c r="F47" s="466">
        <v>100</v>
      </c>
      <c r="G47" s="466">
        <v>100</v>
      </c>
      <c r="H47" s="537">
        <v>100</v>
      </c>
      <c r="I47" s="467">
        <v>134.97771974965852</v>
      </c>
      <c r="J47" s="467">
        <v>140.2084851157903</v>
      </c>
      <c r="K47" s="467">
        <v>133.7928375560987</v>
      </c>
      <c r="L47" s="467">
        <v>133.42448767151384</v>
      </c>
      <c r="M47" s="528">
        <f t="shared" si="0"/>
        <v>135.60088252326534</v>
      </c>
      <c r="N47" s="467">
        <v>143.0069434479112</v>
      </c>
      <c r="O47" s="467">
        <v>145.68259873797857</v>
      </c>
      <c r="P47" s="467">
        <v>141.12008529600521</v>
      </c>
      <c r="Q47" s="467">
        <v>144.09876207993005</v>
      </c>
      <c r="R47" s="528">
        <v>143.47709739045627</v>
      </c>
      <c r="S47" s="467">
        <v>147.25728300737316</v>
      </c>
      <c r="T47" s="467">
        <v>149.38543647121813</v>
      </c>
      <c r="U47" s="467">
        <v>152.66465723789676</v>
      </c>
      <c r="V47" s="467">
        <v>157.19042218950793</v>
      </c>
      <c r="W47" s="528">
        <v>151.62444972649899</v>
      </c>
      <c r="X47" s="467">
        <v>157.64645995584715</v>
      </c>
      <c r="Y47" s="467">
        <v>159.89744247086531</v>
      </c>
      <c r="Z47" s="467">
        <v>161.00671926899861</v>
      </c>
      <c r="AA47" s="467">
        <v>165.25205132366807</v>
      </c>
      <c r="AB47" s="528">
        <v>160.9506682548448</v>
      </c>
      <c r="AC47" s="467">
        <v>170.75526198246703</v>
      </c>
      <c r="AD47" s="467">
        <v>171.63570465474299</v>
      </c>
      <c r="AE47" s="455">
        <v>169.1394124205074</v>
      </c>
      <c r="AF47" s="455">
        <v>170.70077484508442</v>
      </c>
      <c r="AG47" s="531">
        <f t="shared" si="3"/>
        <v>170.55778847570045</v>
      </c>
      <c r="AH47" s="467">
        <v>179.40703069341015</v>
      </c>
      <c r="AI47" s="467">
        <v>178.09237341448116</v>
      </c>
      <c r="AJ47" s="467">
        <v>185.33812819731818</v>
      </c>
      <c r="AK47" s="467">
        <v>180.34583273166476</v>
      </c>
      <c r="AL47" s="528">
        <f t="shared" si="4"/>
        <v>180.79584125921855</v>
      </c>
      <c r="AM47" s="467">
        <v>187.37094511859016</v>
      </c>
      <c r="AN47" s="467">
        <v>187.56274846466999</v>
      </c>
      <c r="AO47" s="467">
        <v>184.84805944240827</v>
      </c>
      <c r="AP47" s="467">
        <v>186.41591799440522</v>
      </c>
      <c r="AQ47" s="533">
        <v>186.5494177550184</v>
      </c>
      <c r="AR47" s="455">
        <v>190.11825561787154</v>
      </c>
      <c r="AS47" s="455">
        <v>188.19827474470111</v>
      </c>
      <c r="AT47" s="467">
        <v>191.2645939343987</v>
      </c>
      <c r="AU47" s="467">
        <v>188.0605608789908</v>
      </c>
      <c r="AV47" s="534">
        <v>189.41042129399054</v>
      </c>
      <c r="AW47" s="455">
        <f>'Index-Temp'!AI42</f>
        <v>195.02571398712729</v>
      </c>
      <c r="AX47" s="555">
        <f>'Index-Temp'!AJ42</f>
        <v>193.46874981878747</v>
      </c>
      <c r="AY47" s="555">
        <f>'Index-Temp'!AP42</f>
        <v>197.04306476136054</v>
      </c>
      <c r="AZ47" s="555">
        <f>'Index-Temp'!AQ42</f>
        <v>198.81475476005235</v>
      </c>
      <c r="BA47" s="661">
        <f>'Index-Temp'!AR42</f>
        <v>195.56140184020393</v>
      </c>
    </row>
    <row r="48" spans="1:54" ht="15" thickBot="1" x14ac:dyDescent="0.4">
      <c r="A48" s="515">
        <v>5</v>
      </c>
      <c r="B48" s="516" t="s">
        <v>580</v>
      </c>
      <c r="C48" s="511">
        <v>10.620966888818364</v>
      </c>
      <c r="D48" s="466">
        <v>100</v>
      </c>
      <c r="E48" s="466">
        <v>100</v>
      </c>
      <c r="F48" s="466">
        <v>100</v>
      </c>
      <c r="G48" s="466">
        <v>100</v>
      </c>
      <c r="H48" s="537">
        <v>100</v>
      </c>
      <c r="I48" s="467">
        <v>136.03753189666091</v>
      </c>
      <c r="J48" s="467">
        <v>133.76509377389462</v>
      </c>
      <c r="K48" s="467">
        <v>134.7928479638849</v>
      </c>
      <c r="L48" s="467">
        <v>133.31928742830351</v>
      </c>
      <c r="M48" s="528">
        <f t="shared" si="0"/>
        <v>134.47869026568597</v>
      </c>
      <c r="N48" s="467">
        <v>144.30754606334025</v>
      </c>
      <c r="O48" s="467">
        <v>146.79025828885275</v>
      </c>
      <c r="P48" s="467">
        <v>145.25791748633384</v>
      </c>
      <c r="Q48" s="467">
        <v>147.49793936876048</v>
      </c>
      <c r="R48" s="528">
        <v>145.96341530182184</v>
      </c>
      <c r="S48" s="467">
        <v>150.85558273528517</v>
      </c>
      <c r="T48" s="467">
        <v>144.92002603426877</v>
      </c>
      <c r="U48" s="467">
        <v>149.80886431807801</v>
      </c>
      <c r="V48" s="467">
        <v>151.02193798555928</v>
      </c>
      <c r="W48" s="528">
        <v>149.15160276829781</v>
      </c>
      <c r="X48" s="467">
        <v>156.84046320319558</v>
      </c>
      <c r="Y48" s="467">
        <v>158.18624826208548</v>
      </c>
      <c r="Z48" s="467">
        <v>162.50002662662891</v>
      </c>
      <c r="AA48" s="467">
        <v>157.2302006272798</v>
      </c>
      <c r="AB48" s="528">
        <v>158.68923467979747</v>
      </c>
      <c r="AC48" s="467">
        <v>170.21373417524407</v>
      </c>
      <c r="AD48" s="467">
        <v>167.54827517517901</v>
      </c>
      <c r="AE48" s="455">
        <v>165.74906893971382</v>
      </c>
      <c r="AF48" s="455">
        <v>162.02307340434535</v>
      </c>
      <c r="AG48" s="531">
        <f t="shared" si="3"/>
        <v>166.38353792362057</v>
      </c>
      <c r="AH48" s="467">
        <v>177.57448131205516</v>
      </c>
      <c r="AI48" s="467">
        <v>175.36069738394451</v>
      </c>
      <c r="AJ48" s="467">
        <v>183.35639134527432</v>
      </c>
      <c r="AK48" s="467">
        <v>175.88422227308189</v>
      </c>
      <c r="AL48" s="528">
        <f t="shared" si="4"/>
        <v>178.04394807858898</v>
      </c>
      <c r="AM48" s="467">
        <v>188.2558493624141</v>
      </c>
      <c r="AN48" s="467">
        <v>188.06676278672148</v>
      </c>
      <c r="AO48" s="467">
        <v>189.19086572559129</v>
      </c>
      <c r="AP48" s="467">
        <v>185.86672291756747</v>
      </c>
      <c r="AQ48" s="533">
        <v>187.84505019807358</v>
      </c>
      <c r="AR48" s="455">
        <v>195.17643484111667</v>
      </c>
      <c r="AS48" s="455">
        <v>195.84478118492638</v>
      </c>
      <c r="AT48" s="467">
        <v>195.06804009328565</v>
      </c>
      <c r="AU48" s="467">
        <v>185.12251456573256</v>
      </c>
      <c r="AV48" s="534">
        <v>192.8029426712653</v>
      </c>
      <c r="AW48" s="455">
        <f>'Index-Temp'!AI43</f>
        <v>196.15029609015525</v>
      </c>
      <c r="AX48" s="555">
        <f>'Index-Temp'!AJ43</f>
        <v>194.3755468252767</v>
      </c>
      <c r="AY48" s="555">
        <f>'Index-Temp'!AP43</f>
        <v>196.0434606353551</v>
      </c>
      <c r="AZ48" s="555">
        <f>'Index-Temp'!AQ43</f>
        <v>197.87151623574806</v>
      </c>
      <c r="BA48" s="661">
        <f>'Index-Temp'!AR43</f>
        <v>195.04077540815922</v>
      </c>
    </row>
    <row r="49" spans="1:53" ht="15" thickBot="1" x14ac:dyDescent="0.4">
      <c r="A49" s="515">
        <v>6</v>
      </c>
      <c r="B49" s="516" t="s">
        <v>581</v>
      </c>
      <c r="C49" s="511">
        <v>47.159631862900667</v>
      </c>
      <c r="D49" s="466">
        <v>100</v>
      </c>
      <c r="E49" s="466">
        <v>100</v>
      </c>
      <c r="F49" s="466">
        <v>100</v>
      </c>
      <c r="G49" s="466">
        <v>100</v>
      </c>
      <c r="H49" s="537">
        <v>100</v>
      </c>
      <c r="I49" s="467">
        <v>126.35143256376449</v>
      </c>
      <c r="J49" s="467">
        <v>127.34518592292494</v>
      </c>
      <c r="K49" s="467">
        <v>127.9415940217195</v>
      </c>
      <c r="L49" s="467">
        <v>126.29373781269642</v>
      </c>
      <c r="M49" s="528">
        <f t="shared" si="0"/>
        <v>126.98298758027633</v>
      </c>
      <c r="N49" s="467">
        <v>138.77213412007904</v>
      </c>
      <c r="O49" s="467">
        <v>135.66544773081631</v>
      </c>
      <c r="P49" s="467">
        <v>139.50866108881274</v>
      </c>
      <c r="Q49" s="467">
        <v>141.43667655489631</v>
      </c>
      <c r="R49" s="528">
        <v>138.84572987365109</v>
      </c>
      <c r="S49" s="467">
        <v>147.75030421761988</v>
      </c>
      <c r="T49" s="467">
        <v>147.67571282381004</v>
      </c>
      <c r="U49" s="467">
        <v>144.28511955013508</v>
      </c>
      <c r="V49" s="467">
        <v>152.54650306788753</v>
      </c>
      <c r="W49" s="528">
        <v>148.06440991486315</v>
      </c>
      <c r="X49" s="467">
        <v>151.88696769297064</v>
      </c>
      <c r="Y49" s="467">
        <v>154.3433722941289</v>
      </c>
      <c r="Z49" s="467">
        <v>162.50829555923053</v>
      </c>
      <c r="AA49" s="467">
        <v>160.17559157575587</v>
      </c>
      <c r="AB49" s="528">
        <v>157.2285567805215</v>
      </c>
      <c r="AC49" s="467">
        <v>169.45262077390035</v>
      </c>
      <c r="AD49" s="467">
        <v>172.02986723775479</v>
      </c>
      <c r="AE49" s="455">
        <v>170.98099612470367</v>
      </c>
      <c r="AF49" s="455">
        <v>166.86366963979188</v>
      </c>
      <c r="AG49" s="531">
        <f t="shared" si="3"/>
        <v>169.83178844403767</v>
      </c>
      <c r="AH49" s="467">
        <v>172.17790166329803</v>
      </c>
      <c r="AI49" s="467">
        <v>171.43301783015147</v>
      </c>
      <c r="AJ49" s="467">
        <v>176.66284983637775</v>
      </c>
      <c r="AK49" s="467">
        <v>171.64459588817445</v>
      </c>
      <c r="AL49" s="528">
        <f t="shared" si="4"/>
        <v>172.97959130450042</v>
      </c>
      <c r="AM49" s="467">
        <v>177.74846567838537</v>
      </c>
      <c r="AN49" s="467">
        <v>180.35516385604393</v>
      </c>
      <c r="AO49" s="467">
        <v>192.14692584361092</v>
      </c>
      <c r="AP49" s="467">
        <v>187.87058072035947</v>
      </c>
      <c r="AQ49" s="533">
        <v>184.53028402459992</v>
      </c>
      <c r="AR49" s="455">
        <v>185.08381088787903</v>
      </c>
      <c r="AS49" s="455">
        <v>186.21692792630552</v>
      </c>
      <c r="AT49" s="467">
        <v>187.25568289191042</v>
      </c>
      <c r="AU49" s="467">
        <v>181.48139536619439</v>
      </c>
      <c r="AV49" s="534">
        <v>185.00945426807235</v>
      </c>
      <c r="AW49" s="455">
        <f>'Index-Temp'!AI44</f>
        <v>187.88787912570945</v>
      </c>
      <c r="AX49" s="555">
        <f>'Index-Temp'!AJ44</f>
        <v>189.81235996880994</v>
      </c>
      <c r="AY49" s="555">
        <f>'Index-Temp'!AP44</f>
        <v>190.71296311154279</v>
      </c>
      <c r="AZ49" s="555">
        <f>'Index-Temp'!AQ44</f>
        <v>191.75541462038316</v>
      </c>
      <c r="BA49" s="661">
        <f>'Index-Temp'!AR44</f>
        <v>189.8253101222864</v>
      </c>
    </row>
    <row r="50" spans="1:53" ht="15" thickBot="1" x14ac:dyDescent="0.4">
      <c r="A50" s="515">
        <v>7</v>
      </c>
      <c r="B50" s="516" t="s">
        <v>582</v>
      </c>
      <c r="C50" s="511">
        <v>3.7871575161324444</v>
      </c>
      <c r="D50" s="466">
        <v>100</v>
      </c>
      <c r="E50" s="466">
        <v>100</v>
      </c>
      <c r="F50" s="466">
        <v>100</v>
      </c>
      <c r="G50" s="466">
        <v>100</v>
      </c>
      <c r="H50" s="537">
        <v>100</v>
      </c>
      <c r="I50" s="467">
        <v>147.71720439482613</v>
      </c>
      <c r="J50" s="467">
        <v>139.35505445287603</v>
      </c>
      <c r="K50" s="467">
        <v>144.64905894148291</v>
      </c>
      <c r="L50" s="467">
        <v>141.65489521664358</v>
      </c>
      <c r="M50" s="528">
        <f t="shared" si="0"/>
        <v>143.34405325145718</v>
      </c>
      <c r="N50" s="467">
        <v>168.50126304810377</v>
      </c>
      <c r="O50" s="467">
        <v>159.46682095472053</v>
      </c>
      <c r="P50" s="467">
        <v>162.28779464512957</v>
      </c>
      <c r="Q50" s="467">
        <v>161.33103143325516</v>
      </c>
      <c r="R50" s="528">
        <v>162.89672752030225</v>
      </c>
      <c r="S50" s="467">
        <v>164.51833198173202</v>
      </c>
      <c r="T50" s="467">
        <v>163.44526698283144</v>
      </c>
      <c r="U50" s="467">
        <v>163.74021416404912</v>
      </c>
      <c r="V50" s="467">
        <v>161.65664787116935</v>
      </c>
      <c r="W50" s="528">
        <v>163.34011524994548</v>
      </c>
      <c r="X50" s="467">
        <v>172.2831628418721</v>
      </c>
      <c r="Y50" s="467">
        <v>179.70035674391696</v>
      </c>
      <c r="Z50" s="467">
        <v>178.82183288438443</v>
      </c>
      <c r="AA50" s="467">
        <v>175.35672881783179</v>
      </c>
      <c r="AB50" s="528">
        <v>176.54052032200133</v>
      </c>
      <c r="AC50" s="467">
        <v>184.51231670580722</v>
      </c>
      <c r="AD50" s="467">
        <v>192.35728546468144</v>
      </c>
      <c r="AE50" s="455">
        <v>186.16283637399005</v>
      </c>
      <c r="AF50" s="455">
        <v>183.02659384571396</v>
      </c>
      <c r="AG50" s="531">
        <f t="shared" si="3"/>
        <v>186.51475809754817</v>
      </c>
      <c r="AH50" s="467">
        <v>198.77299368883871</v>
      </c>
      <c r="AI50" s="467">
        <v>198.29566397861629</v>
      </c>
      <c r="AJ50" s="467">
        <v>198.86151757822475</v>
      </c>
      <c r="AK50" s="467">
        <v>191.45224321098527</v>
      </c>
      <c r="AL50" s="528">
        <f t="shared" si="4"/>
        <v>196.84560461416623</v>
      </c>
      <c r="AM50" s="467">
        <v>198.7356582884241</v>
      </c>
      <c r="AN50" s="467">
        <v>199.23286327774753</v>
      </c>
      <c r="AO50" s="467">
        <v>192.61347553903983</v>
      </c>
      <c r="AP50" s="467">
        <v>186.32005528403681</v>
      </c>
      <c r="AQ50" s="533">
        <v>194.22551309731207</v>
      </c>
      <c r="AR50" s="455">
        <v>207.08464471294928</v>
      </c>
      <c r="AS50" s="455">
        <v>208.84099482108417</v>
      </c>
      <c r="AT50" s="467">
        <v>211.53525949580589</v>
      </c>
      <c r="AU50" s="467">
        <v>212.88340664927409</v>
      </c>
      <c r="AV50" s="534">
        <v>210.08607641977835</v>
      </c>
      <c r="AW50" s="455">
        <f>'Index-Temp'!AI45</f>
        <v>228.9788454637573</v>
      </c>
      <c r="AX50" s="555">
        <f>'Index-Temp'!AJ45</f>
        <v>223.93041062092439</v>
      </c>
      <c r="AY50" s="555">
        <f>'Index-Temp'!AP45</f>
        <v>222.32777218679001</v>
      </c>
      <c r="AZ50" s="555">
        <f>'Index-Temp'!AQ45</f>
        <v>222.49770455343847</v>
      </c>
      <c r="BA50" s="661">
        <f>'Index-Temp'!AR45</f>
        <v>221.65332254327842</v>
      </c>
    </row>
    <row r="51" spans="1:53" ht="15" thickBot="1" x14ac:dyDescent="0.4">
      <c r="A51" s="515">
        <v>8</v>
      </c>
      <c r="B51" s="516" t="s">
        <v>583</v>
      </c>
      <c r="C51" s="511">
        <v>2.0416798899820163</v>
      </c>
      <c r="D51" s="466">
        <v>100</v>
      </c>
      <c r="E51" s="466">
        <v>100</v>
      </c>
      <c r="F51" s="466">
        <v>100</v>
      </c>
      <c r="G51" s="466">
        <v>100</v>
      </c>
      <c r="H51" s="537">
        <v>100</v>
      </c>
      <c r="I51" s="467">
        <v>142.67654766115143</v>
      </c>
      <c r="J51" s="467">
        <v>141.5005745952989</v>
      </c>
      <c r="K51" s="467">
        <v>147.50008934507539</v>
      </c>
      <c r="L51" s="467">
        <v>138.25600187450456</v>
      </c>
      <c r="M51" s="528">
        <f t="shared" si="0"/>
        <v>142.48330336900759</v>
      </c>
      <c r="N51" s="467">
        <v>156.21521069759982</v>
      </c>
      <c r="O51" s="467">
        <v>153.27015427960256</v>
      </c>
      <c r="P51" s="467">
        <v>168.71056316325669</v>
      </c>
      <c r="Q51" s="467">
        <v>167.71593469694363</v>
      </c>
      <c r="R51" s="528">
        <v>161.47796570935066</v>
      </c>
      <c r="S51" s="467">
        <v>171.0293771630264</v>
      </c>
      <c r="T51" s="467">
        <v>167.84129938259323</v>
      </c>
      <c r="U51" s="467">
        <v>167.77181006017815</v>
      </c>
      <c r="V51" s="467">
        <v>171.25725054385117</v>
      </c>
      <c r="W51" s="528">
        <v>169.47493428741222</v>
      </c>
      <c r="X51" s="467">
        <v>172.11809216984537</v>
      </c>
      <c r="Y51" s="467">
        <v>173.61696236730359</v>
      </c>
      <c r="Z51" s="467">
        <v>175.71501694706961</v>
      </c>
      <c r="AA51" s="467">
        <v>174.15332116507039</v>
      </c>
      <c r="AB51" s="528">
        <v>173.90084816232223</v>
      </c>
      <c r="AC51" s="467">
        <v>188.20410334487826</v>
      </c>
      <c r="AD51" s="467">
        <v>181.84097079800682</v>
      </c>
      <c r="AE51" s="455">
        <v>176.42359768205881</v>
      </c>
      <c r="AF51" s="455">
        <v>173.67940990907692</v>
      </c>
      <c r="AG51" s="531">
        <f t="shared" si="3"/>
        <v>180.03702043350518</v>
      </c>
      <c r="AH51" s="467">
        <v>190.92760051080197</v>
      </c>
      <c r="AI51" s="467">
        <v>189.25139119169211</v>
      </c>
      <c r="AJ51" s="467">
        <v>192.37887786192351</v>
      </c>
      <c r="AK51" s="467">
        <v>184.64859521850124</v>
      </c>
      <c r="AL51" s="528">
        <f t="shared" si="4"/>
        <v>189.30161619572971</v>
      </c>
      <c r="AM51" s="467">
        <v>195.1772958629154</v>
      </c>
      <c r="AN51" s="467">
        <v>195.6614771111941</v>
      </c>
      <c r="AO51" s="467">
        <v>195.69138593466661</v>
      </c>
      <c r="AP51" s="467">
        <v>191.7841563344416</v>
      </c>
      <c r="AQ51" s="533">
        <v>194.57857881080443</v>
      </c>
      <c r="AR51" s="455">
        <v>208.07018656386975</v>
      </c>
      <c r="AS51" s="455">
        <v>209.35627021673676</v>
      </c>
      <c r="AT51" s="467">
        <v>208.99395271777433</v>
      </c>
      <c r="AU51" s="467">
        <v>207.94935203190823</v>
      </c>
      <c r="AV51" s="534">
        <v>208.59244038257228</v>
      </c>
      <c r="AW51" s="455">
        <f>'Index-Temp'!AI46</f>
        <v>219.76273117834003</v>
      </c>
      <c r="AX51" s="555">
        <f>'Index-Temp'!AJ46</f>
        <v>214.96230896247096</v>
      </c>
      <c r="AY51" s="555">
        <f>'Index-Temp'!AP46</f>
        <v>216.38023665459531</v>
      </c>
      <c r="AZ51" s="555">
        <f>'Index-Temp'!AQ46</f>
        <v>218.0215045338779</v>
      </c>
      <c r="BA51" s="661">
        <f>'Index-Temp'!AR46</f>
        <v>215.13835961103376</v>
      </c>
    </row>
    <row r="52" spans="1:53" x14ac:dyDescent="0.35">
      <c r="B52" s="517" t="s">
        <v>439</v>
      </c>
      <c r="D52" s="519" t="s">
        <v>22</v>
      </c>
      <c r="E52" s="519" t="s">
        <v>22</v>
      </c>
      <c r="F52" s="519" t="s">
        <v>22</v>
      </c>
      <c r="G52" s="519" t="s">
        <v>22</v>
      </c>
      <c r="H52" s="519"/>
    </row>
    <row r="53" spans="1:53" x14ac:dyDescent="0.35">
      <c r="A53" s="520" t="s">
        <v>440</v>
      </c>
      <c r="B53" s="521" t="s">
        <v>447</v>
      </c>
      <c r="D53" s="519"/>
      <c r="E53" s="519"/>
      <c r="F53" s="519"/>
      <c r="G53" s="519"/>
      <c r="H53" s="519"/>
    </row>
    <row r="54" spans="1:53" x14ac:dyDescent="0.35">
      <c r="A54" s="520" t="s">
        <v>441</v>
      </c>
      <c r="B54" s="521" t="s">
        <v>444</v>
      </c>
    </row>
    <row r="55" spans="1:53" x14ac:dyDescent="0.35">
      <c r="A55" s="520" t="s">
        <v>442</v>
      </c>
      <c r="B55" s="521" t="s">
        <v>445</v>
      </c>
    </row>
    <row r="56" spans="1:53" x14ac:dyDescent="0.35">
      <c r="A56" s="520" t="s">
        <v>443</v>
      </c>
      <c r="B56" s="521" t="s">
        <v>446</v>
      </c>
    </row>
    <row r="57" spans="1:53" x14ac:dyDescent="0.35">
      <c r="A57" s="556" t="s">
        <v>590</v>
      </c>
      <c r="B57" s="1" t="s">
        <v>591</v>
      </c>
    </row>
    <row r="58" spans="1:53" x14ac:dyDescent="0.35">
      <c r="A58" s="556" t="s">
        <v>592</v>
      </c>
      <c r="B58" s="1" t="s">
        <v>593</v>
      </c>
    </row>
    <row r="59" spans="1:53" x14ac:dyDescent="0.35">
      <c r="A59" s="1" t="s">
        <v>611</v>
      </c>
    </row>
  </sheetData>
  <mergeCells count="28">
    <mergeCell ref="A10:B10"/>
    <mergeCell ref="A42:B42"/>
    <mergeCell ref="N7:R7"/>
    <mergeCell ref="S7:W7"/>
    <mergeCell ref="X7:AB7"/>
    <mergeCell ref="A7:A8"/>
    <mergeCell ref="B7:B8"/>
    <mergeCell ref="C7:C8"/>
    <mergeCell ref="D7:G7"/>
    <mergeCell ref="H7:H8"/>
    <mergeCell ref="I7:M7"/>
    <mergeCell ref="I4:AB4"/>
    <mergeCell ref="AC4:BA4"/>
    <mergeCell ref="I5:AB5"/>
    <mergeCell ref="AC5:BA5"/>
    <mergeCell ref="I6:AB6"/>
    <mergeCell ref="AC6:BA6"/>
    <mergeCell ref="AR7:AV7"/>
    <mergeCell ref="AC7:AG7"/>
    <mergeCell ref="AH7:AL7"/>
    <mergeCell ref="AM7:AQ7"/>
    <mergeCell ref="AW7:BA7"/>
    <mergeCell ref="I1:AB1"/>
    <mergeCell ref="AC1:BA1"/>
    <mergeCell ref="I2:AB2"/>
    <mergeCell ref="AC2:BA2"/>
    <mergeCell ref="I3:AB3"/>
    <mergeCell ref="AC3:BA3"/>
  </mergeCells>
  <conditionalFormatting sqref="C12:C41">
    <cfRule type="top10" dxfId="12" priority="1" rank="12"/>
  </conditionalFormatting>
  <pageMargins left="0.5" right="0.2" top="0.5" bottom="0" header="0.3" footer="0.3"/>
  <pageSetup scale="6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58BF-52DA-40CB-812B-A1C13EF685F9}">
  <dimension ref="A1:V18"/>
  <sheetViews>
    <sheetView tabSelected="1" topLeftCell="A4" workbookViewId="0">
      <selection activeCell="D13" sqref="D13"/>
    </sheetView>
  </sheetViews>
  <sheetFormatPr defaultColWidth="8.7265625" defaultRowHeight="14.5" x14ac:dyDescent="0.35"/>
  <cols>
    <col min="1" max="1" width="5.1796875" style="1" customWidth="1"/>
    <col min="2" max="2" width="28.81640625" style="450" customWidth="1"/>
    <col min="3" max="3" width="8.26953125" style="615" customWidth="1"/>
    <col min="4" max="4" width="68.26953125" style="450" customWidth="1"/>
    <col min="5" max="5" width="7.1796875" style="1" customWidth="1"/>
    <col min="6" max="6" width="5" style="1" customWidth="1"/>
    <col min="7" max="7" width="29" style="450" customWidth="1"/>
    <col min="8" max="8" width="8.1796875" style="615" customWidth="1"/>
    <col min="9" max="16384" width="8.7265625" style="1"/>
  </cols>
  <sheetData>
    <row r="1" spans="1:22" ht="15.5" x14ac:dyDescent="0.35">
      <c r="B1" s="725" t="s">
        <v>216</v>
      </c>
      <c r="C1" s="725"/>
      <c r="D1" s="725"/>
      <c r="E1" s="725"/>
      <c r="F1" s="725"/>
      <c r="G1" s="725"/>
      <c r="H1" s="725"/>
      <c r="I1" s="558"/>
      <c r="J1" s="558"/>
      <c r="K1" s="558"/>
      <c r="L1" s="558"/>
      <c r="M1" s="558"/>
      <c r="N1" s="558"/>
      <c r="O1" s="558"/>
      <c r="P1" s="558"/>
      <c r="Q1" s="558"/>
      <c r="R1" s="558"/>
      <c r="S1" s="558"/>
      <c r="T1" s="558"/>
      <c r="U1" s="558"/>
      <c r="V1" s="558"/>
    </row>
    <row r="2" spans="1:22" ht="48" customHeight="1" x14ac:dyDescent="0.35">
      <c r="B2" s="726" t="s">
        <v>619</v>
      </c>
      <c r="C2" s="726"/>
      <c r="D2" s="726"/>
      <c r="E2" s="726"/>
      <c r="F2" s="726"/>
      <c r="G2" s="726"/>
      <c r="H2" s="726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  <c r="T2" s="560"/>
      <c r="U2" s="560"/>
      <c r="V2" s="560"/>
    </row>
    <row r="3" spans="1:22" ht="21" customHeight="1" x14ac:dyDescent="0.35">
      <c r="B3" s="559"/>
      <c r="C3" s="559"/>
      <c r="D3" s="559"/>
      <c r="E3" s="559"/>
      <c r="F3" s="559"/>
      <c r="G3" s="559"/>
      <c r="H3" s="559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</row>
    <row r="4" spans="1:22" s="456" customFormat="1" x14ac:dyDescent="0.35">
      <c r="A4" s="456" t="s">
        <v>613</v>
      </c>
      <c r="B4" s="612"/>
      <c r="C4" s="613"/>
      <c r="D4" s="612"/>
      <c r="F4" s="456" t="s">
        <v>615</v>
      </c>
      <c r="G4" s="612"/>
      <c r="H4" s="613"/>
    </row>
    <row r="5" spans="1:22" s="456" customFormat="1" ht="29.5" thickBot="1" x14ac:dyDescent="0.4">
      <c r="A5" s="557" t="s">
        <v>209</v>
      </c>
      <c r="B5" s="561" t="s">
        <v>594</v>
      </c>
      <c r="C5" s="562" t="s">
        <v>595</v>
      </c>
      <c r="D5" s="727" t="s">
        <v>627</v>
      </c>
      <c r="F5" s="557" t="s">
        <v>209</v>
      </c>
      <c r="G5" s="561" t="s">
        <v>594</v>
      </c>
      <c r="H5" s="562" t="s">
        <v>595</v>
      </c>
    </row>
    <row r="6" spans="1:22" ht="15" thickBot="1" x14ac:dyDescent="0.4">
      <c r="A6" s="297">
        <v>1</v>
      </c>
      <c r="B6" s="523" t="s">
        <v>567</v>
      </c>
      <c r="C6" s="728">
        <v>4.8472282023586502</v>
      </c>
      <c r="D6" s="727"/>
      <c r="E6" s="729"/>
      <c r="F6" s="297">
        <v>1</v>
      </c>
      <c r="G6" s="510" t="s">
        <v>550</v>
      </c>
      <c r="H6" s="634">
        <v>11.084653245445322</v>
      </c>
    </row>
    <row r="7" spans="1:22" ht="29.5" thickBot="1" x14ac:dyDescent="0.4">
      <c r="A7" s="297">
        <v>2</v>
      </c>
      <c r="B7" s="523" t="s">
        <v>572</v>
      </c>
      <c r="C7" s="634">
        <v>4.2183552981756227</v>
      </c>
      <c r="D7" s="635" t="s">
        <v>622</v>
      </c>
      <c r="E7" s="606"/>
      <c r="F7" s="297">
        <v>2</v>
      </c>
      <c r="G7" s="510" t="s">
        <v>551</v>
      </c>
      <c r="H7" s="634">
        <v>8.7357833296511593</v>
      </c>
    </row>
    <row r="8" spans="1:22" ht="38.15" customHeight="1" thickBot="1" x14ac:dyDescent="0.4">
      <c r="A8" s="297">
        <v>3</v>
      </c>
      <c r="B8" s="510" t="s">
        <v>563</v>
      </c>
      <c r="C8" s="634">
        <v>4.105540897097625</v>
      </c>
      <c r="D8" s="635" t="s">
        <v>624</v>
      </c>
      <c r="E8" s="606"/>
      <c r="F8" s="297">
        <v>3</v>
      </c>
      <c r="G8" s="510" t="s">
        <v>559</v>
      </c>
      <c r="H8" s="634">
        <v>8.0154257942678235</v>
      </c>
    </row>
    <row r="9" spans="1:22" ht="29.5" thickBot="1" x14ac:dyDescent="0.4">
      <c r="A9" s="297">
        <v>4</v>
      </c>
      <c r="B9" s="510" t="s">
        <v>570</v>
      </c>
      <c r="C9" s="634">
        <v>3.8619334210127962</v>
      </c>
      <c r="D9" s="635" t="s">
        <v>621</v>
      </c>
      <c r="F9" s="297">
        <v>4</v>
      </c>
      <c r="G9" s="510" t="s">
        <v>570</v>
      </c>
      <c r="H9" s="634">
        <v>5.6154139035142681</v>
      </c>
    </row>
    <row r="10" spans="1:22" ht="15" thickBot="1" x14ac:dyDescent="0.4">
      <c r="A10" s="297">
        <v>5</v>
      </c>
      <c r="B10" s="523" t="s">
        <v>555</v>
      </c>
      <c r="C10" s="634">
        <v>3.4701373251126952</v>
      </c>
      <c r="D10" s="635" t="s">
        <v>623</v>
      </c>
      <c r="E10" s="606"/>
      <c r="F10" s="297">
        <v>5</v>
      </c>
      <c r="G10" s="510" t="s">
        <v>562</v>
      </c>
      <c r="H10" s="634">
        <v>5.2510805420796407</v>
      </c>
    </row>
    <row r="11" spans="1:22" x14ac:dyDescent="0.35">
      <c r="G11" s="1"/>
      <c r="H11" s="1"/>
    </row>
    <row r="12" spans="1:22" s="456" customFormat="1" x14ac:dyDescent="0.35">
      <c r="A12" s="456" t="s">
        <v>614</v>
      </c>
      <c r="B12" s="612"/>
      <c r="C12" s="613"/>
      <c r="D12" s="612"/>
      <c r="F12" s="456" t="s">
        <v>616</v>
      </c>
      <c r="G12" s="612"/>
      <c r="H12" s="633"/>
    </row>
    <row r="13" spans="1:22" s="456" customFormat="1" ht="29.5" thickBot="1" x14ac:dyDescent="0.4">
      <c r="A13" s="557" t="s">
        <v>209</v>
      </c>
      <c r="B13" s="561" t="s">
        <v>594</v>
      </c>
      <c r="C13" s="614" t="s">
        <v>595</v>
      </c>
      <c r="D13" s="727" t="s">
        <v>627</v>
      </c>
      <c r="F13" s="557" t="s">
        <v>209</v>
      </c>
      <c r="G13" s="561" t="s">
        <v>594</v>
      </c>
      <c r="H13" s="562" t="s">
        <v>595</v>
      </c>
    </row>
    <row r="14" spans="1:22" ht="29.5" thickBot="1" x14ac:dyDescent="0.4">
      <c r="A14" s="297">
        <v>4</v>
      </c>
      <c r="B14" s="510" t="s">
        <v>561</v>
      </c>
      <c r="C14" s="634">
        <v>3.2948139349033088E-2</v>
      </c>
      <c r="D14" s="635" t="s">
        <v>625</v>
      </c>
      <c r="E14" s="606"/>
      <c r="F14" s="297">
        <v>4</v>
      </c>
      <c r="G14" s="523" t="s">
        <v>563</v>
      </c>
      <c r="H14" s="634">
        <v>-17.504671264130831</v>
      </c>
    </row>
    <row r="15" spans="1:22" ht="15" thickBot="1" x14ac:dyDescent="0.4">
      <c r="A15" s="297">
        <v>3</v>
      </c>
      <c r="B15" s="510" t="s">
        <v>551</v>
      </c>
      <c r="C15" s="634">
        <v>4.3280181590951088E-2</v>
      </c>
      <c r="D15" s="632"/>
      <c r="E15" s="606"/>
      <c r="F15" s="297">
        <v>3</v>
      </c>
      <c r="G15" s="523" t="s">
        <v>573</v>
      </c>
      <c r="H15" s="634">
        <v>-6.8670445718571989</v>
      </c>
    </row>
    <row r="16" spans="1:22" ht="15" thickBot="1" x14ac:dyDescent="0.4">
      <c r="A16" s="297">
        <v>5</v>
      </c>
      <c r="B16" s="523" t="s">
        <v>564</v>
      </c>
      <c r="C16" s="634">
        <v>6.8088927983236597E-2</v>
      </c>
      <c r="D16" s="632"/>
      <c r="E16" s="606"/>
      <c r="F16" s="297">
        <v>5</v>
      </c>
      <c r="G16" s="510" t="s">
        <v>569</v>
      </c>
      <c r="H16" s="634">
        <v>-6.2738144728600638</v>
      </c>
    </row>
    <row r="17" spans="1:8" ht="15" thickBot="1" x14ac:dyDescent="0.4">
      <c r="A17" s="297">
        <v>1</v>
      </c>
      <c r="B17" s="510" t="s">
        <v>569</v>
      </c>
      <c r="C17" s="634">
        <v>0.21131380926671253</v>
      </c>
      <c r="D17" s="632"/>
      <c r="E17" s="606"/>
      <c r="F17" s="297">
        <v>1</v>
      </c>
      <c r="G17" s="523" t="s">
        <v>568</v>
      </c>
      <c r="H17" s="634">
        <v>-6.0610641952473117</v>
      </c>
    </row>
    <row r="18" spans="1:8" ht="15" thickBot="1" x14ac:dyDescent="0.4">
      <c r="A18" s="297">
        <v>2</v>
      </c>
      <c r="B18" s="523" t="s">
        <v>574</v>
      </c>
      <c r="C18" s="634">
        <v>0.23446069009930687</v>
      </c>
      <c r="D18" s="632"/>
      <c r="E18" s="606"/>
      <c r="F18" s="297">
        <v>2</v>
      </c>
      <c r="G18" s="510" t="s">
        <v>553</v>
      </c>
      <c r="H18" s="634">
        <v>-5.8709204023715937</v>
      </c>
    </row>
  </sheetData>
  <sortState xmlns:xlrd2="http://schemas.microsoft.com/office/spreadsheetml/2017/richdata2" ref="B14:C18">
    <sortCondition ref="C14:C18"/>
  </sortState>
  <mergeCells count="2">
    <mergeCell ref="B1:H1"/>
    <mergeCell ref="B2:H2"/>
  </mergeCells>
  <conditionalFormatting sqref="C6:C10">
    <cfRule type="top10" dxfId="11" priority="13" rank="6"/>
    <cfRule type="top10" dxfId="10" priority="14" bottom="1" rank="6"/>
    <cfRule type="top10" dxfId="9" priority="15" bottom="1" rank="6"/>
    <cfRule type="top10" dxfId="8" priority="16" rank="5"/>
  </conditionalFormatting>
  <conditionalFormatting sqref="C14:C18">
    <cfRule type="top10" dxfId="7" priority="1" rank="6"/>
    <cfRule type="top10" dxfId="6" priority="2" bottom="1" rank="6"/>
    <cfRule type="top10" dxfId="5" priority="3" bottom="1" rank="6"/>
    <cfRule type="top10" dxfId="4" priority="4" rank="5"/>
  </conditionalFormatting>
  <conditionalFormatting sqref="H6:H10">
    <cfRule type="top10" dxfId="3" priority="5" bottom="1" rank="6"/>
    <cfRule type="top10" dxfId="2" priority="6" rank="6"/>
  </conditionalFormatting>
  <conditionalFormatting sqref="H14:H18">
    <cfRule type="top10" dxfId="1" priority="7" bottom="1" rank="6"/>
    <cfRule type="top10" dxfId="0" priority="8" rank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Data Formula</vt:lpstr>
      <vt:lpstr>Index-Temp</vt:lpstr>
      <vt:lpstr>IPICS Index</vt:lpstr>
      <vt:lpstr>Index upto 4th Qrtr for web-Pub</vt:lpstr>
      <vt:lpstr>Top 5 items for Qtr 4</vt:lpstr>
      <vt:lpstr>'Index-Temp'!Print_Area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PrinceNRVL</dc:creator>
  <cp:lastModifiedBy>user</cp:lastModifiedBy>
  <cp:lastPrinted>2024-06-07T06:42:19Z</cp:lastPrinted>
  <dcterms:created xsi:type="dcterms:W3CDTF">2015-01-26T05:42:01Z</dcterms:created>
  <dcterms:modified xsi:type="dcterms:W3CDTF">2024-09-16T18:58:09Z</dcterms:modified>
</cp:coreProperties>
</file>