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F:\Indices\IPICS series\construction data\construction data\IPICS 2080-81\IPICS 3rd Qtr 2080-81\"/>
    </mc:Choice>
  </mc:AlternateContent>
  <xr:revisionPtr revIDLastSave="0" documentId="13_ncr:1_{77FE06B4-E72A-46F1-BA37-353507152D33}" xr6:coauthVersionLast="47" xr6:coauthVersionMax="47" xr10:uidLastSave="{00000000-0000-0000-0000-000000000000}"/>
  <bookViews>
    <workbookView xWindow="-120" yWindow="-120" windowWidth="21840" windowHeight="13140" xr2:uid="{00000000-000D-0000-FFFF-FFFF00000000}"/>
  </bookViews>
  <sheets>
    <sheet name="Data" sheetId="6" r:id="rId1"/>
    <sheet name="Data Formula" sheetId="12" r:id="rId2"/>
    <sheet name="Index-Temp" sheetId="9" r:id="rId3"/>
    <sheet name="IPICS Index" sheetId="18" r:id="rId4"/>
    <sheet name="Index upto 3rd Qrtr" sheetId="27" r:id="rId5"/>
    <sheet name="Top_5 Items for Qtr 3" sheetId="30" r:id="rId6"/>
    <sheet name="Top 5 Items for Qtr 2" sheetId="29" r:id="rId7"/>
    <sheet name="Calendar" sheetId="21" r:id="rId8"/>
    <sheet name="Remarks" sheetId="24" r:id="rId9"/>
  </sheets>
  <definedNames>
    <definedName name="_xlnm._FilterDatabase" localSheetId="0" hidden="1">Data!$AN$1:$AN$132</definedName>
    <definedName name="_xlnm.Print_Area" localSheetId="7">Calendar!$A$2:$AW$9</definedName>
    <definedName name="_xlnm.Print_Area" localSheetId="2">'Index-Temp'!$A$1:$AO$47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1" i="6" l="1"/>
  <c r="AS11" i="6"/>
  <c r="AT11" i="6"/>
  <c r="BB42" i="18"/>
  <c r="BC42" i="18"/>
  <c r="AN37" i="9"/>
  <c r="G64" i="12"/>
  <c r="G63" i="12"/>
  <c r="G62" i="12"/>
  <c r="G61" i="12"/>
  <c r="G60" i="12"/>
  <c r="G59" i="12"/>
  <c r="G58" i="12"/>
  <c r="G57" i="12"/>
  <c r="G55" i="12"/>
  <c r="G54" i="12"/>
  <c r="G53" i="12"/>
  <c r="G52" i="12"/>
  <c r="G51" i="12"/>
  <c r="G50" i="12"/>
  <c r="G49" i="12"/>
  <c r="G48" i="12"/>
  <c r="G47" i="12"/>
  <c r="G46" i="12"/>
  <c r="G45" i="12"/>
  <c r="G43" i="12"/>
  <c r="G42" i="12"/>
  <c r="G41" i="12"/>
  <c r="G40" i="12"/>
  <c r="G39" i="12"/>
  <c r="G38" i="12"/>
  <c r="G37" i="12"/>
  <c r="G36" i="12"/>
  <c r="G35" i="12"/>
  <c r="G34" i="12"/>
  <c r="G33" i="12"/>
  <c r="G31" i="12"/>
  <c r="G30" i="12"/>
  <c r="G28" i="12"/>
  <c r="G27" i="12"/>
  <c r="G25" i="12"/>
  <c r="G24" i="12"/>
  <c r="G23" i="12"/>
  <c r="G22" i="12"/>
  <c r="G21" i="12"/>
  <c r="G20" i="12"/>
  <c r="G19" i="12"/>
  <c r="G18" i="12"/>
  <c r="G17" i="12"/>
  <c r="G16" i="12"/>
  <c r="G15" i="12"/>
  <c r="G14" i="12"/>
  <c r="G13" i="12"/>
  <c r="G12" i="12"/>
  <c r="G11" i="12"/>
  <c r="G10" i="12"/>
  <c r="G9" i="12"/>
  <c r="G8" i="12"/>
  <c r="AM132" i="6"/>
  <c r="AP131" i="6"/>
  <c r="AM130" i="6"/>
  <c r="AN130" i="6"/>
  <c r="AM129" i="6"/>
  <c r="AL127" i="6"/>
  <c r="AL126" i="6"/>
  <c r="AM125" i="6"/>
  <c r="H60" i="12"/>
  <c r="AP124" i="6"/>
  <c r="AM123" i="6"/>
  <c r="AN123" i="6"/>
  <c r="AO122" i="6"/>
  <c r="AP120" i="6"/>
  <c r="AO119" i="6"/>
  <c r="AL118" i="6"/>
  <c r="AL117" i="6"/>
  <c r="AL116" i="6"/>
  <c r="AP115" i="6"/>
  <c r="AP114" i="6"/>
  <c r="AM112" i="6"/>
  <c r="AM111" i="6"/>
  <c r="AO110" i="6"/>
  <c r="AL109" i="6"/>
  <c r="AL108" i="6"/>
  <c r="AL106" i="6"/>
  <c r="AP105" i="6"/>
  <c r="AO104" i="6"/>
  <c r="AL103" i="6"/>
  <c r="AP101" i="6"/>
  <c r="AO100" i="6"/>
  <c r="AO99" i="6"/>
  <c r="AL98" i="6"/>
  <c r="AL96" i="6"/>
  <c r="AL95" i="6"/>
  <c r="AO94" i="6"/>
  <c r="AP93" i="6"/>
  <c r="AM92" i="6"/>
  <c r="AS92" i="6"/>
  <c r="AT92" i="6"/>
  <c r="AO91" i="6"/>
  <c r="AO90" i="6"/>
  <c r="AL88" i="6"/>
  <c r="AO87" i="6"/>
  <c r="AL86" i="6"/>
  <c r="AM84" i="6"/>
  <c r="AM83" i="6"/>
  <c r="AP80" i="6"/>
  <c r="AP79" i="6"/>
  <c r="AM78" i="6"/>
  <c r="AO76" i="6"/>
  <c r="AO74" i="6"/>
  <c r="AO73" i="6"/>
  <c r="AP72" i="6"/>
  <c r="AO70" i="6"/>
  <c r="AM68" i="6"/>
  <c r="AN68" i="6"/>
  <c r="AP67" i="6"/>
  <c r="AM66" i="6"/>
  <c r="AM65" i="6"/>
  <c r="AO64" i="6"/>
  <c r="AO62" i="6"/>
  <c r="AP61" i="6"/>
  <c r="AL60" i="6"/>
  <c r="AP58" i="6"/>
  <c r="AP57" i="6"/>
  <c r="AM55" i="6"/>
  <c r="AN55" i="6"/>
  <c r="AM54" i="6"/>
  <c r="AO53" i="6"/>
  <c r="AL52" i="6"/>
  <c r="AP51" i="6"/>
  <c r="AO50" i="6"/>
  <c r="AO48" i="6"/>
  <c r="AP47" i="6"/>
  <c r="AM46" i="6"/>
  <c r="AM44" i="6"/>
  <c r="AN44" i="6"/>
  <c r="AL43" i="6"/>
  <c r="AO41" i="6"/>
  <c r="AO40" i="6"/>
  <c r="AP39" i="6"/>
  <c r="AO37" i="6"/>
  <c r="AM36" i="6"/>
  <c r="AM34" i="6"/>
  <c r="AN34" i="6"/>
  <c r="AP33" i="6"/>
  <c r="AL31" i="6"/>
  <c r="AL30" i="6"/>
  <c r="AM28" i="6"/>
  <c r="AS28" i="6"/>
  <c r="AT28" i="6"/>
  <c r="AP27" i="6"/>
  <c r="AO25" i="6"/>
  <c r="AM24" i="6"/>
  <c r="AO22" i="6"/>
  <c r="AP21" i="6"/>
  <c r="AM20" i="6"/>
  <c r="AM19" i="6"/>
  <c r="AO18" i="6"/>
  <c r="AP17" i="6"/>
  <c r="AM15" i="6"/>
  <c r="AN15" i="6"/>
  <c r="AP14" i="6"/>
  <c r="AP12" i="6"/>
  <c r="AL11" i="6"/>
  <c r="B3" i="12"/>
  <c r="J44" i="12"/>
  <c r="K44" i="12"/>
  <c r="J56" i="12"/>
  <c r="K56" i="12"/>
  <c r="AL51" i="27"/>
  <c r="AG51" i="27"/>
  <c r="M51" i="27"/>
  <c r="AL50" i="27"/>
  <c r="AG50" i="27"/>
  <c r="M50" i="27"/>
  <c r="AL49" i="27"/>
  <c r="AG49" i="27"/>
  <c r="M49" i="27"/>
  <c r="AL48" i="27"/>
  <c r="AG48" i="27"/>
  <c r="M48" i="27"/>
  <c r="AL47" i="27"/>
  <c r="AG47" i="27"/>
  <c r="M47" i="27"/>
  <c r="AL46" i="27"/>
  <c r="AG46" i="27"/>
  <c r="M46" i="27"/>
  <c r="AL45" i="27"/>
  <c r="AG45" i="27"/>
  <c r="M45" i="27"/>
  <c r="AL44" i="27"/>
  <c r="AG44" i="27"/>
  <c r="M44" i="27"/>
  <c r="AL43" i="27"/>
  <c r="AG43" i="27"/>
  <c r="M43" i="27"/>
  <c r="AL41" i="27"/>
  <c r="AG41" i="27"/>
  <c r="M41" i="27"/>
  <c r="AL40" i="27"/>
  <c r="AG40" i="27"/>
  <c r="M40" i="27"/>
  <c r="AL39" i="27"/>
  <c r="AG39" i="27"/>
  <c r="M39" i="27"/>
  <c r="AL38" i="27"/>
  <c r="AG38" i="27"/>
  <c r="M38" i="27"/>
  <c r="AL37" i="27"/>
  <c r="AG37" i="27"/>
  <c r="M37" i="27"/>
  <c r="AL36" i="27"/>
  <c r="AG36" i="27"/>
  <c r="M36" i="27"/>
  <c r="AL35" i="27"/>
  <c r="AG35" i="27"/>
  <c r="M35" i="27"/>
  <c r="AL34" i="27"/>
  <c r="AG34" i="27"/>
  <c r="M34" i="27"/>
  <c r="AL33" i="27"/>
  <c r="AG33" i="27"/>
  <c r="M33" i="27"/>
  <c r="AL32" i="27"/>
  <c r="AG32" i="27"/>
  <c r="M32" i="27"/>
  <c r="AL31" i="27"/>
  <c r="AG31" i="27"/>
  <c r="M31" i="27"/>
  <c r="AL30" i="27"/>
  <c r="AG30" i="27"/>
  <c r="M30" i="27"/>
  <c r="AL29" i="27"/>
  <c r="AG29" i="27"/>
  <c r="M29" i="27"/>
  <c r="AL28" i="27"/>
  <c r="AG28" i="27"/>
  <c r="M28" i="27"/>
  <c r="AL27" i="27"/>
  <c r="AG27" i="27"/>
  <c r="M27" i="27"/>
  <c r="AL26" i="27"/>
  <c r="AG26" i="27"/>
  <c r="M26" i="27"/>
  <c r="AL25" i="27"/>
  <c r="AG25" i="27"/>
  <c r="M25" i="27"/>
  <c r="AL24" i="27"/>
  <c r="AG24" i="27"/>
  <c r="M24" i="27"/>
  <c r="AL23" i="27"/>
  <c r="AG23" i="27"/>
  <c r="M23" i="27"/>
  <c r="AL22" i="27"/>
  <c r="AG22" i="27"/>
  <c r="M22" i="27"/>
  <c r="AL21" i="27"/>
  <c r="AG21" i="27"/>
  <c r="M21" i="27"/>
  <c r="AL20" i="27"/>
  <c r="AG20" i="27"/>
  <c r="M20" i="27"/>
  <c r="AL19" i="27"/>
  <c r="AG19" i="27"/>
  <c r="M19" i="27"/>
  <c r="AL18" i="27"/>
  <c r="AG18" i="27"/>
  <c r="M18" i="27"/>
  <c r="AL17" i="27"/>
  <c r="AG17" i="27"/>
  <c r="M17" i="27"/>
  <c r="AL16" i="27"/>
  <c r="AG16" i="27"/>
  <c r="M16" i="27"/>
  <c r="AL15" i="27"/>
  <c r="AG15" i="27"/>
  <c r="M15" i="27"/>
  <c r="AL14" i="27"/>
  <c r="AG14" i="27"/>
  <c r="M14" i="27"/>
  <c r="AL13" i="27"/>
  <c r="AG13" i="27"/>
  <c r="M13" i="27"/>
  <c r="AL12" i="27"/>
  <c r="AG12" i="27"/>
  <c r="M12" i="27"/>
  <c r="AL11" i="27"/>
  <c r="AG11" i="27"/>
  <c r="M11" i="27"/>
  <c r="AL9" i="27"/>
  <c r="AG9" i="27"/>
  <c r="M9" i="27"/>
  <c r="AS9" i="18"/>
  <c r="AT9" i="18"/>
  <c r="BA9" i="18"/>
  <c r="AU9" i="18"/>
  <c r="AV9" i="18"/>
  <c r="AS11" i="18"/>
  <c r="AT11" i="18"/>
  <c r="AU11" i="18"/>
  <c r="AV11" i="18"/>
  <c r="AS12" i="18"/>
  <c r="AT12" i="18"/>
  <c r="AU12" i="18"/>
  <c r="AV12" i="18"/>
  <c r="AS13" i="18"/>
  <c r="AT13" i="18"/>
  <c r="BA13" i="18"/>
  <c r="AU13" i="18"/>
  <c r="AV13" i="18"/>
  <c r="AS14" i="18"/>
  <c r="AT14" i="18"/>
  <c r="BA14" i="18"/>
  <c r="AU14" i="18"/>
  <c r="AV14" i="18"/>
  <c r="AS15" i="18"/>
  <c r="AT15" i="18"/>
  <c r="BA15" i="18"/>
  <c r="AU15" i="18"/>
  <c r="AV15" i="18"/>
  <c r="AS16" i="18"/>
  <c r="AT16" i="18"/>
  <c r="BA16" i="18"/>
  <c r="AU16" i="18"/>
  <c r="AV16" i="18"/>
  <c r="AS17" i="18"/>
  <c r="AT17" i="18"/>
  <c r="AU17" i="18"/>
  <c r="AV17" i="18"/>
  <c r="AS18" i="18"/>
  <c r="AT18" i="18"/>
  <c r="AU18" i="18"/>
  <c r="AV18" i="18"/>
  <c r="AS19" i="18"/>
  <c r="AT19" i="18"/>
  <c r="AU19" i="18"/>
  <c r="AV19" i="18"/>
  <c r="AS20" i="18"/>
  <c r="AT20" i="18"/>
  <c r="BA20" i="18"/>
  <c r="AU20" i="18"/>
  <c r="AV20" i="18"/>
  <c r="AS21" i="18"/>
  <c r="AT21" i="18"/>
  <c r="BA21" i="18"/>
  <c r="AU21" i="18"/>
  <c r="AV21" i="18"/>
  <c r="AS22" i="18"/>
  <c r="AT22" i="18"/>
  <c r="AU22" i="18"/>
  <c r="AV22" i="18"/>
  <c r="AS23" i="18"/>
  <c r="AT23" i="18"/>
  <c r="BA23" i="18"/>
  <c r="AU23" i="18"/>
  <c r="AV23" i="18"/>
  <c r="AS24" i="18"/>
  <c r="AT24" i="18"/>
  <c r="BA24" i="18"/>
  <c r="AU24" i="18"/>
  <c r="AV24" i="18"/>
  <c r="AS25" i="18"/>
  <c r="AT25" i="18"/>
  <c r="BA25" i="18"/>
  <c r="AU25" i="18"/>
  <c r="AV25" i="18"/>
  <c r="AS26" i="18"/>
  <c r="AT26" i="18"/>
  <c r="BA26" i="18"/>
  <c r="AU26" i="18"/>
  <c r="AV26" i="18"/>
  <c r="AS27" i="18"/>
  <c r="AT27" i="18"/>
  <c r="BA27" i="18"/>
  <c r="AU27" i="18"/>
  <c r="AV27" i="18"/>
  <c r="AS28" i="18"/>
  <c r="AT28" i="18"/>
  <c r="BA28" i="18"/>
  <c r="AU28" i="18"/>
  <c r="AV28" i="18"/>
  <c r="AS29" i="18"/>
  <c r="AT29" i="18"/>
  <c r="AU29" i="18"/>
  <c r="AV29" i="18"/>
  <c r="AS30" i="18"/>
  <c r="AT30" i="18"/>
  <c r="BA30" i="18"/>
  <c r="AU30" i="18"/>
  <c r="AV30" i="18"/>
  <c r="AS31" i="18"/>
  <c r="AT31" i="18"/>
  <c r="AU31" i="18"/>
  <c r="AV31" i="18"/>
  <c r="AS32" i="18"/>
  <c r="AT32" i="18"/>
  <c r="AU32" i="18"/>
  <c r="AV32" i="18"/>
  <c r="AS33" i="18"/>
  <c r="AT33" i="18"/>
  <c r="AU33" i="18"/>
  <c r="AV33" i="18"/>
  <c r="AS34" i="18"/>
  <c r="AT34" i="18"/>
  <c r="AU34" i="18"/>
  <c r="AV34" i="18"/>
  <c r="AS35" i="18"/>
  <c r="AT35" i="18"/>
  <c r="AU35" i="18"/>
  <c r="AV35" i="18"/>
  <c r="AS36" i="18"/>
  <c r="AT36" i="18"/>
  <c r="BA36" i="18"/>
  <c r="AU36" i="18"/>
  <c r="AV36" i="18"/>
  <c r="AS37" i="18"/>
  <c r="AT37" i="18"/>
  <c r="AU37" i="18"/>
  <c r="AV37" i="18"/>
  <c r="AS38" i="18"/>
  <c r="AT38" i="18"/>
  <c r="BA38" i="18"/>
  <c r="AU38" i="18"/>
  <c r="AV38" i="18"/>
  <c r="AS39" i="18"/>
  <c r="AT39" i="18"/>
  <c r="BA39" i="18"/>
  <c r="AU39" i="18"/>
  <c r="AV39" i="18"/>
  <c r="AS40" i="18"/>
  <c r="AT40" i="18"/>
  <c r="BA40" i="18"/>
  <c r="AU40" i="18"/>
  <c r="AV40" i="18"/>
  <c r="AS41" i="18"/>
  <c r="AT41" i="18"/>
  <c r="AU41" i="18"/>
  <c r="AV41" i="18"/>
  <c r="AS43" i="18"/>
  <c r="AT43" i="18"/>
  <c r="AU43" i="18"/>
  <c r="AV43" i="18"/>
  <c r="AS44" i="18"/>
  <c r="AT44" i="18"/>
  <c r="BA44" i="18"/>
  <c r="AU44" i="18"/>
  <c r="AV44" i="18"/>
  <c r="AS45" i="18"/>
  <c r="AT45" i="18"/>
  <c r="AU45" i="18"/>
  <c r="AV45" i="18"/>
  <c r="AS46" i="18"/>
  <c r="AT46" i="18"/>
  <c r="AU46" i="18"/>
  <c r="AV46" i="18"/>
  <c r="AS47" i="18"/>
  <c r="AT47" i="18"/>
  <c r="BA47" i="18"/>
  <c r="AU47" i="18"/>
  <c r="AV47" i="18"/>
  <c r="AS48" i="18"/>
  <c r="AT48" i="18"/>
  <c r="AU48" i="18"/>
  <c r="AV48" i="18"/>
  <c r="AS49" i="18"/>
  <c r="AT49" i="18"/>
  <c r="AU49" i="18"/>
  <c r="AV49" i="18"/>
  <c r="AS50" i="18"/>
  <c r="AT50" i="18"/>
  <c r="BA50" i="18"/>
  <c r="AU50" i="18"/>
  <c r="AV50" i="18"/>
  <c r="AS51" i="18"/>
  <c r="AT51" i="18"/>
  <c r="AU51" i="18"/>
  <c r="AV51" i="18"/>
  <c r="BA29" i="18"/>
  <c r="BA12" i="18"/>
  <c r="BA22" i="18"/>
  <c r="BA37" i="18"/>
  <c r="BA35" i="18"/>
  <c r="AL51" i="18"/>
  <c r="AL50" i="18"/>
  <c r="AL49" i="18"/>
  <c r="AL48" i="18"/>
  <c r="AL47" i="18"/>
  <c r="AL46" i="18"/>
  <c r="AL45" i="18"/>
  <c r="AL44" i="18"/>
  <c r="AL43" i="18"/>
  <c r="AL41" i="18"/>
  <c r="AL40" i="18"/>
  <c r="AL39" i="18"/>
  <c r="AL38" i="18"/>
  <c r="AL37" i="18"/>
  <c r="AL36" i="18"/>
  <c r="AL35" i="18"/>
  <c r="AL34" i="18"/>
  <c r="AL33" i="18"/>
  <c r="AL32" i="18"/>
  <c r="AL31" i="18"/>
  <c r="AL30" i="18"/>
  <c r="AL29" i="18"/>
  <c r="AL28" i="18"/>
  <c r="AL27" i="18"/>
  <c r="AL26" i="18"/>
  <c r="AL25" i="18"/>
  <c r="AL24" i="18"/>
  <c r="AL23" i="18"/>
  <c r="AL22" i="18"/>
  <c r="AL21" i="18"/>
  <c r="AL20" i="18"/>
  <c r="AL19" i="18"/>
  <c r="AL18" i="18"/>
  <c r="AL17" i="18"/>
  <c r="AL16" i="18"/>
  <c r="AL15" i="18"/>
  <c r="AL14" i="18"/>
  <c r="AL13" i="18"/>
  <c r="AL12" i="18"/>
  <c r="AL11" i="18"/>
  <c r="AL9" i="18"/>
  <c r="W46" i="9"/>
  <c r="W45" i="9"/>
  <c r="W44" i="9"/>
  <c r="W43" i="9"/>
  <c r="W42" i="9"/>
  <c r="W41" i="9"/>
  <c r="W40" i="9"/>
  <c r="W39" i="9"/>
  <c r="W38"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W7" i="9"/>
  <c r="W6" i="9"/>
  <c r="W4" i="9"/>
  <c r="AV96" i="6"/>
  <c r="AG51" i="18"/>
  <c r="AG50" i="18"/>
  <c r="AG49" i="18"/>
  <c r="AG48" i="18"/>
  <c r="AG47" i="18"/>
  <c r="AG46" i="18"/>
  <c r="AG45" i="18"/>
  <c r="AG44" i="18"/>
  <c r="AG43" i="18"/>
  <c r="AG41" i="18"/>
  <c r="AG40" i="18"/>
  <c r="AG39" i="18"/>
  <c r="AG38" i="18"/>
  <c r="AG37" i="18"/>
  <c r="AG36" i="18"/>
  <c r="AG35" i="18"/>
  <c r="AG34" i="18"/>
  <c r="AG33" i="18"/>
  <c r="AG32" i="18"/>
  <c r="AG31" i="18"/>
  <c r="AG30" i="18"/>
  <c r="AG29" i="18"/>
  <c r="AG28" i="18"/>
  <c r="AG27" i="18"/>
  <c r="AG26" i="18"/>
  <c r="AG25" i="18"/>
  <c r="AG24" i="18"/>
  <c r="AG23" i="18"/>
  <c r="AG22" i="18"/>
  <c r="AG21" i="18"/>
  <c r="AG20" i="18"/>
  <c r="AG19" i="18"/>
  <c r="AG18" i="18"/>
  <c r="AG17" i="18"/>
  <c r="AG16" i="18"/>
  <c r="AG15" i="18"/>
  <c r="AG14" i="18"/>
  <c r="AG13" i="18"/>
  <c r="AG12" i="18"/>
  <c r="AG11" i="18"/>
  <c r="AG9" i="18"/>
  <c r="R46" i="9"/>
  <c r="R45" i="9"/>
  <c r="R44" i="9"/>
  <c r="R43" i="9"/>
  <c r="R42" i="9"/>
  <c r="R41" i="9"/>
  <c r="R40" i="9"/>
  <c r="R39" i="9"/>
  <c r="R38"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7" i="9"/>
  <c r="R6" i="9"/>
  <c r="R4" i="9"/>
  <c r="J35" i="9"/>
  <c r="AH35" i="9"/>
  <c r="AW40" i="27"/>
  <c r="AR40" i="18"/>
  <c r="I7" i="9"/>
  <c r="M51" i="18"/>
  <c r="M50" i="18"/>
  <c r="M49" i="18"/>
  <c r="M48" i="18"/>
  <c r="M47" i="18"/>
  <c r="M46" i="18"/>
  <c r="M45" i="18"/>
  <c r="M44" i="18"/>
  <c r="M43"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4" i="18"/>
  <c r="M13" i="18"/>
  <c r="M12" i="18"/>
  <c r="M11" i="18"/>
  <c r="M9" i="18"/>
  <c r="AS16" i="6"/>
  <c r="AT16" i="6"/>
  <c r="AS23" i="6"/>
  <c r="AT23" i="6"/>
  <c r="AS26" i="6"/>
  <c r="AT26" i="6"/>
  <c r="AS29" i="6"/>
  <c r="AT29" i="6"/>
  <c r="AS32" i="6"/>
  <c r="AT32" i="6"/>
  <c r="AS35" i="6"/>
  <c r="AT35" i="6"/>
  <c r="AS38" i="6"/>
  <c r="AT38" i="6"/>
  <c r="AS42" i="6"/>
  <c r="AT42" i="6"/>
  <c r="AS45" i="6"/>
  <c r="AT45" i="6"/>
  <c r="AS49" i="6"/>
  <c r="AT49" i="6"/>
  <c r="AS56" i="6"/>
  <c r="AT56" i="6"/>
  <c r="AS59" i="6"/>
  <c r="AT59" i="6"/>
  <c r="AS63" i="6"/>
  <c r="AT63" i="6"/>
  <c r="AS69" i="6"/>
  <c r="AT69" i="6"/>
  <c r="AS71" i="6"/>
  <c r="AT71" i="6"/>
  <c r="AS75" i="6"/>
  <c r="AT75" i="6"/>
  <c r="AS77" i="6"/>
  <c r="AT77" i="6"/>
  <c r="AS81" i="6"/>
  <c r="AT81" i="6"/>
  <c r="AS82" i="6"/>
  <c r="AT82" i="6"/>
  <c r="AS85" i="6"/>
  <c r="AT85" i="6"/>
  <c r="AS89" i="6"/>
  <c r="AT89" i="6"/>
  <c r="AS97" i="6"/>
  <c r="AT97" i="6"/>
  <c r="AS102" i="6"/>
  <c r="AT102" i="6"/>
  <c r="AS107" i="6"/>
  <c r="AT107" i="6"/>
  <c r="AS113" i="6"/>
  <c r="AT113" i="6"/>
  <c r="AS13" i="6"/>
  <c r="AT13" i="6"/>
  <c r="J33" i="9"/>
  <c r="AH33" i="9"/>
  <c r="J11" i="12"/>
  <c r="J12" i="12"/>
  <c r="K36" i="9"/>
  <c r="AI36" i="9"/>
  <c r="K27" i="12"/>
  <c r="J37" i="12"/>
  <c r="J48" i="12"/>
  <c r="K59" i="12"/>
  <c r="K64" i="12"/>
  <c r="K19" i="12"/>
  <c r="K12" i="12"/>
  <c r="J14" i="9"/>
  <c r="AH14" i="9"/>
  <c r="J28" i="9"/>
  <c r="AH28" i="9"/>
  <c r="AW33" i="27"/>
  <c r="J43" i="9"/>
  <c r="AH43" i="9"/>
  <c r="J42" i="9"/>
  <c r="AH42" i="9"/>
  <c r="AW47" i="27"/>
  <c r="J41" i="9"/>
  <c r="AH41" i="9"/>
  <c r="J40" i="9"/>
  <c r="AH40" i="9"/>
  <c r="J46" i="9"/>
  <c r="AH46" i="9"/>
  <c r="J39" i="9"/>
  <c r="AH39" i="9"/>
  <c r="J45" i="9"/>
  <c r="AH45" i="9"/>
  <c r="J24" i="9"/>
  <c r="AH24" i="9"/>
  <c r="AW29" i="27"/>
  <c r="J31" i="9"/>
  <c r="AH31" i="9"/>
  <c r="J22" i="9"/>
  <c r="AH22" i="9"/>
  <c r="J25" i="9"/>
  <c r="AH25" i="9"/>
  <c r="J7" i="9"/>
  <c r="AH7" i="9"/>
  <c r="AR38" i="18"/>
  <c r="J36" i="9"/>
  <c r="AH36" i="9"/>
  <c r="J13" i="9"/>
  <c r="AH13" i="9"/>
  <c r="J11" i="9"/>
  <c r="AH11" i="9"/>
  <c r="J17" i="9"/>
  <c r="AH17" i="9"/>
  <c r="J10" i="9"/>
  <c r="AH10" i="9"/>
  <c r="AW15" i="27"/>
  <c r="J9" i="9"/>
  <c r="AH9" i="9"/>
  <c r="AW14" i="18"/>
  <c r="J20" i="9"/>
  <c r="AH20" i="9"/>
  <c r="J32" i="9"/>
  <c r="AH32" i="9"/>
  <c r="J27" i="9"/>
  <c r="AH27" i="9"/>
  <c r="J23" i="9"/>
  <c r="AH23" i="9"/>
  <c r="J15" i="9"/>
  <c r="AH15" i="9"/>
  <c r="J19" i="9"/>
  <c r="AH19" i="9"/>
  <c r="J29" i="9"/>
  <c r="AH29" i="9"/>
  <c r="J44" i="9"/>
  <c r="AH44" i="9"/>
  <c r="AW49" i="27"/>
  <c r="J34" i="9"/>
  <c r="AH34" i="9"/>
  <c r="AW39" i="27"/>
  <c r="J16" i="9"/>
  <c r="AH16" i="9"/>
  <c r="AR51" i="18"/>
  <c r="AR50" i="18"/>
  <c r="AR47" i="18"/>
  <c r="AR29" i="18"/>
  <c r="AR19" i="18"/>
  <c r="AR45" i="18"/>
  <c r="AR48" i="18"/>
  <c r="AR46" i="18"/>
  <c r="AR33" i="18"/>
  <c r="AR27" i="18"/>
  <c r="AR30" i="18"/>
  <c r="AR44" i="18"/>
  <c r="AR12" i="18"/>
  <c r="AR36" i="18"/>
  <c r="I46" i="9"/>
  <c r="I45" i="9"/>
  <c r="I44" i="9"/>
  <c r="I43" i="9"/>
  <c r="I42" i="9"/>
  <c r="I41" i="9"/>
  <c r="I40" i="9"/>
  <c r="I39" i="9"/>
  <c r="I36" i="9"/>
  <c r="I35" i="9"/>
  <c r="I34" i="9"/>
  <c r="I33" i="9"/>
  <c r="I32" i="9"/>
  <c r="I31" i="9"/>
  <c r="I29" i="9"/>
  <c r="I28" i="9"/>
  <c r="I27" i="9"/>
  <c r="I25" i="9"/>
  <c r="I24" i="9"/>
  <c r="I23" i="9"/>
  <c r="I22" i="9"/>
  <c r="I20" i="9"/>
  <c r="I19" i="9"/>
  <c r="I17" i="9"/>
  <c r="I16" i="9"/>
  <c r="I15" i="9"/>
  <c r="I14" i="9"/>
  <c r="I13" i="9"/>
  <c r="I11" i="9"/>
  <c r="I10" i="9"/>
  <c r="I9" i="9"/>
  <c r="AR37" i="18"/>
  <c r="AR15" i="18"/>
  <c r="AR41" i="18"/>
  <c r="AR25" i="18"/>
  <c r="AR21" i="18"/>
  <c r="AR16" i="18"/>
  <c r="AR34" i="18"/>
  <c r="AR49" i="18"/>
  <c r="AR20" i="18"/>
  <c r="AR22" i="18"/>
  <c r="AR39" i="18"/>
  <c r="AR18" i="18"/>
  <c r="AR14" i="18"/>
  <c r="AR32" i="18"/>
  <c r="AR24" i="18"/>
  <c r="AR28" i="18"/>
  <c r="AR35" i="18"/>
  <c r="AR26" i="18"/>
  <c r="AR43" i="18"/>
  <c r="AR23" i="18"/>
  <c r="AR17" i="18"/>
  <c r="AR31" i="18"/>
  <c r="AR13" i="18"/>
  <c r="AR11" i="18"/>
  <c r="AR9" i="18"/>
  <c r="BA33" i="18"/>
  <c r="BA31" i="18"/>
  <c r="BA17" i="18"/>
  <c r="BA34" i="18"/>
  <c r="BA32" i="18"/>
  <c r="BA19" i="18"/>
  <c r="BA18" i="18"/>
  <c r="BA11" i="18"/>
  <c r="AL92" i="6"/>
  <c r="AO101" i="6"/>
  <c r="BA51" i="18"/>
  <c r="BA49" i="18"/>
  <c r="BA48" i="18"/>
  <c r="BA46" i="18"/>
  <c r="BA45" i="18"/>
  <c r="BA43" i="18"/>
  <c r="BA41" i="18"/>
  <c r="AL48" i="6"/>
  <c r="AW46" i="27"/>
  <c r="AW46" i="18"/>
  <c r="AW33" i="18"/>
  <c r="AP110" i="6"/>
  <c r="AQ110" i="6"/>
  <c r="AO11" i="6"/>
  <c r="AM80" i="6"/>
  <c r="AS80" i="6"/>
  <c r="AT80" i="6"/>
  <c r="AL120" i="6"/>
  <c r="AL119" i="6"/>
  <c r="AL123" i="6"/>
  <c r="AM114" i="6"/>
  <c r="AN114" i="6"/>
  <c r="AO72" i="6"/>
  <c r="AQ72" i="6"/>
  <c r="AO51" i="6"/>
  <c r="AQ51" i="6"/>
  <c r="AL61" i="6"/>
  <c r="AL51" i="6"/>
  <c r="AM51" i="6"/>
  <c r="AN51" i="6"/>
  <c r="AL47" i="6"/>
  <c r="AO28" i="6"/>
  <c r="AM94" i="6"/>
  <c r="AS94" i="6"/>
  <c r="AT94" i="6"/>
  <c r="AL114" i="6"/>
  <c r="AL40" i="6"/>
  <c r="AO132" i="6"/>
  <c r="AP123" i="6"/>
  <c r="AL132" i="6"/>
  <c r="AP132" i="6"/>
  <c r="AL94" i="6"/>
  <c r="AM72" i="6"/>
  <c r="AS72" i="6"/>
  <c r="AT72" i="6"/>
  <c r="AO123" i="6"/>
  <c r="AP94" i="6"/>
  <c r="AQ94" i="6"/>
  <c r="AL72" i="6"/>
  <c r="AM61" i="6"/>
  <c r="AN61" i="6"/>
  <c r="AM67" i="6"/>
  <c r="AN67" i="6"/>
  <c r="AL91" i="6"/>
  <c r="AL28" i="6"/>
  <c r="AO92" i="6"/>
  <c r="AP18" i="6"/>
  <c r="AQ18" i="6"/>
  <c r="AM18" i="6"/>
  <c r="AS18" i="6"/>
  <c r="AT18" i="6"/>
  <c r="AL104" i="6"/>
  <c r="AM104" i="6"/>
  <c r="AN104" i="6"/>
  <c r="AP104" i="6"/>
  <c r="AQ104" i="6"/>
  <c r="AP130" i="6"/>
  <c r="AP66" i="6"/>
  <c r="AL111" i="6"/>
  <c r="AL68" i="6"/>
  <c r="AL18" i="6"/>
  <c r="AM48" i="6"/>
  <c r="AS48" i="6"/>
  <c r="AT48" i="6"/>
  <c r="AO114" i="6"/>
  <c r="AQ114" i="6"/>
  <c r="AO61" i="6"/>
  <c r="AQ61" i="6"/>
  <c r="AP129" i="6"/>
  <c r="AP92" i="6"/>
  <c r="AO111" i="6"/>
  <c r="AO58" i="6"/>
  <c r="AQ58" i="6"/>
  <c r="AP48" i="6"/>
  <c r="AQ48" i="6"/>
  <c r="AL101" i="6"/>
  <c r="AL58" i="6"/>
  <c r="AM40" i="6"/>
  <c r="AN40" i="6"/>
  <c r="AO57" i="6"/>
  <c r="AQ57" i="6"/>
  <c r="AP40" i="6"/>
  <c r="AQ40" i="6"/>
  <c r="AL80" i="6"/>
  <c r="AO80" i="6"/>
  <c r="AQ80" i="6"/>
  <c r="AM101" i="6"/>
  <c r="AS101" i="6"/>
  <c r="AT101" i="6"/>
  <c r="AL22" i="6"/>
  <c r="AP28" i="6"/>
  <c r="AL84" i="6"/>
  <c r="AL14" i="6"/>
  <c r="AM14" i="6"/>
  <c r="H9" i="12"/>
  <c r="L9" i="9"/>
  <c r="AJ9" i="9"/>
  <c r="AM108" i="6"/>
  <c r="AS108" i="6"/>
  <c r="AT108" i="6"/>
  <c r="AP99" i="6"/>
  <c r="AQ99" i="6"/>
  <c r="AP53" i="6"/>
  <c r="AQ53" i="6"/>
  <c r="AM64" i="6"/>
  <c r="AS64" i="6"/>
  <c r="AT64" i="6"/>
  <c r="AL76" i="6"/>
  <c r="AM106" i="6"/>
  <c r="AN106" i="6"/>
  <c r="AO126" i="6"/>
  <c r="AP117" i="6"/>
  <c r="AP91" i="6"/>
  <c r="AQ91" i="6"/>
  <c r="AL129" i="6"/>
  <c r="AL100" i="6"/>
  <c r="AL67" i="6"/>
  <c r="AM100" i="6"/>
  <c r="AN100" i="6"/>
  <c r="AM58" i="6"/>
  <c r="AS58" i="6"/>
  <c r="AT58" i="6"/>
  <c r="AM22" i="6"/>
  <c r="AS22" i="6"/>
  <c r="AT22" i="6"/>
  <c r="AO120" i="6"/>
  <c r="AQ120" i="6"/>
  <c r="AO79" i="6"/>
  <c r="AQ79" i="6"/>
  <c r="AO20" i="6"/>
  <c r="AP74" i="6"/>
  <c r="AQ74" i="6"/>
  <c r="AL46" i="6"/>
  <c r="AO125" i="6"/>
  <c r="AM127" i="6"/>
  <c r="H62" i="12"/>
  <c r="AP116" i="6"/>
  <c r="AL24" i="6"/>
  <c r="AM120" i="6"/>
  <c r="AN120" i="6"/>
  <c r="AM53" i="6"/>
  <c r="AN53" i="6"/>
  <c r="AP111" i="6"/>
  <c r="AM117" i="6"/>
  <c r="AS117" i="6"/>
  <c r="AT117" i="6"/>
  <c r="AM76" i="6"/>
  <c r="H30" i="12"/>
  <c r="AP65" i="6"/>
  <c r="AP64" i="6"/>
  <c r="AQ64" i="6"/>
  <c r="AP87" i="6"/>
  <c r="AQ87" i="6"/>
  <c r="AP20" i="6"/>
  <c r="AP36" i="6"/>
  <c r="AL110" i="6"/>
  <c r="AL79" i="6"/>
  <c r="AL57" i="6"/>
  <c r="AL36" i="6"/>
  <c r="AM98" i="6"/>
  <c r="AM31" i="6"/>
  <c r="AS31" i="6"/>
  <c r="AT31" i="6"/>
  <c r="AO130" i="6"/>
  <c r="AO106" i="6"/>
  <c r="AO68" i="6"/>
  <c r="AO36" i="6"/>
  <c r="AL44" i="6"/>
  <c r="AM74" i="6"/>
  <c r="AN74" i="6"/>
  <c r="AP90" i="6"/>
  <c r="AQ90" i="6"/>
  <c r="AM99" i="6"/>
  <c r="AN99" i="6"/>
  <c r="AO47" i="6"/>
  <c r="AQ47" i="6"/>
  <c r="AL130" i="6"/>
  <c r="AL78" i="6"/>
  <c r="AL55" i="6"/>
  <c r="AL34" i="6"/>
  <c r="AM109" i="6"/>
  <c r="AN109" i="6"/>
  <c r="AO129" i="6"/>
  <c r="AQ129" i="6"/>
  <c r="AO67" i="6"/>
  <c r="AQ67" i="6"/>
  <c r="AP119" i="6"/>
  <c r="AQ119" i="6"/>
  <c r="AP100" i="6"/>
  <c r="AQ100" i="6"/>
  <c r="AP76" i="6"/>
  <c r="AQ76" i="6"/>
  <c r="AP55" i="6"/>
  <c r="AP46" i="6"/>
  <c r="AO84" i="6"/>
  <c r="AM60" i="6"/>
  <c r="AN60" i="6"/>
  <c r="AL17" i="6"/>
  <c r="AP70" i="6"/>
  <c r="AQ70" i="6"/>
  <c r="AL21" i="6"/>
  <c r="AM37" i="6"/>
  <c r="AS37" i="6"/>
  <c r="AT37" i="6"/>
  <c r="AO117" i="6"/>
  <c r="AO15" i="6"/>
  <c r="AP98" i="6"/>
  <c r="AP25" i="6"/>
  <c r="AQ25" i="6"/>
  <c r="AL37" i="6"/>
  <c r="AL54" i="6"/>
  <c r="AM124" i="6"/>
  <c r="AN124" i="6"/>
  <c r="AL15" i="6"/>
  <c r="AM25" i="6"/>
  <c r="AN25" i="6"/>
  <c r="AO44" i="6"/>
  <c r="AP15" i="6"/>
  <c r="AL65" i="6"/>
  <c r="AL25" i="6"/>
  <c r="AP37" i="6"/>
  <c r="AQ37" i="6"/>
  <c r="AP68" i="6"/>
  <c r="AP84" i="6"/>
  <c r="AL105" i="6"/>
  <c r="AL124" i="6"/>
  <c r="AP83" i="6"/>
  <c r="AO103" i="6"/>
  <c r="AL70" i="6"/>
  <c r="AL12" i="6"/>
  <c r="AM122" i="6"/>
  <c r="AN122" i="6"/>
  <c r="AM73" i="6"/>
  <c r="AS73" i="6"/>
  <c r="AT73" i="6"/>
  <c r="AM52" i="6"/>
  <c r="AN52" i="6"/>
  <c r="AM17" i="6"/>
  <c r="AO127" i="6"/>
  <c r="AO27" i="6"/>
  <c r="AQ27" i="6"/>
  <c r="AP50" i="6"/>
  <c r="AQ50" i="6"/>
  <c r="AP103" i="6"/>
  <c r="AO112" i="6"/>
  <c r="AO86" i="6"/>
  <c r="AO46" i="6"/>
  <c r="AP127" i="6"/>
  <c r="AP112" i="6"/>
  <c r="AP78" i="6"/>
  <c r="AL27" i="6"/>
  <c r="AL93" i="6"/>
  <c r="AO93" i="6"/>
  <c r="AQ93" i="6"/>
  <c r="AM93" i="6"/>
  <c r="H36" i="12"/>
  <c r="L28" i="9"/>
  <c r="AJ28" i="9"/>
  <c r="AL83" i="6"/>
  <c r="AO83" i="6"/>
  <c r="AL122" i="6"/>
  <c r="AL66" i="6"/>
  <c r="AM131" i="6"/>
  <c r="AN131" i="6"/>
  <c r="AM86" i="6"/>
  <c r="AS86" i="6"/>
  <c r="AT86" i="6"/>
  <c r="AM70" i="6"/>
  <c r="AN70" i="6"/>
  <c r="AM12" i="6"/>
  <c r="AS12" i="6"/>
  <c r="AT12" i="6"/>
  <c r="AO39" i="6"/>
  <c r="AQ39" i="6"/>
  <c r="AO17" i="6"/>
  <c r="AQ17" i="6"/>
  <c r="AP122" i="6"/>
  <c r="AQ122" i="6"/>
  <c r="AP60" i="6"/>
  <c r="AO131" i="6"/>
  <c r="AQ131" i="6"/>
  <c r="AL112" i="6"/>
  <c r="AL39" i="6"/>
  <c r="AM50" i="6"/>
  <c r="AS50" i="6"/>
  <c r="AT50" i="6"/>
  <c r="AM27" i="6"/>
  <c r="AN27" i="6"/>
  <c r="AO60" i="6"/>
  <c r="AL50" i="6"/>
  <c r="AL131" i="6"/>
  <c r="AM39" i="6"/>
  <c r="AO118" i="6"/>
  <c r="AO34" i="6"/>
  <c r="AM103" i="6"/>
  <c r="AS103" i="6"/>
  <c r="AT103" i="6"/>
  <c r="AN84" i="6"/>
  <c r="AS84" i="6"/>
  <c r="AT84" i="6"/>
  <c r="AN132" i="6"/>
  <c r="H64" i="12"/>
  <c r="AM21" i="6"/>
  <c r="AO98" i="6"/>
  <c r="AP44" i="6"/>
  <c r="AP11" i="6"/>
  <c r="AQ101" i="6"/>
  <c r="AL115" i="6"/>
  <c r="H33" i="12"/>
  <c r="AM62" i="6"/>
  <c r="AS62" i="6"/>
  <c r="AT62" i="6"/>
  <c r="AO33" i="6"/>
  <c r="AQ33" i="6"/>
  <c r="AP54" i="6"/>
  <c r="AN46" i="6"/>
  <c r="AS112" i="6"/>
  <c r="AT112" i="6"/>
  <c r="H49" i="12"/>
  <c r="L43" i="9"/>
  <c r="AJ43" i="9"/>
  <c r="AL33" i="6"/>
  <c r="AM88" i="6"/>
  <c r="AS88" i="6"/>
  <c r="AT88" i="6"/>
  <c r="AS111" i="6"/>
  <c r="AT111" i="6"/>
  <c r="H48" i="12"/>
  <c r="L42" i="9"/>
  <c r="AJ42" i="9"/>
  <c r="J58" i="12"/>
  <c r="H58" i="12"/>
  <c r="AM33" i="6"/>
  <c r="AS33" i="6"/>
  <c r="AT33" i="6"/>
  <c r="AO88" i="6"/>
  <c r="AN111" i="6"/>
  <c r="AM41" i="6"/>
  <c r="AS41" i="6"/>
  <c r="AT41" i="6"/>
  <c r="AS68" i="6"/>
  <c r="AT68" i="6"/>
  <c r="AP88" i="6"/>
  <c r="AN28" i="6"/>
  <c r="AW50" i="27"/>
  <c r="AW50" i="18"/>
  <c r="AH26" i="9"/>
  <c r="AW31" i="27"/>
  <c r="AW32" i="27"/>
  <c r="AW32" i="18"/>
  <c r="AW16" i="18"/>
  <c r="AW16" i="27"/>
  <c r="AW37" i="27"/>
  <c r="AW37" i="18"/>
  <c r="AW18" i="27"/>
  <c r="AH12" i="9"/>
  <c r="AW17" i="18"/>
  <c r="AW18" i="18"/>
  <c r="AW38" i="27"/>
  <c r="AW38" i="18"/>
  <c r="AW19" i="27"/>
  <c r="AW19" i="18"/>
  <c r="AW39" i="18"/>
  <c r="AW49" i="18"/>
  <c r="AH21" i="9"/>
  <c r="AW26" i="27"/>
  <c r="AW47" i="18"/>
  <c r="AW27" i="18"/>
  <c r="AW25" i="27"/>
  <c r="AW25" i="18"/>
  <c r="AW20" i="18"/>
  <c r="AW20" i="27"/>
  <c r="AW12" i="27"/>
  <c r="AW12" i="18"/>
  <c r="AW28" i="27"/>
  <c r="AW28" i="18"/>
  <c r="AW30" i="27"/>
  <c r="AW30" i="18"/>
  <c r="AW48" i="27"/>
  <c r="AW48" i="18"/>
  <c r="AW51" i="18"/>
  <c r="AW51" i="27"/>
  <c r="AW41" i="27"/>
  <c r="AW41" i="18"/>
  <c r="AW26" i="18"/>
  <c r="AH38" i="9"/>
  <c r="AW44" i="27"/>
  <c r="AW44" i="18"/>
  <c r="AW22" i="27"/>
  <c r="AW22" i="18"/>
  <c r="AW34" i="27"/>
  <c r="AW34" i="18"/>
  <c r="AH30" i="9"/>
  <c r="AW36" i="27"/>
  <c r="AW36" i="18"/>
  <c r="AW45" i="18"/>
  <c r="AW45" i="27"/>
  <c r="AW21" i="27"/>
  <c r="AW21" i="18"/>
  <c r="AH18" i="9"/>
  <c r="AW24" i="27"/>
  <c r="AW24" i="18"/>
  <c r="AW15" i="18"/>
  <c r="AW14" i="27"/>
  <c r="AW27" i="27"/>
  <c r="AH8" i="9"/>
  <c r="AW40" i="18"/>
  <c r="AW29" i="18"/>
  <c r="AM30" i="6"/>
  <c r="AS30" i="6"/>
  <c r="AT30" i="6"/>
  <c r="AM116" i="6"/>
  <c r="H51" i="12"/>
  <c r="L45" i="9"/>
  <c r="AJ45" i="9"/>
  <c r="AM96" i="6"/>
  <c r="H39" i="12"/>
  <c r="L35" i="9"/>
  <c r="AJ35" i="9"/>
  <c r="AP43" i="6"/>
  <c r="AP96" i="6"/>
  <c r="AM43" i="6"/>
  <c r="AN43" i="6"/>
  <c r="J64" i="12"/>
  <c r="AO96" i="6"/>
  <c r="AO109" i="6"/>
  <c r="AP109" i="6"/>
  <c r="AP95" i="6"/>
  <c r="AP31" i="6"/>
  <c r="AM95" i="6"/>
  <c r="AN95" i="6"/>
  <c r="AO95" i="6"/>
  <c r="AO116" i="6"/>
  <c r="K15" i="9"/>
  <c r="AI15" i="9"/>
  <c r="AL15" i="9"/>
  <c r="AM118" i="6"/>
  <c r="H53" i="12"/>
  <c r="AO108" i="6"/>
  <c r="AO31" i="6"/>
  <c r="AP118" i="6"/>
  <c r="AP108" i="6"/>
  <c r="AP30" i="6"/>
  <c r="AO30" i="6"/>
  <c r="AO43" i="6"/>
  <c r="AS44" i="6"/>
  <c r="AT44" i="6"/>
  <c r="AS34" i="6"/>
  <c r="AT34" i="6"/>
  <c r="K25" i="9"/>
  <c r="AI25" i="9"/>
  <c r="AX30" i="27"/>
  <c r="AN80" i="6"/>
  <c r="J18" i="12"/>
  <c r="J55" i="12"/>
  <c r="K49" i="12"/>
  <c r="K38" i="12"/>
  <c r="J63" i="12"/>
  <c r="K63" i="12"/>
  <c r="K22" i="9"/>
  <c r="AI22" i="9"/>
  <c r="AX27" i="18"/>
  <c r="AN129" i="6"/>
  <c r="J27" i="12"/>
  <c r="K17" i="12"/>
  <c r="J9" i="12"/>
  <c r="AN112" i="6"/>
  <c r="AN92" i="6"/>
  <c r="K37" i="12"/>
  <c r="J57" i="12"/>
  <c r="K39" i="9"/>
  <c r="AI39" i="9"/>
  <c r="AN19" i="6"/>
  <c r="AS19" i="6"/>
  <c r="AT19" i="6"/>
  <c r="AN20" i="6"/>
  <c r="AS20" i="6"/>
  <c r="AT20" i="6"/>
  <c r="AN125" i="6"/>
  <c r="AS65" i="6"/>
  <c r="AT65" i="6"/>
  <c r="AN65" i="6"/>
  <c r="K62" i="12"/>
  <c r="J62" i="12"/>
  <c r="AS83" i="6"/>
  <c r="AT83" i="6"/>
  <c r="AN83" i="6"/>
  <c r="K10" i="9"/>
  <c r="AI10" i="9"/>
  <c r="J17" i="12"/>
  <c r="K48" i="12"/>
  <c r="K42" i="9"/>
  <c r="AI42" i="9"/>
  <c r="K14" i="9"/>
  <c r="AI14" i="9"/>
  <c r="K11" i="12"/>
  <c r="AN54" i="6"/>
  <c r="AS54" i="6"/>
  <c r="AT54" i="6"/>
  <c r="K46" i="9"/>
  <c r="AI46" i="9"/>
  <c r="J52" i="12"/>
  <c r="K52" i="12"/>
  <c r="J30" i="12"/>
  <c r="K30" i="12"/>
  <c r="K16" i="12"/>
  <c r="K11" i="9"/>
  <c r="AI11" i="9"/>
  <c r="AS78" i="6"/>
  <c r="AT78" i="6"/>
  <c r="AN78" i="6"/>
  <c r="J16" i="12"/>
  <c r="AS24" i="6"/>
  <c r="AT24" i="6"/>
  <c r="AN24" i="6"/>
  <c r="AS36" i="6"/>
  <c r="AT36" i="6"/>
  <c r="AN36" i="6"/>
  <c r="J14" i="12"/>
  <c r="AL36" i="9"/>
  <c r="AX41" i="18"/>
  <c r="AS55" i="6"/>
  <c r="AT55" i="6"/>
  <c r="AN66" i="6"/>
  <c r="AS66" i="6"/>
  <c r="AT66" i="6"/>
  <c r="J36" i="12"/>
  <c r="K28" i="9"/>
  <c r="AI28" i="9"/>
  <c r="K36" i="12"/>
  <c r="AX41" i="27"/>
  <c r="K43" i="12"/>
  <c r="J43" i="12"/>
  <c r="J19" i="12"/>
  <c r="K43" i="9"/>
  <c r="AI43" i="9"/>
  <c r="AO19" i="6"/>
  <c r="AP19" i="6"/>
  <c r="AS15" i="6"/>
  <c r="AT15" i="6"/>
  <c r="J59" i="12"/>
  <c r="AO124" i="6"/>
  <c r="AQ124" i="6"/>
  <c r="AO115" i="6"/>
  <c r="AQ115" i="6"/>
  <c r="AO105" i="6"/>
  <c r="AQ105" i="6"/>
  <c r="AP73" i="6"/>
  <c r="AQ73" i="6"/>
  <c r="AP62" i="6"/>
  <c r="AQ62" i="6"/>
  <c r="AP52" i="6"/>
  <c r="AP41" i="6"/>
  <c r="AQ41" i="6"/>
  <c r="AL99" i="6"/>
  <c r="AL90" i="6"/>
  <c r="AL74" i="6"/>
  <c r="AL64" i="6"/>
  <c r="AL53" i="6"/>
  <c r="AL20" i="6"/>
  <c r="AO78" i="6"/>
  <c r="AO66" i="6"/>
  <c r="AO55" i="6"/>
  <c r="AP126" i="6"/>
  <c r="AP86" i="6"/>
  <c r="AO52" i="6"/>
  <c r="AL87" i="6"/>
  <c r="AL73" i="6"/>
  <c r="AL62" i="6"/>
  <c r="AL41" i="6"/>
  <c r="AL19" i="6"/>
  <c r="AM126" i="6"/>
  <c r="H61" i="12"/>
  <c r="AM110" i="6"/>
  <c r="H47" i="12"/>
  <c r="L41" i="9"/>
  <c r="AJ41" i="9"/>
  <c r="AM105" i="6"/>
  <c r="H42" i="12"/>
  <c r="AM91" i="6"/>
  <c r="AM79" i="6"/>
  <c r="G29" i="12"/>
  <c r="AM57" i="6"/>
  <c r="AM47" i="6"/>
  <c r="AO65" i="6"/>
  <c r="AO54" i="6"/>
  <c r="AO14" i="6"/>
  <c r="AQ14" i="6"/>
  <c r="AP125" i="6"/>
  <c r="AP106" i="6"/>
  <c r="AP24" i="6"/>
  <c r="AS46" i="6"/>
  <c r="AT46" i="6"/>
  <c r="K55" i="12"/>
  <c r="J49" i="12"/>
  <c r="AM115" i="6"/>
  <c r="AM90" i="6"/>
  <c r="AO24" i="6"/>
  <c r="AO12" i="6"/>
  <c r="AQ12" i="6"/>
  <c r="AP34" i="6"/>
  <c r="AP22" i="6"/>
  <c r="AQ22" i="6"/>
  <c r="K58" i="12"/>
  <c r="AL125" i="6"/>
  <c r="AM119" i="6"/>
  <c r="H54" i="12"/>
  <c r="AM87" i="6"/>
  <c r="AO21" i="6"/>
  <c r="AQ21" i="6"/>
  <c r="AW31" i="18"/>
  <c r="AW17" i="27"/>
  <c r="AY47" i="18"/>
  <c r="AY47" i="27"/>
  <c r="BA47" i="27"/>
  <c r="AY14" i="18"/>
  <c r="AY14" i="27"/>
  <c r="BA14" i="27"/>
  <c r="AY46" i="18"/>
  <c r="AY46" i="27"/>
  <c r="BA46" i="27"/>
  <c r="AY40" i="27"/>
  <c r="BA40" i="27"/>
  <c r="AY40" i="18"/>
  <c r="AY48" i="27"/>
  <c r="BA48" i="27"/>
  <c r="AY48" i="18"/>
  <c r="AY50" i="27"/>
  <c r="BA50" i="27"/>
  <c r="AY50" i="18"/>
  <c r="AY33" i="27"/>
  <c r="BA33" i="27"/>
  <c r="AY33" i="18"/>
  <c r="AQ11" i="6"/>
  <c r="H50" i="12"/>
  <c r="L44" i="9"/>
  <c r="AJ44" i="9"/>
  <c r="AN44" i="9"/>
  <c r="AS114" i="6"/>
  <c r="AT114" i="6"/>
  <c r="AQ66" i="6"/>
  <c r="AN72" i="6"/>
  <c r="AN94" i="6"/>
  <c r="AS14" i="6"/>
  <c r="AT14" i="6"/>
  <c r="AQ28" i="6"/>
  <c r="AQ123" i="6"/>
  <c r="AS51" i="6"/>
  <c r="AT51" i="6"/>
  <c r="H37" i="12"/>
  <c r="AQ132" i="6"/>
  <c r="AS61" i="6"/>
  <c r="AT61" i="6"/>
  <c r="AS67" i="6"/>
  <c r="AT67" i="6"/>
  <c r="H21" i="12"/>
  <c r="AS104" i="6"/>
  <c r="AT104" i="6"/>
  <c r="H10" i="12"/>
  <c r="L13" i="9"/>
  <c r="AJ13" i="9"/>
  <c r="AN18" i="6"/>
  <c r="AN22" i="6"/>
  <c r="AQ92" i="6"/>
  <c r="AN108" i="6"/>
  <c r="AQ130" i="6"/>
  <c r="H12" i="12"/>
  <c r="L25" i="9"/>
  <c r="AJ25" i="9"/>
  <c r="AQ111" i="6"/>
  <c r="AS100" i="6"/>
  <c r="AT100" i="6"/>
  <c r="AN101" i="6"/>
  <c r="AQ117" i="6"/>
  <c r="H52" i="12"/>
  <c r="L46" i="9"/>
  <c r="AJ46" i="9"/>
  <c r="AN48" i="6"/>
  <c r="AS40" i="6"/>
  <c r="AT40" i="6"/>
  <c r="H18" i="12"/>
  <c r="L17" i="9"/>
  <c r="AJ17" i="9"/>
  <c r="AQ30" i="6"/>
  <c r="AS60" i="6"/>
  <c r="AT60" i="6"/>
  <c r="H34" i="12"/>
  <c r="L32" i="9"/>
  <c r="AJ32" i="9"/>
  <c r="AN14" i="6"/>
  <c r="AN117" i="6"/>
  <c r="AN64" i="6"/>
  <c r="H45" i="12"/>
  <c r="L39" i="9"/>
  <c r="AJ39" i="9"/>
  <c r="AQ125" i="6"/>
  <c r="AQ36" i="6"/>
  <c r="AQ52" i="6"/>
  <c r="H25" i="12"/>
  <c r="L33" i="9"/>
  <c r="AJ33" i="9"/>
  <c r="H43" i="12"/>
  <c r="AN76" i="6"/>
  <c r="H46" i="12"/>
  <c r="L40" i="9"/>
  <c r="AJ40" i="9"/>
  <c r="AQ68" i="6"/>
  <c r="AS106" i="6"/>
  <c r="AT106" i="6"/>
  <c r="AQ46" i="6"/>
  <c r="AQ126" i="6"/>
  <c r="AQ116" i="6"/>
  <c r="AS53" i="6"/>
  <c r="AT53" i="6"/>
  <c r="AQ55" i="6"/>
  <c r="AN31" i="6"/>
  <c r="H55" i="12"/>
  <c r="AQ20" i="6"/>
  <c r="H40" i="12"/>
  <c r="AN37" i="6"/>
  <c r="AS120" i="6"/>
  <c r="AT120" i="6"/>
  <c r="AN62" i="6"/>
  <c r="AS109" i="6"/>
  <c r="AT109" i="6"/>
  <c r="AS98" i="6"/>
  <c r="AT98" i="6"/>
  <c r="AN98" i="6"/>
  <c r="AN127" i="6"/>
  <c r="H23" i="12"/>
  <c r="L20" i="9"/>
  <c r="AJ20" i="9"/>
  <c r="AS76" i="6"/>
  <c r="AT76" i="6"/>
  <c r="AQ15" i="6"/>
  <c r="AN58" i="6"/>
  <c r="AQ106" i="6"/>
  <c r="AS25" i="6"/>
  <c r="AT25" i="6"/>
  <c r="H17" i="12"/>
  <c r="L10" i="9"/>
  <c r="AJ10" i="9"/>
  <c r="H27" i="12"/>
  <c r="L22" i="9"/>
  <c r="AJ22" i="9"/>
  <c r="H28" i="12"/>
  <c r="L23" i="9"/>
  <c r="AJ23" i="9"/>
  <c r="H13" i="12"/>
  <c r="L29" i="9"/>
  <c r="AJ29" i="9"/>
  <c r="AS70" i="6"/>
  <c r="AT70" i="6"/>
  <c r="AQ103" i="6"/>
  <c r="AQ78" i="6"/>
  <c r="AS99" i="6"/>
  <c r="AT99" i="6"/>
  <c r="AN103" i="6"/>
  <c r="AQ112" i="6"/>
  <c r="AQ34" i="6"/>
  <c r="AS74" i="6"/>
  <c r="AT74" i="6"/>
  <c r="AQ65" i="6"/>
  <c r="AN17" i="6"/>
  <c r="AS27" i="6"/>
  <c r="AT27" i="6"/>
  <c r="AQ44" i="6"/>
  <c r="AQ118" i="6"/>
  <c r="H57" i="12"/>
  <c r="H59" i="12"/>
  <c r="H24" i="12"/>
  <c r="L34" i="9"/>
  <c r="AJ34" i="9"/>
  <c r="AQ84" i="6"/>
  <c r="AQ98" i="6"/>
  <c r="AN73" i="6"/>
  <c r="AN86" i="6"/>
  <c r="AQ60" i="6"/>
  <c r="AQ127" i="6"/>
  <c r="AM28" i="9"/>
  <c r="H14" i="12"/>
  <c r="L15" i="9"/>
  <c r="AJ15" i="9"/>
  <c r="AN28" i="9"/>
  <c r="AS17" i="6"/>
  <c r="AT17" i="6"/>
  <c r="AN93" i="6"/>
  <c r="H31" i="12"/>
  <c r="H29" i="12"/>
  <c r="AQ83" i="6"/>
  <c r="AS39" i="6"/>
  <c r="AT39" i="6"/>
  <c r="AN88" i="6"/>
  <c r="H22" i="12"/>
  <c r="L19" i="9"/>
  <c r="AJ19" i="9"/>
  <c r="H8" i="12"/>
  <c r="L7" i="9"/>
  <c r="AJ7" i="9"/>
  <c r="AQ31" i="6"/>
  <c r="H41" i="12"/>
  <c r="AN50" i="6"/>
  <c r="AN12" i="6"/>
  <c r="AQ54" i="6"/>
  <c r="AQ86" i="6"/>
  <c r="AN39" i="6"/>
  <c r="AN96" i="6"/>
  <c r="AQ88" i="6"/>
  <c r="H63" i="12"/>
  <c r="AS93" i="6"/>
  <c r="AT93" i="6"/>
  <c r="AS52" i="6"/>
  <c r="AT52" i="6"/>
  <c r="H16" i="12"/>
  <c r="L11" i="9"/>
  <c r="AJ11" i="9"/>
  <c r="AN33" i="6"/>
  <c r="AN41" i="9"/>
  <c r="AL22" i="9"/>
  <c r="AN35" i="9"/>
  <c r="AQ95" i="6"/>
  <c r="AS43" i="6"/>
  <c r="AT43" i="6"/>
  <c r="H20" i="12"/>
  <c r="AN45" i="9"/>
  <c r="L31" i="9"/>
  <c r="AJ31" i="9"/>
  <c r="AS95" i="6"/>
  <c r="AT95" i="6"/>
  <c r="H38" i="12"/>
  <c r="L24" i="9"/>
  <c r="AJ24" i="9"/>
  <c r="AN30" i="6"/>
  <c r="H15" i="12"/>
  <c r="L16" i="9"/>
  <c r="AJ16" i="9"/>
  <c r="H35" i="12"/>
  <c r="L27" i="9"/>
  <c r="AJ27" i="9"/>
  <c r="AN41" i="6"/>
  <c r="H19" i="12"/>
  <c r="L36" i="9"/>
  <c r="AJ36" i="9"/>
  <c r="AN42" i="9"/>
  <c r="AM42" i="9"/>
  <c r="AN43" i="9"/>
  <c r="AM43" i="9"/>
  <c r="AN21" i="6"/>
  <c r="H11" i="12"/>
  <c r="L14" i="9"/>
  <c r="AJ14" i="9"/>
  <c r="AS21" i="6"/>
  <c r="AT21" i="6"/>
  <c r="AQ96" i="6"/>
  <c r="AN9" i="9"/>
  <c r="AX20" i="18"/>
  <c r="AW13" i="27"/>
  <c r="AW13" i="18"/>
  <c r="AH6" i="9"/>
  <c r="AW43" i="27"/>
  <c r="AW43" i="18"/>
  <c r="AW35" i="27"/>
  <c r="AW35" i="18"/>
  <c r="AW23" i="27"/>
  <c r="AW23" i="18"/>
  <c r="K46" i="12"/>
  <c r="K40" i="9"/>
  <c r="AI40" i="9"/>
  <c r="J46" i="12"/>
  <c r="AS118" i="6"/>
  <c r="AT118" i="6"/>
  <c r="AQ109" i="6"/>
  <c r="AN118" i="6"/>
  <c r="AS96" i="6"/>
  <c r="AT96" i="6"/>
  <c r="AN116" i="6"/>
  <c r="AS116" i="6"/>
  <c r="AT116" i="6"/>
  <c r="K14" i="12"/>
  <c r="AX20" i="27"/>
  <c r="AQ43" i="6"/>
  <c r="AQ108" i="6"/>
  <c r="K24" i="9"/>
  <c r="AI24" i="9"/>
  <c r="AQ24" i="6"/>
  <c r="K57" i="12"/>
  <c r="J38" i="12"/>
  <c r="K17" i="9"/>
  <c r="AI17" i="9"/>
  <c r="K18" i="12"/>
  <c r="K20" i="12"/>
  <c r="J20" i="12"/>
  <c r="AL25" i="9"/>
  <c r="AX30" i="18"/>
  <c r="K9" i="12"/>
  <c r="K9" i="9"/>
  <c r="AI9" i="9"/>
  <c r="AX14" i="18"/>
  <c r="J15" i="12"/>
  <c r="K16" i="9"/>
  <c r="AI16" i="9"/>
  <c r="K15" i="12"/>
  <c r="J45" i="12"/>
  <c r="K45" i="12"/>
  <c r="AX27" i="27"/>
  <c r="AS110" i="6"/>
  <c r="AT110" i="6"/>
  <c r="AN110" i="6"/>
  <c r="K22" i="12"/>
  <c r="J22" i="12"/>
  <c r="K19" i="9"/>
  <c r="AI19" i="9"/>
  <c r="AS87" i="6"/>
  <c r="AT87" i="6"/>
  <c r="AN87" i="6"/>
  <c r="AN126" i="6"/>
  <c r="AN119" i="6"/>
  <c r="AS119" i="6"/>
  <c r="AT119" i="6"/>
  <c r="AN47" i="6"/>
  <c r="AS47" i="6"/>
  <c r="AT47" i="6"/>
  <c r="K25" i="12"/>
  <c r="J25" i="12"/>
  <c r="K33" i="9"/>
  <c r="AI33" i="9"/>
  <c r="K41" i="12"/>
  <c r="J41" i="12"/>
  <c r="AS57" i="6"/>
  <c r="AT57" i="6"/>
  <c r="AN57" i="6"/>
  <c r="AX44" i="18"/>
  <c r="AX44" i="27"/>
  <c r="AL39" i="9"/>
  <c r="G26" i="12"/>
  <c r="K28" i="12"/>
  <c r="K23" i="9"/>
  <c r="AI23" i="9"/>
  <c r="J28" i="12"/>
  <c r="J31" i="12"/>
  <c r="K31" i="12"/>
  <c r="K13" i="12"/>
  <c r="J13" i="12"/>
  <c r="K29" i="9"/>
  <c r="AI29" i="9"/>
  <c r="AL11" i="9"/>
  <c r="AX16" i="18"/>
  <c r="AX16" i="27"/>
  <c r="K34" i="9"/>
  <c r="AI34" i="9"/>
  <c r="J24" i="12"/>
  <c r="K24" i="12"/>
  <c r="AN115" i="6"/>
  <c r="AS115" i="6"/>
  <c r="AT115" i="6"/>
  <c r="AS79" i="6"/>
  <c r="AT79" i="6"/>
  <c r="AN79" i="6"/>
  <c r="AQ19" i="6"/>
  <c r="AL14" i="9"/>
  <c r="AX19" i="27"/>
  <c r="AX19" i="18"/>
  <c r="AX15" i="27"/>
  <c r="AL10" i="9"/>
  <c r="AX15" i="18"/>
  <c r="AN90" i="6"/>
  <c r="AS90" i="6"/>
  <c r="AT90" i="6"/>
  <c r="AN91" i="6"/>
  <c r="AS91" i="6"/>
  <c r="AT91" i="6"/>
  <c r="AX48" i="27"/>
  <c r="AL43" i="9"/>
  <c r="AX48" i="18"/>
  <c r="AL46" i="9"/>
  <c r="AX51" i="18"/>
  <c r="AX51" i="27"/>
  <c r="AX47" i="27"/>
  <c r="AX47" i="18"/>
  <c r="AL42" i="9"/>
  <c r="J33" i="12"/>
  <c r="K31" i="9"/>
  <c r="AI31" i="9"/>
  <c r="K33" i="12"/>
  <c r="G32" i="12"/>
  <c r="J60" i="12"/>
  <c r="K60" i="12"/>
  <c r="AX33" i="27"/>
  <c r="AL28" i="9"/>
  <c r="AX33" i="18"/>
  <c r="J29" i="12"/>
  <c r="K29" i="12"/>
  <c r="K13" i="9"/>
  <c r="AI13" i="9"/>
  <c r="K10" i="12"/>
  <c r="J10" i="12"/>
  <c r="AS105" i="6"/>
  <c r="AT105" i="6"/>
  <c r="AN105" i="6"/>
  <c r="AN11" i="6"/>
  <c r="K40" i="12"/>
  <c r="J40" i="12"/>
  <c r="AZ33" i="27"/>
  <c r="AN32" i="9"/>
  <c r="AY37" i="18"/>
  <c r="AY37" i="27"/>
  <c r="BA37" i="27"/>
  <c r="AY36" i="27"/>
  <c r="BA36" i="27"/>
  <c r="AY36" i="18"/>
  <c r="AN29" i="9"/>
  <c r="AY34" i="27"/>
  <c r="BA34" i="27"/>
  <c r="AY34" i="18"/>
  <c r="AY41" i="27"/>
  <c r="AY41" i="18"/>
  <c r="AY16" i="27"/>
  <c r="BA16" i="27"/>
  <c r="AY16" i="18"/>
  <c r="AY28" i="27"/>
  <c r="BA28" i="27"/>
  <c r="AY28" i="18"/>
  <c r="AN20" i="9"/>
  <c r="AY25" i="27"/>
  <c r="BA25" i="27"/>
  <c r="AY25" i="18"/>
  <c r="BB33" i="18"/>
  <c r="BC33" i="18"/>
  <c r="AY29" i="18"/>
  <c r="AY29" i="27"/>
  <c r="BA29" i="27"/>
  <c r="AN33" i="9"/>
  <c r="AY38" i="18"/>
  <c r="AY38" i="27"/>
  <c r="BA38" i="27"/>
  <c r="AN34" i="9"/>
  <c r="AY39" i="27"/>
  <c r="BA39" i="27"/>
  <c r="AY39" i="18"/>
  <c r="AZ48" i="27"/>
  <c r="AM22" i="9"/>
  <c r="AY27" i="27"/>
  <c r="BA27" i="27"/>
  <c r="AY27" i="18"/>
  <c r="AN17" i="9"/>
  <c r="AY22" i="18"/>
  <c r="AY22" i="27"/>
  <c r="BA22" i="27"/>
  <c r="AM25" i="9"/>
  <c r="AY30" i="27"/>
  <c r="AY30" i="18"/>
  <c r="BC46" i="18"/>
  <c r="AN15" i="9"/>
  <c r="AY20" i="27"/>
  <c r="BA20" i="27"/>
  <c r="AY20" i="18"/>
  <c r="AY32" i="27"/>
  <c r="BA32" i="27"/>
  <c r="AY32" i="18"/>
  <c r="AN10" i="9"/>
  <c r="AY15" i="27"/>
  <c r="BA15" i="27"/>
  <c r="AY15" i="18"/>
  <c r="AM39" i="9"/>
  <c r="AY44" i="27"/>
  <c r="BA44" i="27"/>
  <c r="AY44" i="18"/>
  <c r="BC50" i="18"/>
  <c r="AY21" i="18"/>
  <c r="AY21" i="27"/>
  <c r="BA21" i="27"/>
  <c r="AY45" i="27"/>
  <c r="BA45" i="27"/>
  <c r="AY45" i="18"/>
  <c r="AN7" i="9"/>
  <c r="AY12" i="27"/>
  <c r="BA12" i="27"/>
  <c r="AY12" i="18"/>
  <c r="AN19" i="9"/>
  <c r="AY24" i="27"/>
  <c r="BA24" i="27"/>
  <c r="AY24" i="18"/>
  <c r="AY19" i="27"/>
  <c r="BA19" i="27"/>
  <c r="AY19" i="18"/>
  <c r="AZ47" i="27"/>
  <c r="AN46" i="9"/>
  <c r="AY51" i="27"/>
  <c r="BA51" i="27"/>
  <c r="AY51" i="18"/>
  <c r="BB48" i="18"/>
  <c r="BC48" i="18"/>
  <c r="BC14" i="18"/>
  <c r="BB14" i="18"/>
  <c r="AY49" i="27"/>
  <c r="BA49" i="27"/>
  <c r="AY49" i="18"/>
  <c r="BC40" i="18"/>
  <c r="BB47" i="18"/>
  <c r="BC47" i="18"/>
  <c r="AN13" i="9"/>
  <c r="AY18" i="27"/>
  <c r="BA18" i="27"/>
  <c r="AY18" i="18"/>
  <c r="AM17" i="9"/>
  <c r="AJ12" i="9"/>
  <c r="AM13" i="9"/>
  <c r="AM29" i="9"/>
  <c r="AN25" i="9"/>
  <c r="H32" i="12"/>
  <c r="AM46" i="9"/>
  <c r="AN39" i="9"/>
  <c r="AJ38" i="9"/>
  <c r="AM33" i="9"/>
  <c r="AM40" i="9"/>
  <c r="AN40" i="9"/>
  <c r="AJ21" i="9"/>
  <c r="AM10" i="9"/>
  <c r="H26" i="12"/>
  <c r="AJ18" i="9"/>
  <c r="AJ8" i="9"/>
  <c r="AM15" i="9"/>
  <c r="AN22" i="9"/>
  <c r="AM34" i="9"/>
  <c r="AM19" i="9"/>
  <c r="AM9" i="9"/>
  <c r="AN36" i="9"/>
  <c r="AM36" i="9"/>
  <c r="AM31" i="9"/>
  <c r="AJ30" i="9"/>
  <c r="AN31" i="9"/>
  <c r="AN27" i="9"/>
  <c r="AJ26" i="9"/>
  <c r="AM14" i="9"/>
  <c r="AN14" i="9"/>
  <c r="AM16" i="9"/>
  <c r="AN16" i="9"/>
  <c r="AM23" i="9"/>
  <c r="AN23" i="9"/>
  <c r="AN11" i="9"/>
  <c r="AM11" i="9"/>
  <c r="AM24" i="9"/>
  <c r="AN24" i="9"/>
  <c r="AX29" i="18"/>
  <c r="AH4" i="9"/>
  <c r="AW11" i="18"/>
  <c r="AW11" i="27"/>
  <c r="K53" i="12"/>
  <c r="J53" i="12"/>
  <c r="J51" i="12"/>
  <c r="K45" i="9"/>
  <c r="AI45" i="9"/>
  <c r="AM45" i="9"/>
  <c r="K51" i="12"/>
  <c r="AL40" i="9"/>
  <c r="AX45" i="27"/>
  <c r="AX45" i="18"/>
  <c r="K39" i="12"/>
  <c r="K35" i="9"/>
  <c r="AI35" i="9"/>
  <c r="AM35" i="9"/>
  <c r="J39" i="12"/>
  <c r="AX22" i="18"/>
  <c r="AX22" i="27"/>
  <c r="AZ22" i="27"/>
  <c r="AL17" i="9"/>
  <c r="AX14" i="27"/>
  <c r="AZ14" i="27"/>
  <c r="AL9" i="9"/>
  <c r="AI8" i="9"/>
  <c r="AX13" i="27"/>
  <c r="AX21" i="18"/>
  <c r="AL16" i="9"/>
  <c r="AX21" i="27"/>
  <c r="AZ21" i="27"/>
  <c r="AL24" i="9"/>
  <c r="AX29" i="27"/>
  <c r="AX24" i="27"/>
  <c r="AL19" i="9"/>
  <c r="AX24" i="18"/>
  <c r="J21" i="12"/>
  <c r="K21" i="12"/>
  <c r="J34" i="12"/>
  <c r="K32" i="9"/>
  <c r="AI32" i="9"/>
  <c r="K34" i="12"/>
  <c r="K7" i="9"/>
  <c r="AI7" i="9"/>
  <c r="AM7" i="9"/>
  <c r="J8" i="12"/>
  <c r="K8" i="12"/>
  <c r="AX36" i="18"/>
  <c r="AL31" i="9"/>
  <c r="AX36" i="27"/>
  <c r="AZ36" i="27"/>
  <c r="AL13" i="9"/>
  <c r="AI12" i="9"/>
  <c r="AX18" i="18"/>
  <c r="AX18" i="27"/>
  <c r="AZ18" i="27"/>
  <c r="J35" i="12"/>
  <c r="K35" i="12"/>
  <c r="K27" i="9"/>
  <c r="AI27" i="9"/>
  <c r="AM27" i="9"/>
  <c r="J32" i="12"/>
  <c r="K32" i="12"/>
  <c r="AX38" i="27"/>
  <c r="AZ38" i="27"/>
  <c r="AL33" i="9"/>
  <c r="AX38" i="18"/>
  <c r="J42" i="12"/>
  <c r="K42" i="12"/>
  <c r="J61" i="12"/>
  <c r="K61" i="12"/>
  <c r="AX39" i="27"/>
  <c r="AZ39" i="27"/>
  <c r="AL34" i="9"/>
  <c r="AX39" i="18"/>
  <c r="AL29" i="9"/>
  <c r="AX34" i="27"/>
  <c r="AX34" i="18"/>
  <c r="J26" i="12"/>
  <c r="K26" i="12"/>
  <c r="J47" i="12"/>
  <c r="K41" i="9"/>
  <c r="AI41" i="9"/>
  <c r="AM41" i="9"/>
  <c r="K47" i="12"/>
  <c r="K50" i="12"/>
  <c r="K44" i="9"/>
  <c r="AI44" i="9"/>
  <c r="AM44" i="9"/>
  <c r="J50" i="12"/>
  <c r="J54" i="12"/>
  <c r="K54" i="12"/>
  <c r="AL23" i="9"/>
  <c r="AX28" i="18"/>
  <c r="AI21" i="9"/>
  <c r="AX28" i="27"/>
  <c r="J23" i="12"/>
  <c r="K23" i="12"/>
  <c r="K20" i="9"/>
  <c r="AI20" i="9"/>
  <c r="AZ34" i="27"/>
  <c r="AZ27" i="27"/>
  <c r="AZ28" i="27"/>
  <c r="AZ29" i="27"/>
  <c r="AZ16" i="27"/>
  <c r="AZ24" i="27"/>
  <c r="BB24" i="18"/>
  <c r="BC24" i="18"/>
  <c r="AN8" i="9"/>
  <c r="AY13" i="18"/>
  <c r="AY13" i="27"/>
  <c r="BA13" i="27"/>
  <c r="AN18" i="9"/>
  <c r="AY23" i="27"/>
  <c r="BA23" i="27"/>
  <c r="AY23" i="18"/>
  <c r="BC18" i="18"/>
  <c r="BB18" i="18"/>
  <c r="BC12" i="18"/>
  <c r="BC32" i="18"/>
  <c r="BC38" i="18"/>
  <c r="BB38" i="18"/>
  <c r="BC34" i="18"/>
  <c r="BB34" i="18"/>
  <c r="BC30" i="18"/>
  <c r="BB30" i="18"/>
  <c r="BB28" i="18"/>
  <c r="BC28" i="18"/>
  <c r="AN38" i="9"/>
  <c r="AY43" i="27"/>
  <c r="BA43" i="27"/>
  <c r="AY43" i="18"/>
  <c r="BB44" i="18"/>
  <c r="BC44" i="18"/>
  <c r="AZ20" i="27"/>
  <c r="BA30" i="27"/>
  <c r="AZ30" i="27"/>
  <c r="AZ44" i="27"/>
  <c r="BB51" i="18"/>
  <c r="BC51" i="18"/>
  <c r="AZ45" i="27"/>
  <c r="AY35" i="27"/>
  <c r="BA35" i="27"/>
  <c r="AY35" i="18"/>
  <c r="AZ51" i="27"/>
  <c r="AY31" i="27"/>
  <c r="BA31" i="27"/>
  <c r="AY31" i="18"/>
  <c r="AN21" i="9"/>
  <c r="AY26" i="27"/>
  <c r="BA26" i="27"/>
  <c r="AY26" i="18"/>
  <c r="BB19" i="18"/>
  <c r="BC19" i="18"/>
  <c r="AZ19" i="27"/>
  <c r="BB29" i="18"/>
  <c r="BC29" i="18"/>
  <c r="BB16" i="18"/>
  <c r="BC16" i="18"/>
  <c r="BB36" i="18"/>
  <c r="BC36" i="18"/>
  <c r="AM12" i="9"/>
  <c r="BB45" i="18"/>
  <c r="BC45" i="18"/>
  <c r="BB20" i="18"/>
  <c r="BC20" i="18"/>
  <c r="BB39" i="18"/>
  <c r="BC39" i="18"/>
  <c r="BB15" i="18"/>
  <c r="BC15" i="18"/>
  <c r="BC22" i="18"/>
  <c r="BB22" i="18"/>
  <c r="BB41" i="18"/>
  <c r="BC41" i="18"/>
  <c r="AN12" i="9"/>
  <c r="AY17" i="27"/>
  <c r="BA17" i="27"/>
  <c r="AY17" i="18"/>
  <c r="BC25" i="18"/>
  <c r="BA41" i="27"/>
  <c r="AZ41" i="27"/>
  <c r="BC37" i="18"/>
  <c r="BC49" i="18"/>
  <c r="BB21" i="18"/>
  <c r="BC21" i="18"/>
  <c r="BB27" i="18"/>
  <c r="BC27" i="18"/>
  <c r="AZ15" i="27"/>
  <c r="AM21" i="9"/>
  <c r="AJ6" i="9"/>
  <c r="AN30" i="9"/>
  <c r="AI18" i="9"/>
  <c r="AM18" i="9"/>
  <c r="AM20" i="9"/>
  <c r="AM8" i="9"/>
  <c r="AN26" i="9"/>
  <c r="AI30" i="9"/>
  <c r="AM30" i="9"/>
  <c r="AM32" i="9"/>
  <c r="AW9" i="27"/>
  <c r="AW9" i="18"/>
  <c r="AX40" i="18"/>
  <c r="BB40" i="18"/>
  <c r="AL35" i="9"/>
  <c r="AX40" i="27"/>
  <c r="AZ40" i="27"/>
  <c r="AX50" i="27"/>
  <c r="AZ50" i="27"/>
  <c r="AX50" i="18"/>
  <c r="BB50" i="18"/>
  <c r="AL45" i="9"/>
  <c r="AL8" i="9"/>
  <c r="AX13" i="18"/>
  <c r="AX12" i="18"/>
  <c r="BB12" i="18"/>
  <c r="AL7" i="9"/>
  <c r="AX12" i="27"/>
  <c r="AZ12" i="27"/>
  <c r="AL20" i="9"/>
  <c r="AX25" i="27"/>
  <c r="AZ25" i="27"/>
  <c r="AX25" i="18"/>
  <c r="BB25" i="18"/>
  <c r="AX26" i="27"/>
  <c r="AX26" i="18"/>
  <c r="AL21" i="9"/>
  <c r="AX17" i="27"/>
  <c r="AL12" i="9"/>
  <c r="AX17" i="18"/>
  <c r="AL32" i="9"/>
  <c r="AX37" i="18"/>
  <c r="BB37" i="18"/>
  <c r="AX37" i="27"/>
  <c r="AZ37" i="27"/>
  <c r="AL27" i="9"/>
  <c r="AI26" i="9"/>
  <c r="AX32" i="18"/>
  <c r="BB32" i="18"/>
  <c r="AX32" i="27"/>
  <c r="AZ32" i="27"/>
  <c r="AX49" i="18"/>
  <c r="BB49" i="18"/>
  <c r="AX49" i="27"/>
  <c r="AZ49" i="27"/>
  <c r="AL44" i="9"/>
  <c r="AX46" i="18"/>
  <c r="BB46" i="18"/>
  <c r="AX46" i="27"/>
  <c r="AZ46" i="27"/>
  <c r="AL41" i="9"/>
  <c r="AI38" i="9"/>
  <c r="AM38" i="9"/>
  <c r="AZ13" i="27"/>
  <c r="AZ26" i="27"/>
  <c r="AZ17" i="27"/>
  <c r="BC23" i="18"/>
  <c r="BC31" i="18"/>
  <c r="BB13" i="18"/>
  <c r="BC13" i="18"/>
  <c r="AJ4" i="9"/>
  <c r="AY11" i="27"/>
  <c r="BA11" i="27"/>
  <c r="AY11" i="18"/>
  <c r="BC35" i="18"/>
  <c r="BC26" i="18"/>
  <c r="BB26" i="18"/>
  <c r="BB17" i="18"/>
  <c r="BC17" i="18"/>
  <c r="BC43" i="18"/>
  <c r="AN6" i="9"/>
  <c r="AI6" i="9"/>
  <c r="AM6" i="9"/>
  <c r="AX23" i="27"/>
  <c r="AZ23" i="27"/>
  <c r="AX35" i="27"/>
  <c r="AZ35" i="27"/>
  <c r="AL30" i="9"/>
  <c r="AX35" i="18"/>
  <c r="BB35" i="18"/>
  <c r="AM26" i="9"/>
  <c r="AL18" i="9"/>
  <c r="AX23" i="18"/>
  <c r="BB23" i="18"/>
  <c r="AL26" i="9"/>
  <c r="AX31" i="27"/>
  <c r="AZ31" i="27"/>
  <c r="AX31" i="18"/>
  <c r="BB31" i="18"/>
  <c r="AL38" i="9"/>
  <c r="AX43" i="27"/>
  <c r="AZ43" i="27"/>
  <c r="AX43" i="18"/>
  <c r="BB43" i="18"/>
  <c r="AY9" i="27"/>
  <c r="BA9" i="27"/>
  <c r="AY9" i="18"/>
  <c r="AN4" i="9"/>
  <c r="BC11" i="18"/>
  <c r="AX11" i="27"/>
  <c r="AZ11" i="27"/>
  <c r="AX11" i="18"/>
  <c r="BB11" i="18"/>
  <c r="AI4" i="9"/>
  <c r="AM4" i="9"/>
  <c r="AL6" i="9"/>
  <c r="BC9" i="18"/>
  <c r="AX9" i="18"/>
  <c r="BB9" i="18"/>
  <c r="AL4" i="9"/>
  <c r="AX9" i="27"/>
  <c r="AZ9"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HP</author>
  </authors>
  <commentList>
    <comment ref="S22" authorId="0" shapeId="0" xr:uid="{96A39DBC-0975-4312-8C97-9AFD09F9DCD6}">
      <text>
        <r>
          <rPr>
            <b/>
            <sz val="9"/>
            <color indexed="81"/>
            <rFont val="Tahoma"/>
            <family val="2"/>
          </rPr>
          <t>user:</t>
        </r>
        <r>
          <rPr>
            <sz val="9"/>
            <color indexed="81"/>
            <rFont val="Tahoma"/>
            <family val="2"/>
          </rPr>
          <t xml:space="preserve">
quoted price 26020 replaced by avg price 15995</t>
        </r>
      </text>
    </comment>
    <comment ref="N28" authorId="0" shapeId="0" xr:uid="{CCD3BE4D-0A7F-4B63-8079-D805A11FFEBE}">
      <text>
        <r>
          <rPr>
            <b/>
            <sz val="9"/>
            <color indexed="81"/>
            <rFont val="Tahoma"/>
          </rPr>
          <t>user:</t>
        </r>
        <r>
          <rPr>
            <sz val="9"/>
            <color indexed="81"/>
            <rFont val="Tahoma"/>
          </rPr>
          <t xml:space="preserve">
quoted price 1000 replaced by avg price 2470</t>
        </r>
      </text>
    </comment>
    <comment ref="S28" authorId="0" shapeId="0" xr:uid="{6C683732-9FEF-44CA-BB13-7D0094EACEFC}">
      <text>
        <r>
          <rPr>
            <b/>
            <sz val="9"/>
            <color indexed="81"/>
            <rFont val="Tahoma"/>
            <family val="2"/>
          </rPr>
          <t>user:</t>
        </r>
        <r>
          <rPr>
            <sz val="9"/>
            <color indexed="81"/>
            <rFont val="Tahoma"/>
            <family val="2"/>
          </rPr>
          <t xml:space="preserve">
quoted price 630 replaced by avg price 2245</t>
        </r>
      </text>
    </comment>
    <comment ref="X28" authorId="0" shapeId="0" xr:uid="{9AB3D10A-281C-47B7-9DC6-B3F0F81635B7}">
      <text>
        <r>
          <rPr>
            <b/>
            <sz val="9"/>
            <color indexed="81"/>
            <rFont val="Tahoma"/>
            <family val="2"/>
          </rPr>
          <t>user:</t>
        </r>
        <r>
          <rPr>
            <sz val="9"/>
            <color indexed="81"/>
            <rFont val="Tahoma"/>
            <family val="2"/>
          </rPr>
          <t xml:space="preserve">
quoted price 917 replaced by avg price 2245</t>
        </r>
      </text>
    </comment>
    <comment ref="AA28" authorId="0" shapeId="0" xr:uid="{D1FDABA1-BD79-4E6E-AC65-10D9D9BA3866}">
      <text>
        <r>
          <rPr>
            <b/>
            <sz val="9"/>
            <color indexed="81"/>
            <rFont val="Tahoma"/>
            <family val="2"/>
          </rPr>
          <t>user:</t>
        </r>
        <r>
          <rPr>
            <sz val="9"/>
            <color indexed="81"/>
            <rFont val="Tahoma"/>
            <family val="2"/>
          </rPr>
          <t xml:space="preserve">
quoted price 760 replaced by avg price 2245</t>
        </r>
      </text>
    </comment>
    <comment ref="AB28" authorId="0" shapeId="0" xr:uid="{9C1F5A76-4BAE-4F24-8CC3-89902DAD440E}">
      <text>
        <r>
          <rPr>
            <b/>
            <sz val="9"/>
            <color indexed="81"/>
            <rFont val="Tahoma"/>
            <family val="2"/>
          </rPr>
          <t>user:</t>
        </r>
        <r>
          <rPr>
            <sz val="9"/>
            <color indexed="81"/>
            <rFont val="Tahoma"/>
            <family val="2"/>
          </rPr>
          <t xml:space="preserve">
quoted price 800 replaced by avg price 2245</t>
        </r>
      </text>
    </comment>
    <comment ref="AJ33" authorId="0" shapeId="0" xr:uid="{9C445766-D6BA-4768-80F9-5AD270A83132}">
      <text>
        <r>
          <rPr>
            <b/>
            <sz val="9"/>
            <color indexed="81"/>
            <rFont val="Tahoma"/>
          </rPr>
          <t>user:</t>
        </r>
        <r>
          <rPr>
            <sz val="9"/>
            <color indexed="81"/>
            <rFont val="Tahoma"/>
          </rPr>
          <t xml:space="preserve">
quoted price 14500 replaced by  price 9103</t>
        </r>
      </text>
    </comment>
    <comment ref="AJ34" authorId="0" shapeId="0" xr:uid="{20081E42-A770-4553-91E9-57AFB32E556B}">
      <text>
        <r>
          <rPr>
            <b/>
            <sz val="9"/>
            <color indexed="81"/>
            <rFont val="Tahoma"/>
          </rPr>
          <t>user:</t>
        </r>
        <r>
          <rPr>
            <sz val="9"/>
            <color indexed="81"/>
            <rFont val="Tahoma"/>
          </rPr>
          <t xml:space="preserve">
quoted price 9700 replaced by revised prcie 8250</t>
        </r>
      </text>
    </comment>
    <comment ref="X36" authorId="0" shapeId="0" xr:uid="{3C0D55D3-53FA-4682-A424-C68ACF9D5E18}">
      <text>
        <r>
          <rPr>
            <b/>
            <sz val="9"/>
            <color indexed="81"/>
            <rFont val="Tahoma"/>
            <family val="2"/>
          </rPr>
          <t>user:</t>
        </r>
        <r>
          <rPr>
            <sz val="9"/>
            <color indexed="81"/>
            <rFont val="Tahoma"/>
            <family val="2"/>
          </rPr>
          <t xml:space="preserve">
quoted price 2250 replaced by avg price 5160</t>
        </r>
      </text>
    </comment>
    <comment ref="AB36" authorId="0" shapeId="0" xr:uid="{F88A999D-40C1-49C0-9BD4-FC191193DFFF}">
      <text>
        <r>
          <rPr>
            <b/>
            <sz val="9"/>
            <color indexed="81"/>
            <rFont val="Tahoma"/>
            <family val="2"/>
          </rPr>
          <t>user:</t>
        </r>
        <r>
          <rPr>
            <sz val="9"/>
            <color indexed="81"/>
            <rFont val="Tahoma"/>
            <family val="2"/>
          </rPr>
          <t xml:space="preserve">
quoted price 2000 replaced by avg price 5160</t>
        </r>
      </text>
    </comment>
    <comment ref="X37" authorId="0" shapeId="0" xr:uid="{5EE52DB8-254C-4BFC-B9AD-6FF3D4704F8E}">
      <text>
        <r>
          <rPr>
            <b/>
            <sz val="9"/>
            <color indexed="81"/>
            <rFont val="Tahoma"/>
            <family val="2"/>
          </rPr>
          <t>user:</t>
        </r>
        <r>
          <rPr>
            <sz val="9"/>
            <color indexed="81"/>
            <rFont val="Tahoma"/>
            <family val="2"/>
          </rPr>
          <t xml:space="preserve">
quoted price 2250 replaced by avg price 5370</t>
        </r>
      </text>
    </comment>
    <comment ref="X39" authorId="0" shapeId="0" xr:uid="{E1A18B1A-171B-4FAE-AED3-A602BCA213C1}">
      <text>
        <r>
          <rPr>
            <b/>
            <sz val="9"/>
            <color indexed="81"/>
            <rFont val="Tahoma"/>
            <family val="2"/>
          </rPr>
          <t>user:</t>
        </r>
        <r>
          <rPr>
            <sz val="9"/>
            <color indexed="81"/>
            <rFont val="Tahoma"/>
            <family val="2"/>
          </rPr>
          <t xml:space="preserve">
quoted price 2500 replaced by revised price 4500.</t>
        </r>
      </text>
    </comment>
    <comment ref="AE39" authorId="0" shapeId="0" xr:uid="{AEA9887F-A8EE-49BF-9A32-AA18F39C431E}">
      <text>
        <r>
          <rPr>
            <b/>
            <sz val="9"/>
            <color indexed="81"/>
            <rFont val="Tahoma"/>
            <family val="2"/>
          </rPr>
          <t>user:</t>
        </r>
        <r>
          <rPr>
            <sz val="9"/>
            <color indexed="81"/>
            <rFont val="Tahoma"/>
            <family val="2"/>
          </rPr>
          <t xml:space="preserve">
quoted price 10100 replaced by revised price 7800</t>
        </r>
      </text>
    </comment>
    <comment ref="N43" authorId="0" shapeId="0" xr:uid="{718D340C-4D56-4959-AF26-80962FC153D2}">
      <text>
        <r>
          <rPr>
            <b/>
            <sz val="9"/>
            <color indexed="81"/>
            <rFont val="Tahoma"/>
            <family val="2"/>
          </rPr>
          <t>user:</t>
        </r>
        <r>
          <rPr>
            <sz val="9"/>
            <color indexed="81"/>
            <rFont val="Tahoma"/>
            <family val="2"/>
          </rPr>
          <t xml:space="preserve">
quoted price 23 replaced by prev qqtr price 46</t>
        </r>
      </text>
    </comment>
    <comment ref="V43" authorId="0" shapeId="0" xr:uid="{4E2AB697-381F-49C5-8788-FCDD66DC89B9}">
      <text>
        <r>
          <rPr>
            <b/>
            <sz val="9"/>
            <color indexed="81"/>
            <rFont val="Tahoma"/>
            <family val="2"/>
          </rPr>
          <t>user:</t>
        </r>
        <r>
          <rPr>
            <sz val="9"/>
            <color indexed="81"/>
            <rFont val="Tahoma"/>
            <family val="2"/>
          </rPr>
          <t xml:space="preserve">
quoted price 34 replaced by avg price 68</t>
        </r>
      </text>
    </comment>
    <comment ref="Z43" authorId="0" shapeId="0" xr:uid="{BE6FE54F-E089-4867-9C27-78C695212ABB}">
      <text>
        <r>
          <rPr>
            <b/>
            <sz val="9"/>
            <color indexed="81"/>
            <rFont val="Tahoma"/>
            <family val="2"/>
          </rPr>
          <t>user:</t>
        </r>
        <r>
          <rPr>
            <sz val="9"/>
            <color indexed="81"/>
            <rFont val="Tahoma"/>
            <family val="2"/>
          </rPr>
          <t xml:space="preserve">
quoted price 270nreplaced by avg price 70</t>
        </r>
      </text>
    </comment>
    <comment ref="AC43" authorId="0" shapeId="0" xr:uid="{499434B2-B3D1-4AB2-BB44-BA8587DDD1DB}">
      <text>
        <r>
          <rPr>
            <b/>
            <sz val="9"/>
            <color indexed="81"/>
            <rFont val="Tahoma"/>
            <family val="2"/>
          </rPr>
          <t>user:</t>
        </r>
        <r>
          <rPr>
            <sz val="9"/>
            <color indexed="81"/>
            <rFont val="Tahoma"/>
            <family val="2"/>
          </rPr>
          <t xml:space="preserve">
quoted price 142 replaced by avg price 71</t>
        </r>
      </text>
    </comment>
    <comment ref="AI43" authorId="0" shapeId="0" xr:uid="{72E78448-8952-479B-A872-0277A6B6FF36}">
      <text>
        <r>
          <rPr>
            <b/>
            <sz val="9"/>
            <color indexed="81"/>
            <rFont val="Tahoma"/>
            <family val="2"/>
          </rPr>
          <t>user:</t>
        </r>
        <r>
          <rPr>
            <sz val="9"/>
            <color indexed="81"/>
            <rFont val="Tahoma"/>
            <family val="2"/>
          </rPr>
          <t xml:space="preserve">
quoted price 140 replaced by avg price 70
</t>
        </r>
      </text>
    </comment>
    <comment ref="L44" authorId="0" shapeId="0" xr:uid="{3ECC8631-708D-41AA-AC68-3723DE399473}">
      <text>
        <r>
          <rPr>
            <b/>
            <sz val="9"/>
            <color indexed="81"/>
            <rFont val="Tahoma"/>
            <family val="2"/>
          </rPr>
          <t>user:</t>
        </r>
        <r>
          <rPr>
            <sz val="9"/>
            <color indexed="81"/>
            <rFont val="Tahoma"/>
            <family val="2"/>
          </rPr>
          <t xml:space="preserve">
quoted price 107 replaced by avg price 83</t>
        </r>
      </text>
    </comment>
    <comment ref="M44" authorId="0" shapeId="0" xr:uid="{5A23DE9F-9FBC-40BA-9AB0-0DD67458FAE1}">
      <text>
        <r>
          <rPr>
            <b/>
            <sz val="9"/>
            <color indexed="81"/>
            <rFont val="Tahoma"/>
            <family val="2"/>
          </rPr>
          <t>user:</t>
        </r>
        <r>
          <rPr>
            <sz val="9"/>
            <color indexed="81"/>
            <rFont val="Tahoma"/>
            <family val="2"/>
          </rPr>
          <t xml:space="preserve">
quoted price 106 replaced by avg price 63</t>
        </r>
      </text>
    </comment>
    <comment ref="N44" authorId="0" shapeId="0" xr:uid="{8744AE2C-0292-4E42-8240-C098ED761789}">
      <text>
        <r>
          <rPr>
            <b/>
            <sz val="9"/>
            <color indexed="81"/>
            <rFont val="Tahoma"/>
            <family val="2"/>
          </rPr>
          <t>user:</t>
        </r>
        <r>
          <rPr>
            <sz val="9"/>
            <color indexed="81"/>
            <rFont val="Tahoma"/>
            <family val="2"/>
          </rPr>
          <t xml:space="preserve">
quoted price 20 replaced by prev qqtr price 42</t>
        </r>
      </text>
    </comment>
    <comment ref="T44" authorId="0" shapeId="0" xr:uid="{9EF02983-2733-4F28-8E36-DB0EAE58E9FF}">
      <text>
        <r>
          <rPr>
            <b/>
            <sz val="9"/>
            <color indexed="81"/>
            <rFont val="Tahoma"/>
            <family val="2"/>
          </rPr>
          <t>user:</t>
        </r>
        <r>
          <rPr>
            <sz val="9"/>
            <color indexed="81"/>
            <rFont val="Tahoma"/>
            <family val="2"/>
          </rPr>
          <t xml:space="preserve">
quoted price 124 replaced by avg price 75
</t>
        </r>
      </text>
    </comment>
    <comment ref="Z44" authorId="0" shapeId="0" xr:uid="{2E48415B-3A0B-4CEC-BDC6-FFC6BB480BDB}">
      <text>
        <r>
          <rPr>
            <b/>
            <sz val="9"/>
            <color indexed="81"/>
            <rFont val="Tahoma"/>
            <family val="2"/>
          </rPr>
          <t>user:</t>
        </r>
        <r>
          <rPr>
            <sz val="9"/>
            <color indexed="81"/>
            <rFont val="Tahoma"/>
            <family val="2"/>
          </rPr>
          <t xml:space="preserve">
quoted price 250 replaced by avg price 75
</t>
        </r>
      </text>
    </comment>
    <comment ref="AC44" authorId="0" shapeId="0" xr:uid="{2ED23435-F12F-4D68-AAE3-96844DBFC5DC}">
      <text>
        <r>
          <rPr>
            <b/>
            <sz val="9"/>
            <color indexed="81"/>
            <rFont val="Tahoma"/>
            <family val="2"/>
          </rPr>
          <t>user:</t>
        </r>
        <r>
          <rPr>
            <sz val="9"/>
            <color indexed="81"/>
            <rFont val="Tahoma"/>
            <family val="2"/>
          </rPr>
          <t xml:space="preserve">
quoted price 115 replaced by avg price 63
</t>
        </r>
      </text>
    </comment>
    <comment ref="AD44" authorId="0" shapeId="0" xr:uid="{8412FD80-238B-437C-A8F9-7078FD89B4D4}">
      <text>
        <r>
          <rPr>
            <b/>
            <sz val="9"/>
            <color indexed="81"/>
            <rFont val="Tahoma"/>
            <family val="2"/>
          </rPr>
          <t>user:</t>
        </r>
        <r>
          <rPr>
            <sz val="9"/>
            <color indexed="81"/>
            <rFont val="Tahoma"/>
            <family val="2"/>
          </rPr>
          <t xml:space="preserve">
quoted price 129 replaced by avg price 78</t>
        </r>
      </text>
    </comment>
    <comment ref="L47" authorId="0" shapeId="0" xr:uid="{3D3DB217-368D-4C9A-B5EA-26EA4AF0CA05}">
      <text>
        <r>
          <rPr>
            <b/>
            <sz val="9"/>
            <color indexed="81"/>
            <rFont val="Tahoma"/>
            <family val="2"/>
          </rPr>
          <t>user:</t>
        </r>
        <r>
          <rPr>
            <sz val="9"/>
            <color indexed="81"/>
            <rFont val="Tahoma"/>
            <family val="2"/>
          </rPr>
          <t xml:space="preserve">
quoted price 99 replaced by corrected price 53
</t>
        </r>
      </text>
    </comment>
    <comment ref="M47" authorId="0" shapeId="0" xr:uid="{2CCCA761-41A7-4A8A-8F0B-588296514A94}">
      <text>
        <r>
          <rPr>
            <b/>
            <sz val="9"/>
            <color indexed="81"/>
            <rFont val="Tahoma"/>
            <family val="2"/>
          </rPr>
          <t>user:</t>
        </r>
        <r>
          <rPr>
            <sz val="9"/>
            <color indexed="81"/>
            <rFont val="Tahoma"/>
            <family val="2"/>
          </rPr>
          <t xml:space="preserve">
quoted price 102 replaced by prev qtr price 72</t>
        </r>
      </text>
    </comment>
    <comment ref="T47" authorId="0" shapeId="0" xr:uid="{CD3A6B15-4F6B-4BCF-B94D-9FD50418B828}">
      <text>
        <r>
          <rPr>
            <b/>
            <sz val="9"/>
            <color indexed="81"/>
            <rFont val="Tahoma"/>
            <family val="2"/>
          </rPr>
          <t>user:</t>
        </r>
        <r>
          <rPr>
            <sz val="9"/>
            <color indexed="81"/>
            <rFont val="Tahoma"/>
            <family val="2"/>
          </rPr>
          <t xml:space="preserve">
quoted price 99 replaced by prev qtr price 65</t>
        </r>
      </text>
    </comment>
    <comment ref="AK47" authorId="0" shapeId="0" xr:uid="{CB7ACD48-6FDD-4B24-B9ED-F8C038F8D2B1}">
      <text>
        <r>
          <rPr>
            <b/>
            <sz val="9"/>
            <color indexed="81"/>
            <rFont val="Tahoma"/>
            <family val="2"/>
          </rPr>
          <t>user:</t>
        </r>
        <r>
          <rPr>
            <sz val="9"/>
            <color indexed="81"/>
            <rFont val="Tahoma"/>
            <family val="2"/>
          </rPr>
          <t xml:space="preserve">
quoted price 112 replaced by revised price 66</t>
        </r>
      </text>
    </comment>
    <comment ref="L51" authorId="0" shapeId="0" xr:uid="{E6332B91-3847-4B6A-A73D-3FD297A97F65}">
      <text>
        <r>
          <rPr>
            <b/>
            <sz val="9"/>
            <color indexed="81"/>
            <rFont val="Tahoma"/>
            <family val="2"/>
          </rPr>
          <t>user:</t>
        </r>
        <r>
          <rPr>
            <sz val="9"/>
            <color indexed="81"/>
            <rFont val="Tahoma"/>
            <family val="2"/>
          </rPr>
          <t xml:space="preserve">
quoted price 864 replaced by avg price 414</t>
        </r>
      </text>
    </comment>
    <comment ref="X51" authorId="0" shapeId="0" xr:uid="{3FD11530-D841-47F4-81D3-FA956BDB07E6}">
      <text>
        <r>
          <rPr>
            <b/>
            <sz val="9"/>
            <color indexed="81"/>
            <rFont val="Tahoma"/>
            <family val="2"/>
          </rPr>
          <t>user:</t>
        </r>
        <r>
          <rPr>
            <sz val="9"/>
            <color indexed="81"/>
            <rFont val="Tahoma"/>
            <family val="2"/>
          </rPr>
          <t xml:space="preserve">
</t>
        </r>
      </text>
    </comment>
    <comment ref="AK51" authorId="0" shapeId="0" xr:uid="{FE607E80-DD98-4970-9760-D119BD9F7252}">
      <text>
        <r>
          <rPr>
            <b/>
            <sz val="9"/>
            <color indexed="81"/>
            <rFont val="Tahoma"/>
            <family val="2"/>
          </rPr>
          <t>user:</t>
        </r>
        <r>
          <rPr>
            <sz val="9"/>
            <color indexed="81"/>
            <rFont val="Tahoma"/>
            <family val="2"/>
          </rPr>
          <t xml:space="preserve">
quoted price 900 replaced by avg price 535</t>
        </r>
      </text>
    </comment>
    <comment ref="O55" authorId="0" shapeId="0" xr:uid="{9CB40A7F-3C16-4D49-8D90-E0F731ABBA72}">
      <text>
        <r>
          <rPr>
            <b/>
            <sz val="9"/>
            <color indexed="81"/>
            <rFont val="Tahoma"/>
            <family val="2"/>
          </rPr>
          <t>user:</t>
        </r>
        <r>
          <rPr>
            <sz val="9"/>
            <color indexed="81"/>
            <rFont val="Tahoma"/>
            <family val="2"/>
          </rPr>
          <t xml:space="preserve">
quoted price 786 replaced by avg price 283</t>
        </r>
      </text>
    </comment>
    <comment ref="Q57" authorId="0" shapeId="0" xr:uid="{68DE9822-914D-40F2-B3FA-9AECD05E3F7B}">
      <text>
        <r>
          <rPr>
            <b/>
            <sz val="9"/>
            <color indexed="81"/>
            <rFont val="Tahoma"/>
            <family val="2"/>
          </rPr>
          <t>user:</t>
        </r>
        <r>
          <rPr>
            <sz val="9"/>
            <color indexed="81"/>
            <rFont val="Tahoma"/>
            <family val="2"/>
          </rPr>
          <t xml:space="preserve">
quoted price 400 replaced by avg price 133
</t>
        </r>
      </text>
    </comment>
    <comment ref="H67" authorId="0" shapeId="0" xr:uid="{98EEB2EF-3749-45B2-802F-0092A7760822}">
      <text>
        <r>
          <rPr>
            <b/>
            <sz val="9"/>
            <color indexed="81"/>
            <rFont val="Tahoma"/>
            <family val="2"/>
          </rPr>
          <t>user:</t>
        </r>
        <r>
          <rPr>
            <sz val="9"/>
            <color indexed="81"/>
            <rFont val="Tahoma"/>
            <family val="2"/>
          </rPr>
          <t xml:space="preserve">
quoted price 1212 replaced by avg price 860</t>
        </r>
      </text>
    </comment>
    <comment ref="AE67" authorId="0" shapeId="0" xr:uid="{30F2575E-9AF8-4DA4-958C-6A6660C1DABF}">
      <text>
        <r>
          <rPr>
            <b/>
            <sz val="9"/>
            <color indexed="81"/>
            <rFont val="Tahoma"/>
            <family val="2"/>
          </rPr>
          <t>user:</t>
        </r>
        <r>
          <rPr>
            <sz val="9"/>
            <color indexed="81"/>
            <rFont val="Tahoma"/>
            <family val="2"/>
          </rPr>
          <t xml:space="preserve">
quoted price 1262 replaced by avg price 750</t>
        </r>
      </text>
    </comment>
    <comment ref="C68" authorId="1" shapeId="0" xr:uid="{759678C4-AE1F-4542-9F6E-E37FE8AF6F97}">
      <text>
        <r>
          <rPr>
            <b/>
            <sz val="9"/>
            <color indexed="81"/>
            <rFont val="Tahoma"/>
            <family val="2"/>
          </rPr>
          <t>HP:</t>
        </r>
        <r>
          <rPr>
            <sz val="9"/>
            <color indexed="81"/>
            <rFont val="Tahoma"/>
            <family val="2"/>
          </rPr>
          <t xml:space="preserve">
</t>
        </r>
      </text>
    </comment>
    <comment ref="H76" authorId="0" shapeId="0" xr:uid="{E044A3BA-64ED-4117-AAC3-4A3CBF416C07}">
      <text>
        <r>
          <rPr>
            <b/>
            <sz val="9"/>
            <color indexed="81"/>
            <rFont val="Tahoma"/>
            <family val="2"/>
          </rPr>
          <t>user:</t>
        </r>
        <r>
          <rPr>
            <sz val="9"/>
            <color indexed="81"/>
            <rFont val="Tahoma"/>
            <family val="2"/>
          </rPr>
          <t xml:space="preserve">
quoted price1536 replaced by avg price 827
</t>
        </r>
      </text>
    </comment>
    <comment ref="O76" authorId="0" shapeId="0" xr:uid="{8FCEA1AB-61B4-4E27-B1FB-7F0F25483666}">
      <text>
        <r>
          <rPr>
            <b/>
            <sz val="9"/>
            <color indexed="81"/>
            <rFont val="Tahoma"/>
            <family val="2"/>
          </rPr>
          <t>user:</t>
        </r>
        <r>
          <rPr>
            <sz val="9"/>
            <color indexed="81"/>
            <rFont val="Tahoma"/>
            <family val="2"/>
          </rPr>
          <t xml:space="preserve">
quoted prie 2210 replaced by avg price 870</t>
        </r>
      </text>
    </comment>
    <comment ref="R76" authorId="0" shapeId="0" xr:uid="{64336A90-A8CD-43B5-91BF-30300BC7EC15}">
      <text>
        <r>
          <rPr>
            <b/>
            <sz val="9"/>
            <color indexed="81"/>
            <rFont val="Tahoma"/>
            <family val="2"/>
          </rPr>
          <t>user:</t>
        </r>
        <r>
          <rPr>
            <sz val="9"/>
            <color indexed="81"/>
            <rFont val="Tahoma"/>
            <family val="2"/>
          </rPr>
          <t xml:space="preserve">
quoted price 1272 replaced by avg price 755</t>
        </r>
      </text>
    </comment>
    <comment ref="AA79" authorId="0" shapeId="0" xr:uid="{F60B198B-5ECB-4E99-BA06-071762370BF0}">
      <text>
        <r>
          <rPr>
            <b/>
            <sz val="9"/>
            <color indexed="81"/>
            <rFont val="Tahoma"/>
            <family val="2"/>
          </rPr>
          <t>user:</t>
        </r>
        <r>
          <rPr>
            <sz val="9"/>
            <color indexed="81"/>
            <rFont val="Tahoma"/>
            <family val="2"/>
          </rPr>
          <t xml:space="preserve">
quoted price 20 replaced by avg price 30
</t>
        </r>
      </text>
    </comment>
    <comment ref="N84" authorId="0" shapeId="0" xr:uid="{CDFAAEB2-A045-44C3-906C-3209BBF0573C}">
      <text>
        <r>
          <rPr>
            <b/>
            <sz val="9"/>
            <color indexed="81"/>
            <rFont val="Tahoma"/>
            <family val="2"/>
          </rPr>
          <t>user:</t>
        </r>
        <r>
          <rPr>
            <sz val="9"/>
            <color indexed="81"/>
            <rFont val="Tahoma"/>
            <family val="2"/>
          </rPr>
          <t xml:space="preserve">
quoted price 855 replaced by avg price 485</t>
        </r>
      </text>
    </comment>
    <comment ref="I88" authorId="0" shapeId="0" xr:uid="{5F1DCCC0-4A83-4298-9CA4-EF8F6F324388}">
      <text>
        <r>
          <rPr>
            <b/>
            <sz val="9"/>
            <color indexed="81"/>
            <rFont val="Tahoma"/>
            <family val="2"/>
          </rPr>
          <t>user:</t>
        </r>
        <r>
          <rPr>
            <sz val="9"/>
            <color indexed="81"/>
            <rFont val="Tahoma"/>
            <family val="2"/>
          </rPr>
          <t xml:space="preserve">
quoted price 180 replaced by avg price 345</t>
        </r>
      </text>
    </comment>
    <comment ref="I91" authorId="0" shapeId="0" xr:uid="{1A9EFDEF-1DCF-4156-9F51-78CDE1F6A610}">
      <text>
        <r>
          <rPr>
            <b/>
            <sz val="9"/>
            <color indexed="81"/>
            <rFont val="Tahoma"/>
            <family val="2"/>
          </rPr>
          <t>user:</t>
        </r>
        <r>
          <rPr>
            <sz val="9"/>
            <color indexed="81"/>
            <rFont val="Tahoma"/>
            <family val="2"/>
          </rPr>
          <t xml:space="preserve">
quoted price 800 replaced by avg price 180
</t>
        </r>
      </text>
    </comment>
    <comment ref="AA96" authorId="0" shapeId="0" xr:uid="{32EC396A-759D-4711-BA7D-ED4D4A4C60F9}">
      <text>
        <r>
          <rPr>
            <b/>
            <sz val="9"/>
            <color indexed="81"/>
            <rFont val="Tahoma"/>
            <family val="2"/>
          </rPr>
          <t>user:</t>
        </r>
        <r>
          <rPr>
            <sz val="9"/>
            <color indexed="81"/>
            <rFont val="Tahoma"/>
            <family val="2"/>
          </rPr>
          <t xml:space="preserve">
quoted price 45000 replaced by avg price 17000</t>
        </r>
      </text>
    </comment>
    <comment ref="AK100" authorId="0" shapeId="0" xr:uid="{BAF6CF04-FD8E-4656-8B79-2E5126E11E46}">
      <text>
        <r>
          <rPr>
            <b/>
            <sz val="9"/>
            <color indexed="81"/>
            <rFont val="Tahoma"/>
            <family val="2"/>
          </rPr>
          <t>user:</t>
        </r>
        <r>
          <rPr>
            <sz val="9"/>
            <color indexed="81"/>
            <rFont val="Tahoma"/>
            <family val="2"/>
          </rPr>
          <t xml:space="preserve">
quoted price 5750 replace by avg price 13000
</t>
        </r>
      </text>
    </comment>
    <comment ref="G103" authorId="0" shapeId="0" xr:uid="{55F28ECC-14EA-4572-9150-DB327B765C6B}">
      <text>
        <r>
          <rPr>
            <b/>
            <sz val="9"/>
            <color indexed="81"/>
            <rFont val="Tahoma"/>
            <family val="2"/>
          </rPr>
          <t>user:</t>
        </r>
        <r>
          <rPr>
            <sz val="9"/>
            <color indexed="81"/>
            <rFont val="Tahoma"/>
            <family val="2"/>
          </rPr>
          <t xml:space="preserve">
quoted price 114 replaced by prev qtr price 914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uhnj</author>
  </authors>
  <commentList>
    <comment ref="L10" authorId="0" shapeId="0" xr:uid="{00000000-0006-0000-0600-000001000000}">
      <text>
        <r>
          <rPr>
            <b/>
            <sz val="9"/>
            <color indexed="81"/>
            <rFont val="Tahoma"/>
            <family val="2"/>
          </rPr>
          <t>uhnj:</t>
        </r>
        <r>
          <rPr>
            <sz val="9"/>
            <color indexed="81"/>
            <rFont val="Tahoma"/>
            <family val="2"/>
          </rPr>
          <t xml:space="preserve">
360= 1360
</t>
        </r>
      </text>
    </comment>
    <comment ref="L11" authorId="0" shapeId="0" xr:uid="{00000000-0006-0000-0600-000002000000}">
      <text>
        <r>
          <rPr>
            <b/>
            <sz val="9"/>
            <color indexed="81"/>
            <rFont val="Tahoma"/>
            <family val="2"/>
          </rPr>
          <t>uhnj:</t>
        </r>
        <r>
          <rPr>
            <sz val="9"/>
            <color indexed="81"/>
            <rFont val="Tahoma"/>
            <family val="2"/>
          </rPr>
          <t xml:space="preserve">
142=1700
</t>
        </r>
      </text>
    </comment>
  </commentList>
</comments>
</file>

<file path=xl/sharedStrings.xml><?xml version="1.0" encoding="utf-8"?>
<sst xmlns="http://schemas.openxmlformats.org/spreadsheetml/2006/main" count="1236" uniqueCount="694">
  <si>
    <t># kmnfd] 58M</t>
  </si>
  <si>
    <t>%_ lan]6\; -lu|n kQL_</t>
  </si>
  <si>
    <t xml:space="preserve">%= h:tf </t>
  </si>
  <si>
    <t>(= 9'ª\uf</t>
  </si>
  <si>
    <t xml:space="preserve">!)= afn'jfM </t>
  </si>
  <si>
    <t xml:space="preserve">!!= df6f]M </t>
  </si>
  <si>
    <t>xf]rf] 7fpF eg{</t>
  </si>
  <si>
    <t xml:space="preserve">!@= Ans </t>
  </si>
  <si>
    <t>!#= KnfOp8</t>
  </si>
  <si>
    <t xml:space="preserve"> @= lzzf</t>
  </si>
  <si>
    <t xml:space="preserve"> #= On]lS6«s tf/ </t>
  </si>
  <si>
    <t xml:space="preserve"> $= /+u/f]ug </t>
  </si>
  <si>
    <t>k|lt ln6/</t>
  </si>
  <si>
    <t>!÷@ OGr</t>
  </si>
  <si>
    <t>lk; -^ ld=_</t>
  </si>
  <si>
    <t xml:space="preserve"> &amp;= kf]lnlyg kfO{k / lkml6ª\;</t>
  </si>
  <si>
    <t xml:space="preserve"> s_ kf]]lnlyg kfOk</t>
  </si>
  <si>
    <t xml:space="preserve"> *= 6fon</t>
  </si>
  <si>
    <t xml:space="preserve"> (= cnsqf </t>
  </si>
  <si>
    <t xml:space="preserve"> !)= x\o'd kfOk</t>
  </si>
  <si>
    <t>nDafO{ * lkm6 / Aof; !* O{Gr</t>
  </si>
  <si>
    <t xml:space="preserve"> !!= afy?d tyf lsr]gsf ;fdfg</t>
  </si>
  <si>
    <t xml:space="preserve"> </t>
  </si>
  <si>
    <t xml:space="preserve"> !@= /]lnª af/</t>
  </si>
  <si>
    <t xml:space="preserve"> !#=  kfgL tfGg] kDk</t>
  </si>
  <si>
    <t>! xz{ kfj/</t>
  </si>
  <si>
    <t>x]eL</t>
  </si>
  <si>
    <t xml:space="preserve"> !$= kfgL 6}]+sL Knfli6s_</t>
  </si>
  <si>
    <t>ef8f b/ -++?=_</t>
  </si>
  <si>
    <t xml:space="preserve"> 3_ dfa{n</t>
  </si>
  <si>
    <t xml:space="preserve"> ª_ u|]gfO6</t>
  </si>
  <si>
    <r>
      <t>ldSr/</t>
    </r>
    <r>
      <rPr>
        <sz val="10"/>
        <color indexed="8"/>
        <rFont val="Preeti"/>
      </rPr>
      <t xml:space="preserve"> (Mixture) </t>
    </r>
  </si>
  <si>
    <r>
      <t>efOj|]6/</t>
    </r>
    <r>
      <rPr>
        <sz val="10"/>
        <color indexed="8"/>
        <rFont val="Preeti"/>
      </rPr>
      <t xml:space="preserve"> (Vibrater)</t>
    </r>
  </si>
  <si>
    <r>
      <t xml:space="preserve">h]g]/]6/ </t>
    </r>
    <r>
      <rPr>
        <sz val="10"/>
        <color indexed="8"/>
        <rFont val="Preeti"/>
      </rPr>
      <t>(Generetor)</t>
    </r>
  </si>
  <si>
    <r>
      <t>/f]n/</t>
    </r>
    <r>
      <rPr>
        <sz val="10"/>
        <color indexed="8"/>
        <rFont val="Preeti"/>
      </rPr>
      <t xml:space="preserve"> (Roller)</t>
    </r>
  </si>
  <si>
    <r>
      <t>nf]8/ lJxn</t>
    </r>
    <r>
      <rPr>
        <sz val="10"/>
        <color indexed="8"/>
        <rFont val="Preeti"/>
      </rPr>
      <t xml:space="preserve"> (Loder wheel)</t>
    </r>
  </si>
  <si>
    <r>
      <t>PShfe]6/</t>
    </r>
    <r>
      <rPr>
        <sz val="10"/>
        <color indexed="8"/>
        <rFont val="Preeti"/>
      </rPr>
      <t xml:space="preserve"> (Excavator)</t>
    </r>
  </si>
  <si>
    <r>
      <t xml:space="preserve">hDk/ </t>
    </r>
    <r>
      <rPr>
        <sz val="10"/>
        <color theme="1"/>
        <rFont val="Preeti"/>
      </rPr>
      <t>-</t>
    </r>
    <r>
      <rPr>
        <sz val="10"/>
        <color indexed="8"/>
        <rFont val="Preeti"/>
      </rPr>
      <t>Jumper_</t>
    </r>
  </si>
  <si>
    <r>
      <t>ef/tLo============</t>
    </r>
    <r>
      <rPr>
        <sz val="14"/>
        <color indexed="8"/>
        <rFont val="Arial"/>
        <family val="2"/>
      </rPr>
      <t xml:space="preserve"> mm </t>
    </r>
    <r>
      <rPr>
        <sz val="14"/>
        <color indexed="8"/>
        <rFont val="Preeti"/>
      </rPr>
      <t>df]6fO</t>
    </r>
  </si>
  <si>
    <t xml:space="preserve"> != ljh'nLsf] ;fdfgx? </t>
  </si>
  <si>
    <t>9'jfgL ;fwgx?</t>
  </si>
  <si>
    <t>A</t>
  </si>
  <si>
    <t xml:space="preserve">Cement </t>
  </si>
  <si>
    <t>Bricks/Stones/Concrete</t>
  </si>
  <si>
    <t>Bricks</t>
  </si>
  <si>
    <t xml:space="preserve">Stones </t>
  </si>
  <si>
    <t>Concrete</t>
  </si>
  <si>
    <t>Iron Rod &amp; Billets</t>
  </si>
  <si>
    <t xml:space="preserve">Iron Rod </t>
  </si>
  <si>
    <t>Billets</t>
  </si>
  <si>
    <t xml:space="preserve">Wood </t>
  </si>
  <si>
    <t>Aluminium</t>
  </si>
  <si>
    <t>Sand</t>
  </si>
  <si>
    <t>Electical Goods / Glass</t>
  </si>
  <si>
    <t>Electical Goods</t>
  </si>
  <si>
    <t>Glass ( Simple Category )</t>
  </si>
  <si>
    <t>GI Pipe &amp; Its fittings</t>
  </si>
  <si>
    <t xml:space="preserve">GI  - 1/2 inches Pipe </t>
  </si>
  <si>
    <t>GI Pipe Fittings</t>
  </si>
  <si>
    <t>Bitumin</t>
  </si>
  <si>
    <t>Gabin Wire</t>
  </si>
  <si>
    <t>Tile / Marble</t>
  </si>
  <si>
    <t>Tile</t>
  </si>
  <si>
    <t xml:space="preserve">Marble </t>
  </si>
  <si>
    <t>Zink Sheet / Corrogated Sheet</t>
  </si>
  <si>
    <t>Polythene Pipe and Its fittings</t>
  </si>
  <si>
    <t>Polythene Pipe</t>
  </si>
  <si>
    <t>Polythene Pipe Fittings</t>
  </si>
  <si>
    <t>Paint</t>
  </si>
  <si>
    <t>Electrical Wire</t>
  </si>
  <si>
    <t>Hume Pipe</t>
  </si>
  <si>
    <t>Mud</t>
  </si>
  <si>
    <t>B</t>
  </si>
  <si>
    <t>Wage rate of Labour</t>
  </si>
  <si>
    <t>Aggregated Index of Wage</t>
  </si>
  <si>
    <t>Engineer</t>
  </si>
  <si>
    <t>Sub Engineer</t>
  </si>
  <si>
    <t xml:space="preserve">Supervisor </t>
  </si>
  <si>
    <t>Mason</t>
  </si>
  <si>
    <t>Carpenter</t>
  </si>
  <si>
    <t>Labour</t>
  </si>
  <si>
    <t>Electrician</t>
  </si>
  <si>
    <t>Painter</t>
  </si>
  <si>
    <t>Q1</t>
  </si>
  <si>
    <t xml:space="preserve">  </t>
  </si>
  <si>
    <t>Average</t>
  </si>
  <si>
    <t>Weight</t>
  </si>
  <si>
    <t>Q4</t>
  </si>
  <si>
    <t>निर्माण कामदारहरु</t>
  </si>
  <si>
    <t>१. इन्जीनियर</t>
  </si>
  <si>
    <t>२. सब इन्जीनियर</t>
  </si>
  <si>
    <t>३. सुपरभाइजर</t>
  </si>
  <si>
    <t>४. डकर्मी</t>
  </si>
  <si>
    <t>५. सिकर्मी</t>
  </si>
  <si>
    <t>६. मजदुर (ज्यालादार)</t>
  </si>
  <si>
    <t>७. इलेक्ट्रिसियन</t>
  </si>
  <si>
    <t>८. पेन्टर</t>
  </si>
  <si>
    <t>९. प्लम्बर</t>
  </si>
  <si>
    <t>विवरण</t>
  </si>
  <si>
    <t>केन्द्रीय तथ्यांक विभाग</t>
  </si>
  <si>
    <t>मूल्य तथ्यांक शाखा</t>
  </si>
  <si>
    <t>स्पेशिफिकेशन</t>
  </si>
  <si>
    <t>ब्राण्ड</t>
  </si>
  <si>
    <t>ईकाइ</t>
  </si>
  <si>
    <t>Cement</t>
  </si>
  <si>
    <t>Cem1</t>
  </si>
  <si>
    <t>Cem2</t>
  </si>
  <si>
    <t>Brick1</t>
  </si>
  <si>
    <t>Brick2</t>
  </si>
  <si>
    <t>Ferod</t>
  </si>
  <si>
    <t>Rod7mm</t>
  </si>
  <si>
    <t>Rod8mm</t>
  </si>
  <si>
    <t>Rod1025</t>
  </si>
  <si>
    <t>Rod2832</t>
  </si>
  <si>
    <t>Billet</t>
  </si>
  <si>
    <t>Gwire</t>
  </si>
  <si>
    <t>Zsheet</t>
  </si>
  <si>
    <t>zsheet1</t>
  </si>
  <si>
    <t>zsheet2</t>
  </si>
  <si>
    <t>Wood</t>
  </si>
  <si>
    <t>hwood</t>
  </si>
  <si>
    <t>swood</t>
  </si>
  <si>
    <t>aluprofile</t>
  </si>
  <si>
    <t>alprof2</t>
  </si>
  <si>
    <t>alprof1</t>
  </si>
  <si>
    <t>conc</t>
  </si>
  <si>
    <t>conc1</t>
  </si>
  <si>
    <t>conc2</t>
  </si>
  <si>
    <t>stone</t>
  </si>
  <si>
    <t>stone1</t>
  </si>
  <si>
    <t>stone2</t>
  </si>
  <si>
    <t>sand</t>
  </si>
  <si>
    <t>sand1</t>
  </si>
  <si>
    <t>sand2</t>
  </si>
  <si>
    <t>soil</t>
  </si>
  <si>
    <t>cemblc</t>
  </si>
  <si>
    <t>cemblc1</t>
  </si>
  <si>
    <t>cemblc2</t>
  </si>
  <si>
    <t>plwood</t>
  </si>
  <si>
    <t>plywud2</t>
  </si>
  <si>
    <t>plwod1</t>
  </si>
  <si>
    <t>Plyboard</t>
  </si>
  <si>
    <t>Elegood</t>
  </si>
  <si>
    <t>psocket</t>
  </si>
  <si>
    <t>tubelt</t>
  </si>
  <si>
    <t>bulb</t>
  </si>
  <si>
    <t>cfl</t>
  </si>
  <si>
    <t>switch</t>
  </si>
  <si>
    <t>mcb</t>
  </si>
  <si>
    <t>glass</t>
  </si>
  <si>
    <t>glass1</t>
  </si>
  <si>
    <t>glass2</t>
  </si>
  <si>
    <t>elewire</t>
  </si>
  <si>
    <t>wire322</t>
  </si>
  <si>
    <t>wire320</t>
  </si>
  <si>
    <t>wire722</t>
  </si>
  <si>
    <t>paint</t>
  </si>
  <si>
    <t>enamelw</t>
  </si>
  <si>
    <t>primerm</t>
  </si>
  <si>
    <t>distempw</t>
  </si>
  <si>
    <t>emula</t>
  </si>
  <si>
    <t>weather</t>
  </si>
  <si>
    <t>gipipfit</t>
  </si>
  <si>
    <t xml:space="preserve">gipip </t>
  </si>
  <si>
    <t>gifit</t>
  </si>
  <si>
    <t>socket</t>
  </si>
  <si>
    <t>gitee</t>
  </si>
  <si>
    <t>pprcpvc</t>
  </si>
  <si>
    <t>pprpipe</t>
  </si>
  <si>
    <t>pprfit</t>
  </si>
  <si>
    <t>elbowgi</t>
  </si>
  <si>
    <t>elbowppr</t>
  </si>
  <si>
    <t>soketppr</t>
  </si>
  <si>
    <t>teeppr</t>
  </si>
  <si>
    <t>pvcblak</t>
  </si>
  <si>
    <t>polyelbow4</t>
  </si>
  <si>
    <t>polsoket4</t>
  </si>
  <si>
    <t>poltee4</t>
  </si>
  <si>
    <t>polfit</t>
  </si>
  <si>
    <t>polpip1</t>
  </si>
  <si>
    <t>polpip</t>
  </si>
  <si>
    <t>polpipfit</t>
  </si>
  <si>
    <t>tile</t>
  </si>
  <si>
    <t>tile812</t>
  </si>
  <si>
    <t>tile1212</t>
  </si>
  <si>
    <t>tilevet</t>
  </si>
  <si>
    <t>marble</t>
  </si>
  <si>
    <t>granite</t>
  </si>
  <si>
    <t>bitumen</t>
  </si>
  <si>
    <t>humepip</t>
  </si>
  <si>
    <t>kitchen</t>
  </si>
  <si>
    <t>tapkit</t>
  </si>
  <si>
    <t>pankit</t>
  </si>
  <si>
    <t>comkit</t>
  </si>
  <si>
    <t>sinkit</t>
  </si>
  <si>
    <t>railing</t>
  </si>
  <si>
    <t>railingf</t>
  </si>
  <si>
    <t>railings</t>
  </si>
  <si>
    <t>pump1hp</t>
  </si>
  <si>
    <t>tankhv</t>
  </si>
  <si>
    <t>Variables</t>
  </si>
  <si>
    <t>Brick</t>
  </si>
  <si>
    <t>*= /f]8f</t>
  </si>
  <si>
    <r>
      <t>ef/tLo============</t>
    </r>
    <r>
      <rPr>
        <b/>
        <sz val="14"/>
        <color indexed="8"/>
        <rFont val="Arial"/>
        <family val="2"/>
      </rPr>
      <t xml:space="preserve"> mm </t>
    </r>
    <r>
      <rPr>
        <b/>
        <sz val="14"/>
        <color indexed="8"/>
        <rFont val="Preeti"/>
      </rPr>
      <t>df]6fO</t>
    </r>
  </si>
  <si>
    <t xml:space="preserve">&amp;= cfNd'lgod km|]dsf] em\ofn </t>
  </si>
  <si>
    <t>^= sf7 -lr/fg_</t>
  </si>
  <si>
    <t xml:space="preserve">!= l;d]G6 </t>
  </si>
  <si>
    <t>Q2</t>
  </si>
  <si>
    <t>Q3</t>
  </si>
  <si>
    <t>SN</t>
  </si>
  <si>
    <t>Materials/Human Resource</t>
  </si>
  <si>
    <t>Aggregated Index of Const. Material</t>
  </si>
  <si>
    <t>Overall IPICS</t>
  </si>
  <si>
    <t>Construction Materials</t>
  </si>
  <si>
    <t>Base Year (071/72) Index</t>
  </si>
  <si>
    <t>VAR</t>
  </si>
  <si>
    <t>Price Statistics Section</t>
  </si>
  <si>
    <t>Annual</t>
  </si>
  <si>
    <t>Overall IPICS (Material &amp; Labour)</t>
  </si>
  <si>
    <t>A. Construction Material</t>
  </si>
  <si>
    <t>B. Wage Rate of Human Resource</t>
  </si>
  <si>
    <t>Sup</t>
  </si>
  <si>
    <t>Labor</t>
  </si>
  <si>
    <t>Plumber</t>
  </si>
  <si>
    <t>CV</t>
  </si>
  <si>
    <t>Min</t>
  </si>
  <si>
    <t>Max</t>
  </si>
  <si>
    <t>एकाइ</t>
  </si>
  <si>
    <t>PPC 50 Kg</t>
  </si>
  <si>
    <t>पाकेको, रातो, ठोक्किदा फलामको आवाज आउने, ६ फिट माथिबाट खसाल्दा नफुट्ने</t>
  </si>
  <si>
    <t>पाकेको, हल्कारातो, ठोक्किदा नरम आवाज आउने, ६ फिट माथिबाट खसाल्दा प्राय फुट्ने</t>
  </si>
  <si>
    <t>२ लाइन, TMT वा टोरस्टिल</t>
  </si>
  <si>
    <t>साधे दुइ लाइन, TMT वा टोरस्टिल</t>
  </si>
  <si>
    <t>Pachathar</t>
  </si>
  <si>
    <t>Sunsari</t>
  </si>
  <si>
    <t>Dhankuta</t>
  </si>
  <si>
    <t>Bhojpur</t>
  </si>
  <si>
    <t>Okhaldhunga</t>
  </si>
  <si>
    <t>Udayapur</t>
  </si>
  <si>
    <t>Dhanusha</t>
  </si>
  <si>
    <t>Mahottari</t>
  </si>
  <si>
    <t>Sindhuli</t>
  </si>
  <si>
    <t>Kavre</t>
  </si>
  <si>
    <t>Kathamandu</t>
  </si>
  <si>
    <t>Nuwakot</t>
  </si>
  <si>
    <t>Makawanpur</t>
  </si>
  <si>
    <t>Parsa</t>
  </si>
  <si>
    <t>Chitwan</t>
  </si>
  <si>
    <t>Gorakha</t>
  </si>
  <si>
    <t>Syangja</t>
  </si>
  <si>
    <t>Kaski</t>
  </si>
  <si>
    <t>Baglunga</t>
  </si>
  <si>
    <t>Palpa</t>
  </si>
  <si>
    <t>Kapilwastu</t>
  </si>
  <si>
    <t>Pyuthan</t>
  </si>
  <si>
    <t>Dang</t>
  </si>
  <si>
    <t>Banke</t>
  </si>
  <si>
    <t>Surkhet</t>
  </si>
  <si>
    <t>Jumla</t>
  </si>
  <si>
    <t>Bajura</t>
  </si>
  <si>
    <t>Doti</t>
  </si>
  <si>
    <t>Kanchanpur</t>
  </si>
  <si>
    <t>Dadeldhura</t>
  </si>
  <si>
    <t>Darchula</t>
  </si>
  <si>
    <t>No of Obsvs</t>
  </si>
  <si>
    <t>Engi</t>
  </si>
  <si>
    <t>Sengi</t>
  </si>
  <si>
    <t>Carp</t>
  </si>
  <si>
    <t>Elect</t>
  </si>
  <si>
    <t>TechBar</t>
  </si>
  <si>
    <t>TechMar</t>
  </si>
  <si>
    <t>Mixture</t>
  </si>
  <si>
    <t>Vibra</t>
  </si>
  <si>
    <t>Genet</t>
  </si>
  <si>
    <t>Roller</t>
  </si>
  <si>
    <t>Lwheel</t>
  </si>
  <si>
    <t>Excav</t>
  </si>
  <si>
    <t>Cvehi</t>
  </si>
  <si>
    <t>Jumper</t>
  </si>
  <si>
    <r>
      <t xml:space="preserve">$= kmnfd] tf/ </t>
    </r>
    <r>
      <rPr>
        <b/>
        <sz val="11"/>
        <color indexed="8"/>
        <rFont val="Arial Narrow"/>
        <family val="2"/>
      </rPr>
      <t xml:space="preserve">(Gavin Wire) </t>
    </r>
  </si>
  <si>
    <r>
      <t xml:space="preserve"> %=  </t>
    </r>
    <r>
      <rPr>
        <b/>
        <sz val="11"/>
        <color indexed="8"/>
        <rFont val="Times New Roman"/>
        <family val="1"/>
      </rPr>
      <t>GI</t>
    </r>
    <r>
      <rPr>
        <b/>
        <sz val="11"/>
        <color indexed="8"/>
        <rFont val="Preeti"/>
      </rPr>
      <t xml:space="preserve"> kfO{k / lkml6ª\;</t>
    </r>
  </si>
  <si>
    <r>
      <rPr>
        <b/>
        <sz val="11"/>
        <color indexed="8"/>
        <rFont val="Preeti"/>
      </rPr>
      <t xml:space="preserve">    s_ </t>
    </r>
    <r>
      <rPr>
        <b/>
        <sz val="11"/>
        <color indexed="8"/>
        <rFont val="Calibri"/>
        <family val="2"/>
      </rPr>
      <t>GI</t>
    </r>
    <r>
      <rPr>
        <b/>
        <sz val="11"/>
        <color indexed="8"/>
        <rFont val="Preeti"/>
      </rPr>
      <t xml:space="preserve"> kfOk</t>
    </r>
  </si>
  <si>
    <r>
      <t xml:space="preserve">   v_</t>
    </r>
    <r>
      <rPr>
        <b/>
        <sz val="11"/>
        <color indexed="8"/>
        <rFont val="Preeti"/>
      </rPr>
      <t xml:space="preserve"> </t>
    </r>
    <r>
      <rPr>
        <b/>
        <sz val="11"/>
        <color indexed="8"/>
        <rFont val="Times New Roman"/>
        <family val="1"/>
      </rPr>
      <t>GI</t>
    </r>
    <r>
      <rPr>
        <b/>
        <sz val="11"/>
        <color indexed="8"/>
        <rFont val="Preeti"/>
      </rPr>
      <t xml:space="preserve"> kfO{k lkml6ª\;</t>
    </r>
  </si>
  <si>
    <r>
      <t xml:space="preserve"> ^=  </t>
    </r>
    <r>
      <rPr>
        <b/>
        <sz val="11"/>
        <color indexed="8"/>
        <rFont val="Calibri"/>
        <family val="2"/>
      </rPr>
      <t>PPR/CPVC</t>
    </r>
    <r>
      <rPr>
        <b/>
        <sz val="11"/>
        <color indexed="8"/>
        <rFont val="Ganess"/>
      </rPr>
      <t xml:space="preserve"> </t>
    </r>
    <r>
      <rPr>
        <b/>
        <sz val="11"/>
        <color indexed="8"/>
        <rFont val="Preeti"/>
      </rPr>
      <t>kfO{k / lkml6ª\;</t>
    </r>
  </si>
  <si>
    <r>
      <t>v_</t>
    </r>
    <r>
      <rPr>
        <sz val="11"/>
        <color indexed="8"/>
        <rFont val="Preeti"/>
      </rPr>
      <t xml:space="preserve"> </t>
    </r>
    <r>
      <rPr>
        <sz val="11"/>
        <color indexed="8"/>
        <rFont val="Times New Roman"/>
        <family val="1"/>
      </rPr>
      <t>PPR/CPVC</t>
    </r>
    <r>
      <rPr>
        <sz val="11"/>
        <color indexed="8"/>
        <rFont val="Preeti"/>
      </rPr>
      <t xml:space="preserve"> kfO{k lkml6ª\;</t>
    </r>
  </si>
  <si>
    <r>
      <t xml:space="preserve">ldSr/ </t>
    </r>
    <r>
      <rPr>
        <sz val="11"/>
        <color theme="1"/>
        <rFont val="Arial Narrow"/>
        <family val="2"/>
      </rPr>
      <t xml:space="preserve">(Mixture) </t>
    </r>
  </si>
  <si>
    <r>
      <t xml:space="preserve">efOj|]6/ </t>
    </r>
    <r>
      <rPr>
        <sz val="11"/>
        <color theme="1"/>
        <rFont val="Arial Narrow"/>
        <family val="2"/>
      </rPr>
      <t>(Vibrater)</t>
    </r>
  </si>
  <si>
    <r>
      <t xml:space="preserve">h]g]/]6/ </t>
    </r>
    <r>
      <rPr>
        <sz val="11"/>
        <color theme="1"/>
        <rFont val="Arial Narrow"/>
        <family val="2"/>
      </rPr>
      <t>(Generetor)</t>
    </r>
  </si>
  <si>
    <r>
      <t xml:space="preserve">/f]n/ </t>
    </r>
    <r>
      <rPr>
        <sz val="11"/>
        <color theme="1"/>
        <rFont val="Arial Narrow"/>
        <family val="2"/>
      </rPr>
      <t>(Roller)</t>
    </r>
  </si>
  <si>
    <r>
      <t xml:space="preserve">nf]8/ lJxn </t>
    </r>
    <r>
      <rPr>
        <sz val="11"/>
        <color theme="1"/>
        <rFont val="Arial Narrow"/>
        <family val="2"/>
      </rPr>
      <t>(Loder wheel)</t>
    </r>
  </si>
  <si>
    <r>
      <t xml:space="preserve">PShfe]6/ </t>
    </r>
    <r>
      <rPr>
        <sz val="11"/>
        <color theme="1"/>
        <rFont val="Arial Narrow"/>
        <family val="2"/>
      </rPr>
      <t>(Excavator)</t>
    </r>
  </si>
  <si>
    <t>२ इँटा</t>
  </si>
  <si>
    <r>
      <rPr>
        <sz val="11"/>
        <color indexed="8"/>
        <rFont val="Preeti"/>
      </rPr>
      <t xml:space="preserve">s_ </t>
    </r>
    <r>
      <rPr>
        <sz val="11"/>
        <color indexed="8"/>
        <rFont val="Calibri"/>
        <family val="2"/>
      </rPr>
      <t>PPR/CPVC</t>
    </r>
    <r>
      <rPr>
        <sz val="11"/>
        <color indexed="8"/>
        <rFont val="Preeti"/>
      </rPr>
      <t xml:space="preserve"> kfOk</t>
    </r>
  </si>
  <si>
    <r>
      <t>hDk/</t>
    </r>
    <r>
      <rPr>
        <sz val="12"/>
        <color theme="1"/>
        <rFont val="Arial Narrow"/>
        <family val="2"/>
      </rPr>
      <t xml:space="preserve"> (Jumper)</t>
    </r>
  </si>
  <si>
    <t>१० मिस्त्री (डण्डी बाँड्ने)</t>
  </si>
  <si>
    <t>१० मिस्त्री (मार्बल टायल बिछ्याउने)</t>
  </si>
  <si>
    <t>हेभी इक्विपमेन्ट</t>
  </si>
  <si>
    <t>Quarterly Change</t>
  </si>
  <si>
    <t>का मं पौ</t>
  </si>
  <si>
    <t>Base Year 071/72 (2014/15 AD) =100</t>
  </si>
  <si>
    <t xml:space="preserve"> 2073/74 (2016/17 AD)</t>
  </si>
  <si>
    <t>074/75 (2017/18 AD)</t>
  </si>
  <si>
    <t>Quarterly Change (%)</t>
  </si>
  <si>
    <t>२. इँटा</t>
  </si>
  <si>
    <t>क) इँटा - १ नम्बर</t>
  </si>
  <si>
    <t>ख) इँटा - २ नम्बर</t>
  </si>
  <si>
    <t>३. फलामे छड</t>
  </si>
  <si>
    <t>१) ७ मिमिको छड</t>
  </si>
  <si>
    <t>१) ८ मिमिको छड</t>
  </si>
  <si>
    <t>१) १०-२५ मिमिको छड</t>
  </si>
  <si>
    <t>१) २८-३२ मिमिको छड</t>
  </si>
  <si>
    <t>४. बिलेट्स (ग्रिल पत्ती)</t>
  </si>
  <si>
    <t>५. फलामे तार (Gavin Wire)</t>
  </si>
  <si>
    <t>६. जस्ता</t>
  </si>
  <si>
    <t>क) जस्ता पाता</t>
  </si>
  <si>
    <t>ख) जस्ता पाता</t>
  </si>
  <si>
    <t>७. काठ (चिरान)</t>
  </si>
  <si>
    <t>कडा काठ</t>
  </si>
  <si>
    <t>नरम काठ</t>
  </si>
  <si>
    <t>८. आल्मुनियम प्रोफाइल/ फ्रेमको झ्याल</t>
  </si>
  <si>
    <t>क) ५x७ फिट आल्मुनियम झ्याल (भेन्टिलेशन भएको)</t>
  </si>
  <si>
    <t>९. रोडा</t>
  </si>
  <si>
    <t>क) क्रसरको रोडा</t>
  </si>
  <si>
    <t>ख) रोडा (गिट्टि)</t>
  </si>
  <si>
    <t>१०. ढुङ्गा</t>
  </si>
  <si>
    <t>क) ढुङ्गा खोलाको</t>
  </si>
  <si>
    <t>ख) ढुङ्गा खानीको</t>
  </si>
  <si>
    <t>११. बालुवा</t>
  </si>
  <si>
    <t>क) वास नभएको बालुवा</t>
  </si>
  <si>
    <t>ख)  वास भएको बालुवा</t>
  </si>
  <si>
    <t>१२. माटो</t>
  </si>
  <si>
    <t>१३. ब्लक</t>
  </si>
  <si>
    <t>क) गारो बनाउने सिमेन्ट ब्लक</t>
  </si>
  <si>
    <t>क) भुँइमा छाप्ने सिमेन्ट ब्लक</t>
  </si>
  <si>
    <t>१४.  प्लाइउड</t>
  </si>
  <si>
    <t>क) प्लाइउड (वाटरप्रुफ)</t>
  </si>
  <si>
    <t>ख) प्लाइउड</t>
  </si>
  <si>
    <t>ग) बोर्ड</t>
  </si>
  <si>
    <t>१५. बिजुलीका सामानहरु</t>
  </si>
  <si>
    <t>क) पावर सकेट (स्वीचसहित)</t>
  </si>
  <si>
    <t>ख) ट्युबलाइट सेट</t>
  </si>
  <si>
    <t>ग) इलेक्ट्रिक बल्ब (होल्डरसहित)</t>
  </si>
  <si>
    <t>घ) CFL चीम ५ watt</t>
  </si>
  <si>
    <t>च) १० amp को MCB</t>
  </si>
  <si>
    <t>१६. शिशा</t>
  </si>
  <si>
    <t>क) ४ लाइनको शिशा</t>
  </si>
  <si>
    <t>ख) ५ लाइनको कालो शिशा</t>
  </si>
  <si>
    <t>१७. इलेक्ट्रिक तार</t>
  </si>
  <si>
    <t>क) ३/२२ इन्सुलेटेड तार</t>
  </si>
  <si>
    <t>ख) ३/२० इन्सुलेटेड तार</t>
  </si>
  <si>
    <t>ग) ७/२२ इन्सुलेटेड तार</t>
  </si>
  <si>
    <t>१८. रंगरोगन</t>
  </si>
  <si>
    <t>क) सेतो इनामेल</t>
  </si>
  <si>
    <t>ख) मेटालिक प्राइमर</t>
  </si>
  <si>
    <t xml:space="preserve">ग) इन्टेरियर डिस्टेम्पर, सेतो </t>
  </si>
  <si>
    <t>घ) इन्टेरियर इमल्शन (A grade)</t>
  </si>
  <si>
    <t>ङ)एक्टेरियर वेडरकोट्</t>
  </si>
  <si>
    <t>बाहिरी भित्ताको लागि</t>
  </si>
  <si>
    <t>१९. GI पाइप र फिटिङ्गहरु</t>
  </si>
  <si>
    <t xml:space="preserve">क) GI पाइप </t>
  </si>
  <si>
    <t>ख)GI पाइप र फिटिङ्ग्स</t>
  </si>
  <si>
    <t>१) एल्बो GI</t>
  </si>
  <si>
    <t>२) सकेट GI</t>
  </si>
  <si>
    <t>३) टी GI</t>
  </si>
  <si>
    <t>ग) PPR/CPVC पाइप र फिटिङ्गहरु</t>
  </si>
  <si>
    <t>१) PPR/ CPVC पाइप</t>
  </si>
  <si>
    <t>२) PPR/ CPVC पाइप फिटिङ्गहरु</t>
  </si>
  <si>
    <t>i) एल्बो PPR/ CPVC</t>
  </si>
  <si>
    <t>ii) सकेट PPR/ CPVC</t>
  </si>
  <si>
    <t>iii) टी PPR/ CPVC</t>
  </si>
  <si>
    <t>२०. पोलिथिन पाइप र फिटिङ्गहरु</t>
  </si>
  <si>
    <t>क) पोलिथिन पाइप</t>
  </si>
  <si>
    <t>ख) पोलिथिन पाइप फिटिङ्गहरु</t>
  </si>
  <si>
    <t>२१. टायल</t>
  </si>
  <si>
    <t>क) ८" x १२" को सेरामिक टायल</t>
  </si>
  <si>
    <t>ख) १२ x १२" को सेरामिक टायल</t>
  </si>
  <si>
    <t>ग) भित्रिफाइड सेरामिक टायल</t>
  </si>
  <si>
    <t>घ) मार्बल</t>
  </si>
  <si>
    <t>ङ) ग्रेनाइट</t>
  </si>
  <si>
    <t>२२. अलकत्रा</t>
  </si>
  <si>
    <t>२३. ह्युम पाइप</t>
  </si>
  <si>
    <t>२४. बाथरुम तथा किचेनका सामान</t>
  </si>
  <si>
    <t xml:space="preserve">क) पित्तलको धाराको टुटी </t>
  </si>
  <si>
    <t xml:space="preserve">ख) प्यान </t>
  </si>
  <si>
    <t>ग) कमोड (Commode)</t>
  </si>
  <si>
    <t>घ) किचेन सिङ्क (Sink)</t>
  </si>
  <si>
    <t>२५. रेलिङ बार</t>
  </si>
  <si>
    <t xml:space="preserve">क)फलामको रेलिङ बार  </t>
  </si>
  <si>
    <t>भर्याङको लागि तयारी, फिटिङ ज्याला सहित</t>
  </si>
  <si>
    <t>ख) स्टीलको रेलिङ बार</t>
  </si>
  <si>
    <t>२६. पानी तान्न पम्प</t>
  </si>
  <si>
    <t>भुँइट्याँकीबाट माथि ट्याँकीमा पठाउने। १ हर्शपावर</t>
  </si>
  <si>
    <t>२७. हेभी प्लाष्टिक ट्याँकी</t>
  </si>
  <si>
    <t>१००० लिटर</t>
  </si>
  <si>
    <t>२८. निर्माण जनशक्ति</t>
  </si>
  <si>
    <t>क. इन्जिनियर</t>
  </si>
  <si>
    <t>ख. सब-इन्जिनियर</t>
  </si>
  <si>
    <t>ग. सुपरभाइजर</t>
  </si>
  <si>
    <t>घ. डकर्मी</t>
  </si>
  <si>
    <t>ङ. सिकर्मी</t>
  </si>
  <si>
    <t>च. ज्यालादारी मजदुर</t>
  </si>
  <si>
    <t>i) पुरुष</t>
  </si>
  <si>
    <t>ii) महिला</t>
  </si>
  <si>
    <t>ज. पेन्टर</t>
  </si>
  <si>
    <t>झ. प्लम्बर</t>
  </si>
  <si>
    <t>ट. मार्बल/ टायल बिछ्याउने मिस्त्री</t>
  </si>
  <si>
    <t>२९. निर्माण हेभीयन्त्रहरु</t>
  </si>
  <si>
    <t>क) मिक्स्चर (Mixture)</t>
  </si>
  <si>
    <t>ख) भाइब्रेटर(Vibrator)</t>
  </si>
  <si>
    <t xml:space="preserve">ग) जेनेरेटर </t>
  </si>
  <si>
    <t>घ) रोलर ( Roller)</t>
  </si>
  <si>
    <t>ङ) लोडरह्विल (Loader Wheel)</t>
  </si>
  <si>
    <t>च) एक्जाभेटर (Excavator)</t>
  </si>
  <si>
    <t>३०. निर्माण ढुवानी साधनहरु</t>
  </si>
  <si>
    <t>क) ट्रक (Truck)</t>
  </si>
  <si>
    <t>ख) टिप्पर (Tipper)</t>
  </si>
  <si>
    <t>ग) ट्राक्टर (Tractor)</t>
  </si>
  <si>
    <t>घ) जम्पर (Jumper)</t>
  </si>
  <si>
    <t>फुलटाइम काम गर्ने</t>
  </si>
  <si>
    <t>प्रतिदिन/ प्रतिव्यक्ति</t>
  </si>
  <si>
    <t>फुलटाइम काम गर्ने, खाजा/खानापनि दिने भए सोको समेत मूल्य जोड्ने</t>
  </si>
  <si>
    <t>प्रति (दिन/  घण्टा)</t>
  </si>
  <si>
    <t>तयारी, फिटिङसहित</t>
  </si>
  <si>
    <t>१२ मिमि</t>
  </si>
  <si>
    <t>१० मिमि</t>
  </si>
  <si>
    <t>……... मिमि</t>
  </si>
  <si>
    <t>१/२ इन्चको</t>
  </si>
  <si>
    <t>४ इन्च</t>
  </si>
  <si>
    <t>प्रतिबोरा</t>
  </si>
  <si>
    <t>प्रतिहजार</t>
  </si>
  <si>
    <t>प्रति के.जी.</t>
  </si>
  <si>
    <t>प्रति क्विन्टल</t>
  </si>
  <si>
    <t>प्रति बन्डल</t>
  </si>
  <si>
    <t>प्रति क्यु. फि.</t>
  </si>
  <si>
    <t>प्रति स्क्वा. फि.</t>
  </si>
  <si>
    <t>१०० क्यु. फि.</t>
  </si>
  <si>
    <t>प्रति गोटा</t>
  </si>
  <si>
    <t>प्रति सेट</t>
  </si>
  <si>
    <t>श्रा भ अ</t>
  </si>
  <si>
    <t>075/76 (2018/19 AD)</t>
  </si>
  <si>
    <t>2072/73 
(2015/16)</t>
  </si>
  <si>
    <t xml:space="preserve"> *Preliminary</t>
  </si>
  <si>
    <t>Q1=</t>
  </si>
  <si>
    <t>Q2=</t>
  </si>
  <si>
    <t>Q3=</t>
  </si>
  <si>
    <t>Q4=</t>
  </si>
  <si>
    <t>कार्तिक, मंसीर, पौष (Oct/Nov - Dec/Jan)</t>
  </si>
  <si>
    <t>माघ, फागुन, चैत्र (Jan/Feb - Mar/Apr)</t>
  </si>
  <si>
    <t>वैशाख, जेष्ठ, असार (Apr/May - Jun/Jul)</t>
  </si>
  <si>
    <t>श्रावण, भाद्र, असोज (Jul/Aug -Sep/Oct)</t>
  </si>
  <si>
    <t>Data Received?</t>
  </si>
  <si>
    <r>
      <t xml:space="preserve">क) ५x७ फिट आल्मुनियम झ्याल (भेन्टिलेशन </t>
    </r>
    <r>
      <rPr>
        <sz val="8"/>
        <color rgb="FFFF0000"/>
        <rFont val="Calibri"/>
        <family val="2"/>
        <scheme val="minor"/>
      </rPr>
      <t>नभएको</t>
    </r>
    <r>
      <rPr>
        <sz val="8"/>
        <color theme="1"/>
        <rFont val="Calibri"/>
        <family val="2"/>
        <scheme val="minor"/>
      </rPr>
      <t>)</t>
    </r>
  </si>
  <si>
    <r>
      <t xml:space="preserve">१) हाफ इन्चको </t>
    </r>
    <r>
      <rPr>
        <b/>
        <sz val="8"/>
        <color indexed="8"/>
        <rFont val="Calibri"/>
        <family val="2"/>
        <scheme val="minor"/>
      </rPr>
      <t>पोलिथिन पाइप</t>
    </r>
  </si>
  <si>
    <r>
      <t xml:space="preserve">२) ४ इन्चको </t>
    </r>
    <r>
      <rPr>
        <b/>
        <sz val="8"/>
        <color theme="1"/>
        <rFont val="Calibri"/>
        <family val="2"/>
        <scheme val="minor"/>
      </rPr>
      <t>PVC कालो पाइप</t>
    </r>
  </si>
  <si>
    <r>
      <t xml:space="preserve">१) ४ इन्च पाइपको लागि </t>
    </r>
    <r>
      <rPr>
        <b/>
        <sz val="8"/>
        <color theme="1"/>
        <rFont val="Calibri"/>
        <family val="2"/>
        <scheme val="minor"/>
      </rPr>
      <t>एल्बो</t>
    </r>
  </si>
  <si>
    <r>
      <t xml:space="preserve">२) ४ इन्च पाइपको लागि </t>
    </r>
    <r>
      <rPr>
        <b/>
        <sz val="8"/>
        <color theme="1"/>
        <rFont val="Calibri"/>
        <family val="2"/>
        <scheme val="minor"/>
      </rPr>
      <t>सकेट</t>
    </r>
  </si>
  <si>
    <r>
      <t xml:space="preserve">३) ४ इन्च पाइपको लागि </t>
    </r>
    <r>
      <rPr>
        <b/>
        <sz val="8"/>
        <color theme="1"/>
        <rFont val="Calibri"/>
        <family val="2"/>
        <scheme val="minor"/>
      </rPr>
      <t>टी</t>
    </r>
  </si>
  <si>
    <t>१. सिमेन्ट</t>
  </si>
  <si>
    <r>
      <t xml:space="preserve">क) OPC  </t>
    </r>
    <r>
      <rPr>
        <sz val="8"/>
        <color theme="1"/>
        <rFont val="Calibri"/>
        <family val="2"/>
        <scheme val="minor"/>
      </rPr>
      <t>सिमेन्ट नेपाली</t>
    </r>
  </si>
  <si>
    <r>
      <t xml:space="preserve">ख) PPC </t>
    </r>
    <r>
      <rPr>
        <sz val="8"/>
        <color theme="1"/>
        <rFont val="Calibri"/>
        <family val="2"/>
        <scheme val="minor"/>
      </rPr>
      <t>सिमेन्ट नेपाली</t>
    </r>
  </si>
  <si>
    <t>स्क्वा.फि.</t>
  </si>
  <si>
    <t>प्रति क्वाइल</t>
  </si>
  <si>
    <t>प्रति लिटर</t>
  </si>
  <si>
    <t>पिस (६ मि.)</t>
  </si>
  <si>
    <t>प्रति मिटर</t>
  </si>
  <si>
    <t>प्स्क्वा. फि.</t>
  </si>
  <si>
    <t>लम्बाई ८ फिट र ब्यास १८ ईन्च</t>
  </si>
  <si>
    <t>फिट</t>
  </si>
  <si>
    <t>मध्यम खालको</t>
  </si>
  <si>
    <t>सिंगल सेट (मध्यम)</t>
  </si>
  <si>
    <r>
      <rPr>
        <sz val="11"/>
        <color theme="1"/>
        <rFont val="Preeti"/>
      </rPr>
      <t>२०</t>
    </r>
    <r>
      <rPr>
        <sz val="12"/>
        <color rgb="FF000000"/>
        <rFont val="Calibri"/>
        <family val="2"/>
        <scheme val="minor"/>
      </rPr>
      <t xml:space="preserve">"x </t>
    </r>
    <r>
      <rPr>
        <sz val="12"/>
        <color indexed="8"/>
        <rFont val="Preeti"/>
      </rPr>
      <t xml:space="preserve">४ </t>
    </r>
    <r>
      <rPr>
        <sz val="12"/>
        <color rgb="FF000000"/>
        <rFont val="Calibri"/>
        <family val="2"/>
        <scheme val="minor"/>
      </rPr>
      <t xml:space="preserve">%  </t>
    </r>
    <r>
      <rPr>
        <sz val="12"/>
        <color indexed="8"/>
        <rFont val="Preeti"/>
      </rPr>
      <t>"  , l;+un afpn, l:6n</t>
    </r>
  </si>
  <si>
    <t>छ. इलेक्ट्रिसियन</t>
  </si>
  <si>
    <t>२६ गेज (सादा)</t>
  </si>
  <si>
    <t>२७ गेज (रगीन)</t>
  </si>
  <si>
    <t>खोला</t>
  </si>
  <si>
    <t>खानी</t>
  </si>
  <si>
    <t>वास नभएको</t>
  </si>
  <si>
    <t>वास भएको</t>
  </si>
  <si>
    <t>होचो ठाउँ भर्न</t>
  </si>
  <si>
    <t>गारो बनाउन</t>
  </si>
  <si>
    <t>भुँइमा छाप्न</t>
  </si>
  <si>
    <t>४ प्वाइँट र पावर सकेट सहित</t>
  </si>
  <si>
    <t>४० वाटको ट्युबसहित</t>
  </si>
  <si>
    <t>६० वाट</t>
  </si>
  <si>
    <t>५ वाट (बिना वारेन्टी)</t>
  </si>
  <si>
    <t>६ प्वाइँन्ट</t>
  </si>
  <si>
    <t>१० एम्प</t>
  </si>
  <si>
    <t>साल÷सखुवा</t>
  </si>
  <si>
    <t>साज, उतीस, चिलाउने, सल्लो, आँप, सिसौ</t>
  </si>
  <si>
    <t>९० मिमि प्रोफाइल,  ४ मिमि सिसा र     पानेल</t>
  </si>
  <si>
    <t xml:space="preserve">कालो </t>
  </si>
  <si>
    <t>नफुटाईएको</t>
  </si>
  <si>
    <t>४ लाइन मोटाइ, सादा</t>
  </si>
  <si>
    <t>५ लाइन मोटाई, कालो</t>
  </si>
  <si>
    <t>वाल पेन्ट</t>
  </si>
  <si>
    <t>८ूह१२ू(भित्ताको लागि)</t>
  </si>
  <si>
    <t xml:space="preserve"> १२ूह१२ू(भुँइको लागि)</t>
  </si>
  <si>
    <t xml:space="preserve"> २४ूह२४ू(भुँइको लागि)</t>
  </si>
  <si>
    <t>भारतीय............ mm मोटाइ</t>
  </si>
  <si>
    <r>
      <t>OPC</t>
    </r>
    <r>
      <rPr>
        <sz val="9"/>
        <color indexed="8"/>
        <rFont val="Calibri"/>
        <family val="2"/>
        <scheme val="minor"/>
      </rPr>
      <t xml:space="preserve"> 50 Kg</t>
    </r>
  </si>
  <si>
    <t>प्रति क्वीन्टल</t>
  </si>
  <si>
    <t>१०० क्यु.फि.</t>
  </si>
  <si>
    <t>स्क्वा.फिट</t>
  </si>
  <si>
    <t>प्रति के. जी.</t>
  </si>
  <si>
    <t xml:space="preserve">प्रति गोटा </t>
  </si>
  <si>
    <t xml:space="preserve">प्रति दिन ÷प्रति ब्यक्ति </t>
  </si>
  <si>
    <t xml:space="preserve">प्रति दिन ÷ प्रति ब्यक्ति </t>
  </si>
  <si>
    <t>प्रति (दिन /घण्टा)</t>
  </si>
  <si>
    <t>१००० लि</t>
  </si>
  <si>
    <t>076/77 (2019/20)</t>
  </si>
  <si>
    <t>श्रावण</t>
  </si>
  <si>
    <t>भदौ</t>
  </si>
  <si>
    <t>असोज</t>
  </si>
  <si>
    <t>कार्तिक</t>
  </si>
  <si>
    <t>मंसिर</t>
  </si>
  <si>
    <t>पुष</t>
  </si>
  <si>
    <t>माघ</t>
  </si>
  <si>
    <t>फागुन</t>
  </si>
  <si>
    <t>चैत्र</t>
  </si>
  <si>
    <t>वैशाख</t>
  </si>
  <si>
    <t xml:space="preserve">जेठ </t>
  </si>
  <si>
    <t>असार</t>
  </si>
  <si>
    <t>कार्य विवरण</t>
  </si>
  <si>
    <t>तथ्यांक संकलन तथा जाँच</t>
  </si>
  <si>
    <t>तथ्यांक प्रविष्टि गर्ने</t>
  </si>
  <si>
    <t>तथ्यांक विभागमा पठाउने</t>
  </si>
  <si>
    <t>तथ्यांक कार्यालयबाट निर्माण क्षेत्रको लागत मूल्य संकलन गर्ने कार्यतालिका</t>
  </si>
  <si>
    <t>पहिलो  चौमासिक</t>
  </si>
  <si>
    <t>दोस्रो चौमासिक</t>
  </si>
  <si>
    <t>तेस्रो चौमासिक</t>
  </si>
  <si>
    <t>चौथो चौमासिक</t>
  </si>
  <si>
    <t>निर्माण क्षेत्रको लागत मूल्य सूचकांक प्रकाशन</t>
  </si>
  <si>
    <t>Morang</t>
  </si>
  <si>
    <t>सन्दर्भ वर्ष ०७७/७८</t>
  </si>
  <si>
    <t>2nd  त्रैमासिक ( Kartik-Poush  )</t>
  </si>
  <si>
    <t xml:space="preserve"> v_ kf]]lnlyg kfOk lkml6ª\;</t>
  </si>
  <si>
    <t>ञ. डण्डी बाँध्न मिस्त्री</t>
  </si>
  <si>
    <t>concrete</t>
  </si>
  <si>
    <t>Rukum-West</t>
  </si>
  <si>
    <t>Data Based on 30 District</t>
  </si>
  <si>
    <t>Quarter</t>
  </si>
  <si>
    <t>First</t>
  </si>
  <si>
    <t>HIgh</t>
  </si>
  <si>
    <t>Low</t>
  </si>
  <si>
    <t>Item</t>
  </si>
  <si>
    <t>District</t>
  </si>
  <si>
    <t>Price</t>
  </si>
  <si>
    <t>Within</t>
  </si>
  <si>
    <t>Quarter Difference</t>
  </si>
  <si>
    <t>Between District</t>
  </si>
  <si>
    <t>Remarks</t>
  </si>
  <si>
    <t>q2-76/77</t>
  </si>
  <si>
    <t>नरमकाठ (प्र.क्यु)</t>
  </si>
  <si>
    <t>रोडा गिटि</t>
  </si>
  <si>
    <t>रोडा गिटि नफुटाईएको</t>
  </si>
  <si>
    <r>
      <t xml:space="preserve">१) ४ इन्च पाइपको लागि </t>
    </r>
    <r>
      <rPr>
        <b/>
        <sz val="8"/>
        <color theme="1"/>
        <rFont val="Arial Narrow"/>
        <family val="2"/>
      </rPr>
      <t>एल्बो</t>
    </r>
  </si>
  <si>
    <r>
      <t xml:space="preserve">३) ४ इन्च पाइपको लागि </t>
    </r>
    <r>
      <rPr>
        <b/>
        <sz val="8"/>
        <color theme="1"/>
        <rFont val="Arial Narrow"/>
        <family val="2"/>
      </rPr>
      <t>टी</t>
    </r>
  </si>
  <si>
    <t>ख) स्टीलको रेलिङ बार (तयारी, फिटिङसहित)</t>
  </si>
  <si>
    <t>छ, इलेक्ट्रिसियन</t>
  </si>
  <si>
    <t>Form Error</t>
  </si>
  <si>
    <t>entry error</t>
  </si>
  <si>
    <t xml:space="preserve">Kavre </t>
  </si>
  <si>
    <t>15001-&gt;1500</t>
  </si>
  <si>
    <t xml:space="preserve">Kathmandu Post 24th Dec, 2019 </t>
  </si>
  <si>
    <t>Poush 2076</t>
  </si>
  <si>
    <t>Price droped by 30-40%</t>
  </si>
  <si>
    <t>Min/ Max</t>
  </si>
  <si>
    <t>Average Price Q4-077/78</t>
  </si>
  <si>
    <t>Base year value</t>
  </si>
  <si>
    <t>Q4*</t>
  </si>
  <si>
    <t>Annual*</t>
  </si>
  <si>
    <t>WeDght</t>
  </si>
  <si>
    <t>Calculated Dndex (2077/78)</t>
  </si>
  <si>
    <t>बै जे अ</t>
  </si>
  <si>
    <t xml:space="preserve"> Mean Price Base Year (071/72)</t>
  </si>
  <si>
    <t>2079/80
(2022/23)</t>
  </si>
  <si>
    <t>2078/79
(2021/22)</t>
  </si>
  <si>
    <t>2077/78
(2020/21)</t>
  </si>
  <si>
    <t>Government of Nepal</t>
  </si>
  <si>
    <t>Office of the Prime Minister</t>
  </si>
  <si>
    <t>National Statistics Office</t>
  </si>
  <si>
    <t>.</t>
  </si>
  <si>
    <t>Average Price 
(080/81)</t>
  </si>
  <si>
    <t>Average
Q1-080/81</t>
  </si>
  <si>
    <t>Average
Q2-080/81</t>
  </si>
  <si>
    <t>Average
Q3-080/81</t>
  </si>
  <si>
    <t>मा फा चै</t>
  </si>
  <si>
    <t>ङ) ६ प्वाइँटको स्वीच सेट</t>
  </si>
  <si>
    <t>2080/81 (2023/24)</t>
  </si>
  <si>
    <t>Change</t>
  </si>
  <si>
    <t>change %</t>
  </si>
  <si>
    <t>MPPI %</t>
  </si>
  <si>
    <t>Office of the Prime Minister and the Council of Ministers</t>
  </si>
  <si>
    <t>Base Year 071/72 (2014/15 AD) =100 (आधार वर्ष आ.व. २०७१/७२=१००)</t>
  </si>
  <si>
    <t>Materials/Human Resource (निर्माण सामग्री/ मानव संसाधन)</t>
  </si>
  <si>
    <t>2077/78 (2020/21)</t>
  </si>
  <si>
    <t>2078/79  (2021/22)</t>
  </si>
  <si>
    <t>2079/80  (2022/23)</t>
  </si>
  <si>
    <t>Change (%)</t>
  </si>
  <si>
    <t>A. Construction Material (निर्माण सामग्रीहरू)</t>
  </si>
  <si>
    <t>Cement (सिमेन्ट)</t>
  </si>
  <si>
    <t>Bricks/Stones/Concrete (इट्टा/ढुंगा/रोडा)</t>
  </si>
  <si>
    <t>Bricks (इट्टा)</t>
  </si>
  <si>
    <t>Stones (ढुंगा)</t>
  </si>
  <si>
    <t>Concrete (रोडा)</t>
  </si>
  <si>
    <t>Iron Rod &amp; Billets (फलामे छड/ ग्रील पत्ती)</t>
  </si>
  <si>
    <t>Iron Rod (फलामे छड)</t>
  </si>
  <si>
    <t>Billets (बिलेट्स) ग्रील पत्ती</t>
  </si>
  <si>
    <t>Wood (काठ)</t>
  </si>
  <si>
    <t>Aluminium (आल्युमिनम फ्रेमको झ्याल)</t>
  </si>
  <si>
    <t>Sand (बालुवा)</t>
  </si>
  <si>
    <t>Electrical Goods / Glass (बिजुलीका सामानहरु/सिसा)</t>
  </si>
  <si>
    <t>Electrical Goods  (बिजुलीका सामानहरु)</t>
  </si>
  <si>
    <t>Glass ( Simple Category ) (सिसा)</t>
  </si>
  <si>
    <t>GI  - 1/2 inches Pipe (जी.आई पाइप)</t>
  </si>
  <si>
    <t>GI Pipe Fittings(जी.आई पाइप फिटिङ्गस)</t>
  </si>
  <si>
    <t>Bitumin (अलकत्रा)</t>
  </si>
  <si>
    <t>Gabin Wire (फलामे तार)</t>
  </si>
  <si>
    <t>Tile / Marble (टायल/मार्बल)</t>
  </si>
  <si>
    <t>Tile (टायल)</t>
  </si>
  <si>
    <t>Marble (मार्बल)</t>
  </si>
  <si>
    <t>Zink Sheet / Corrogated Sheet (जस्ता पाता)</t>
  </si>
  <si>
    <t>Polythene Pipe (पोलिथिन पाइप)</t>
  </si>
  <si>
    <t>Polythene Pipe Fittings (पोलिथिन पाइप फिटिङ्गस)</t>
  </si>
  <si>
    <t>Paint (रंगरोगन)</t>
  </si>
  <si>
    <t>Electrical Wire (बिजुलीका तार)</t>
  </si>
  <si>
    <t>Hume Pipe (ह्यूम पाइप)</t>
  </si>
  <si>
    <t>Mud (माटो)</t>
  </si>
  <si>
    <t>B. Wage Rate of Human Resource (निर्माण कामदारको ज्याला)</t>
  </si>
  <si>
    <t>Engineer (इन्जिनियर)</t>
  </si>
  <si>
    <t>Sub Engineer (सब इन्जिनियर)</t>
  </si>
  <si>
    <t>Supervisor (सुपरभाइजर)</t>
  </si>
  <si>
    <t>Mason (डकर्मी)</t>
  </si>
  <si>
    <t>Carpenter (सिकर्मी)</t>
  </si>
  <si>
    <t>Labour (मजदुर)</t>
  </si>
  <si>
    <t>Electrician (इलेक्ट्रिसियन)</t>
  </si>
  <si>
    <t>Painter (पेन्टर)</t>
  </si>
  <si>
    <t>2080/81  (2023/24)</t>
  </si>
  <si>
    <t>Office of the Prime Minister and Council of Ministers</t>
  </si>
  <si>
    <t>Average Price Q2-080/81</t>
  </si>
  <si>
    <t>Average
Q4-080/81</t>
  </si>
  <si>
    <t>FY 2080/81</t>
  </si>
  <si>
    <t xml:space="preserve">क) फलामको रेलिङ बार  </t>
  </si>
  <si>
    <r>
      <t>Input Price Index of Construction Materials (IPICS) 
FY 2080/81 (2023/24 AD)
Second Quarter- (Oct/Nov 2023 -Jan/Feb, 2024) (कार्तिक</t>
    </r>
    <r>
      <rPr>
        <b/>
        <sz val="11"/>
        <color theme="0"/>
        <rFont val="Calibri"/>
        <family val="2"/>
        <scheme val="minor"/>
      </rPr>
      <t xml:space="preserve"> - पुस</t>
    </r>
    <r>
      <rPr>
        <b/>
        <sz val="12"/>
        <color theme="0"/>
        <rFont val="Calibri"/>
        <family val="2"/>
        <scheme val="minor"/>
      </rPr>
      <t xml:space="preserve">, </t>
    </r>
    <r>
      <rPr>
        <b/>
        <sz val="11"/>
        <color theme="0"/>
        <rFont val="Calibri"/>
        <family val="2"/>
        <scheme val="minor"/>
      </rPr>
      <t>२०८०</t>
    </r>
    <r>
      <rPr>
        <b/>
        <sz val="12"/>
        <color theme="0"/>
        <rFont val="Calibri"/>
        <family val="2"/>
        <scheme val="minor"/>
      </rPr>
      <t>)</t>
    </r>
  </si>
  <si>
    <t xml:space="preserve"> निर्माण क्षेत्रको लागत मूल्य सूचकांक (Input Price Index of Construction Materials -IPICS)
आ.व. २०८०/८१ (FY 2023/24 AD)
 दोश्रो त्रैमासिक (कार्तिक - पुस, २०८०) सम्म (Up to Second Quarter:  Oct/Nov 2023 - Dec/Jan, 2024)</t>
  </si>
  <si>
    <t>*</t>
  </si>
  <si>
    <t>Preliminary Estimates</t>
  </si>
  <si>
    <t>**</t>
  </si>
  <si>
    <t>Revised Estimates</t>
  </si>
  <si>
    <t>Constructions Materials/Manpower</t>
  </si>
  <si>
    <t>Percent Change</t>
  </si>
  <si>
    <t>Top  5 Quarterly (Q1-Q2) Changes in Construction Materials Index</t>
  </si>
  <si>
    <t>Top  5 Annually (Q2_2079-Q2_2080) Changes in Construction Materials Index</t>
  </si>
  <si>
    <t xml:space="preserve">Bottum  5 Quarterly (Q1-Q2) Changes in Construction Materials Index </t>
  </si>
  <si>
    <t>Bottum  5 Annually (Q2_2079-Q2_2080) Changes in Construction Materials Index</t>
  </si>
  <si>
    <t xml:space="preserve">Quarterly change by 5 percent has seen because of increase in average price and also reduction in base year price in second quarter of FY 2080-81. </t>
  </si>
  <si>
    <t>Quarterly change by 2.6 percent has seen because of increase in average price from 659 in 1st quarter to 678 in the 2nd quarter.</t>
  </si>
  <si>
    <t>Calculated Index (2078/79)</t>
  </si>
  <si>
    <t>Calculated Index (2079/80)</t>
  </si>
  <si>
    <t>Calculated Index (2080/81)</t>
  </si>
  <si>
    <t xml:space="preserve">During the 2nd quarter GI pipe and fittings price increased by 2.2 percent due to rise in the avg price from Rs. 1525 in 1st quarter to Rs. 1585 in the 2nd quarter. The rise in the index value also validated by the MPPI index of  Manufacture of basic iron and steel increased by 1.97 percent in the 2nd quarter. </t>
  </si>
  <si>
    <t xml:space="preserve">During the 2nd quarter Billets price increased by 1.8 percent due to rise in the avg price from Rs. 115 in 1st quarter to Rs. 118 in the 2nd quarter. The rise in the index value also validated by the MPPI index of  Manufacture of basic iron and steel increased by 1.97 percent in the 2nd quarter. </t>
  </si>
  <si>
    <t>During the 2nd quarter marble price index reduced by 6 percent, this reduction is also matched with import price of marble.</t>
  </si>
  <si>
    <t>Sand price index reduced by 6.3 percent due to fall down average price in 2nd qrtr and increased price in the base year from Rs. 3477 to  3656 in the 2nd quarter and also fall down in construction activities during 2nd quarter.</t>
  </si>
  <si>
    <t>Bricks index has reduced by 6.8 percent during the 2nd quarter because of fall down costruction activities resulting decrease in bricks price. Also, the base year price in the 2nd quarter was increased by 5 percent which results the negative growth in index.</t>
  </si>
  <si>
    <t>Stone index has reduced by 7.7 percent during the 2nd quarter because of fall down costruction activities resulting decrease in stone price. Also, the base year price in the 2nd quarter was increased by 6.4 percent which results the negative growth in index.</t>
  </si>
  <si>
    <t>Bitumin index  has reduced by 9.3 percent during the 2nd quarter due to falling in the construction activities.</t>
  </si>
  <si>
    <t>+</t>
  </si>
  <si>
    <t/>
  </si>
  <si>
    <t>Average Price Q3-080/81</t>
  </si>
  <si>
    <t>Q2-Q3</t>
  </si>
  <si>
    <t>Q3-Q3</t>
  </si>
  <si>
    <t>Q2_2080-Q3_2080</t>
  </si>
  <si>
    <t>Q3_2079-Q3_2080</t>
  </si>
  <si>
    <t>Q2**</t>
  </si>
  <si>
    <t>Q3*</t>
  </si>
  <si>
    <t>Q2_2080-Q3_2079</t>
  </si>
  <si>
    <t>Q3_2080-Q3_2079</t>
  </si>
  <si>
    <t>Quarterly change by 8.2 percent has seen because of increase in PPI in the 2nd Qtr and the base year price reduced by 6.4 percent from 2nd quarter to 3rd quarter.</t>
  </si>
  <si>
    <t xml:space="preserve">Quarterly increase by 9.3 percent has seen because of increase in average price by 6.6 percent and at the same time the reduction in base year price by 3.8 percent from second to third quarter of FY 2080-81. </t>
  </si>
  <si>
    <t>Quarterly change by 5.0 percent has seen because of increase in average price increased by 5 percent and the base year price reduced by 1.4 percent from 2nd quarter to 3rd quarter.</t>
  </si>
  <si>
    <t>Quarterly increased by 5.4 percent has seen because of the base year price reduced by 5 percent from 2nd quarter to 3rd quarter.</t>
  </si>
  <si>
    <t>Quarterly change by 5.0 percent has seen because of increase in PPI in the 2nd Qtr and the base year price reduced by 3.1 percent from 2nd quarter to 3rd quarter.</t>
  </si>
  <si>
    <t>Electrical goods index has reduced by 6.4 percent during the 3rd quarter caused by fall down in MPPI by 2.8 percent and at the same time the average price in the 3rd Qtr has reduced by 3.2 percent and the base year  average price also rised by 3.4 percent.</t>
  </si>
  <si>
    <t>Sand price index reduced by 6.0 percentcaused by easy available of soil every due to open land without plantation after 2nd qtr.</t>
  </si>
  <si>
    <t xml:space="preserve">Bottum  5 Quarterly (Q2-Q3) Changes in Construction Materials Index </t>
  </si>
  <si>
    <t>Top  5 Quarterly (Q2-Q3) Changes in Construction Materials Index</t>
  </si>
  <si>
    <t>Bitumin index  has reduced by 10.2 percent during the 3rd quarter due to falling in the construction activities especially road construction.</t>
  </si>
  <si>
    <t>Hume pipe price index has reduced by 9.3 percent due to the falldown in the price of cement price by 4.3 percent and increased in the base year price by 3.2 percent.</t>
  </si>
  <si>
    <t>Bottom  5 Annually (Q3_2079-Q3_2080) Changes in Construction Materials Index</t>
  </si>
  <si>
    <t>Top  5 Annually (Q3_2079-Q3_2080) Changes in Construction Materials Index</t>
  </si>
  <si>
    <t xml:space="preserve"> निर्माण क्षेत्रको लागत मूल्य सूचकांक (Input Price Index of Construction Materials -IPICS)
आ.व. २०८०/८१ (FY 2023/24 AD)
 तेश्रो त्रैमासिक (माघ - चैत्र, २०८०) सम्म (Up to Third Quarter:  Jan/Feb 2024 - Mar/Apr, 2024)</t>
  </si>
  <si>
    <t>Q3_2080-Q3_2080</t>
  </si>
  <si>
    <t>ख) भुँइमा छाप्ने सिमेन्ट ब्लक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</si>
</sst>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 #,##0.00_ ;_ * \-#,##0.00_ ;_ * &quot;-&quot;??_ ;_ @_ "/>
    <numFmt numFmtId="165" formatCode="0.0"/>
    <numFmt numFmtId="166" formatCode="_(* #,##0_);_(* \(#,##0\);_(* &quot;-&quot;??_);_(@_)"/>
    <numFmt numFmtId="167" formatCode="[$-4000439]0"/>
  </numFmts>
  <fonts count="119" x14ac:knownFonts="1">
    <font>
      <sz val="11"/>
      <color theme="1"/>
      <name val="Calibri"/>
      <family val="2"/>
      <scheme val="minor"/>
    </font>
    <font>
      <sz val="11"/>
      <color theme="1"/>
      <name val="Preeti"/>
    </font>
    <font>
      <sz val="10"/>
      <color theme="1"/>
      <name val="Preeti"/>
    </font>
    <font>
      <sz val="12"/>
      <color theme="1"/>
      <name val="Preeti"/>
    </font>
    <font>
      <b/>
      <sz val="12"/>
      <color theme="1"/>
      <name val="Preeti"/>
    </font>
    <font>
      <b/>
      <sz val="10"/>
      <color theme="1"/>
      <name val="Preeti"/>
    </font>
    <font>
      <sz val="10"/>
      <color theme="1"/>
      <name val="Calibri"/>
      <family val="2"/>
      <scheme val="minor"/>
    </font>
    <font>
      <sz val="10"/>
      <color indexed="8"/>
      <name val="Preeti"/>
    </font>
    <font>
      <b/>
      <sz val="11"/>
      <color theme="1"/>
      <name val="Preeti"/>
    </font>
    <font>
      <u/>
      <sz val="11"/>
      <color theme="10"/>
      <name val="Calibri"/>
      <family val="2"/>
    </font>
    <font>
      <b/>
      <sz val="9"/>
      <color theme="1"/>
      <name val="Preeti"/>
    </font>
    <font>
      <b/>
      <sz val="14"/>
      <color theme="1"/>
      <name val="Preeti"/>
    </font>
    <font>
      <sz val="14"/>
      <color indexed="8"/>
      <name val="Preeti"/>
    </font>
    <font>
      <sz val="8"/>
      <color theme="1"/>
      <name val="Calibri"/>
      <family val="2"/>
      <scheme val="minor"/>
    </font>
    <font>
      <b/>
      <sz val="8"/>
      <color theme="1"/>
      <name val="Preeti"/>
    </font>
    <font>
      <sz val="14"/>
      <color theme="1"/>
      <name val="Preeti"/>
    </font>
    <font>
      <b/>
      <sz val="11"/>
      <color theme="1"/>
      <name val="Calibri"/>
      <family val="2"/>
      <scheme val="minor"/>
    </font>
    <font>
      <sz val="10"/>
      <name val="Arial"/>
      <family val="2"/>
    </font>
    <font>
      <b/>
      <sz val="14"/>
      <color indexed="8"/>
      <name val="Preeti"/>
    </font>
    <font>
      <sz val="14"/>
      <color indexed="8"/>
      <name val="Arial"/>
      <family val="2"/>
    </font>
    <font>
      <b/>
      <sz val="14"/>
      <color theme="1"/>
      <name val="Ganess"/>
    </font>
    <font>
      <b/>
      <sz val="10"/>
      <name val="Arial"/>
      <family val="2"/>
    </font>
    <font>
      <b/>
      <sz val="9"/>
      <name val="Arial"/>
      <family val="2"/>
    </font>
    <font>
      <sz val="9"/>
      <name val="Arial"/>
      <family val="2"/>
    </font>
    <font>
      <b/>
      <sz val="11"/>
      <name val="Arial"/>
      <family val="2"/>
    </font>
    <font>
      <b/>
      <sz val="14"/>
      <color theme="1"/>
      <name val="Calibri"/>
      <family val="2"/>
      <scheme val="minor"/>
    </font>
    <font>
      <sz val="12"/>
      <color theme="1"/>
      <name val="Arial Narrow"/>
      <family val="2"/>
    </font>
    <font>
      <sz val="11"/>
      <color theme="1"/>
      <name val="Arial Narrow"/>
      <family val="2"/>
    </font>
    <font>
      <b/>
      <sz val="11"/>
      <color theme="1"/>
      <name val="Arial Narrow"/>
      <family val="2"/>
    </font>
    <font>
      <b/>
      <sz val="14"/>
      <color indexed="8"/>
      <name val="Arial"/>
      <family val="2"/>
    </font>
    <font>
      <b/>
      <sz val="14"/>
      <name val="Preeti"/>
    </font>
    <font>
      <b/>
      <sz val="11"/>
      <color indexed="8"/>
      <name val="Preeti"/>
    </font>
    <font>
      <sz val="8"/>
      <name val="Arial"/>
      <family val="2"/>
    </font>
    <font>
      <sz val="8"/>
      <color theme="1"/>
      <name val="Arial Narrow"/>
      <family val="2"/>
    </font>
    <font>
      <b/>
      <sz val="8"/>
      <color theme="1"/>
      <name val="Calibri"/>
      <family val="2"/>
      <scheme val="minor"/>
    </font>
    <font>
      <b/>
      <sz val="8"/>
      <color theme="1"/>
      <name val="Arial Narrow"/>
      <family val="2"/>
    </font>
    <font>
      <b/>
      <sz val="8"/>
      <name val="Arial"/>
      <family val="2"/>
    </font>
    <font>
      <b/>
      <sz val="8"/>
      <color rgb="FFFF0000"/>
      <name val="Arial"/>
      <family val="2"/>
    </font>
    <font>
      <b/>
      <sz val="8"/>
      <color theme="1"/>
      <name val="Arial"/>
      <family val="2"/>
    </font>
    <font>
      <b/>
      <sz val="12"/>
      <color theme="0"/>
      <name val="Calibri"/>
      <family val="2"/>
      <scheme val="minor"/>
    </font>
    <font>
      <b/>
      <sz val="9"/>
      <color rgb="FFFF0000"/>
      <name val="Arial Black"/>
      <family val="2"/>
    </font>
    <font>
      <b/>
      <sz val="9"/>
      <name val="Arial Black"/>
      <family val="2"/>
    </font>
    <font>
      <sz val="10"/>
      <color theme="1"/>
      <name val="Arial Narrow"/>
      <family val="2"/>
    </font>
    <font>
      <b/>
      <sz val="9"/>
      <color theme="1"/>
      <name val="Calibri"/>
      <family val="2"/>
      <scheme val="minor"/>
    </font>
    <font>
      <sz val="9"/>
      <color theme="1"/>
      <name val="Arial Narrow"/>
      <family val="2"/>
    </font>
    <font>
      <b/>
      <sz val="10"/>
      <color rgb="FF3333FF"/>
      <name val="Calibri"/>
      <family val="2"/>
      <scheme val="minor"/>
    </font>
    <font>
      <i/>
      <sz val="8"/>
      <name val="Arial"/>
      <family val="2"/>
    </font>
    <font>
      <b/>
      <sz val="8"/>
      <color theme="1"/>
      <name val="Arial Black"/>
      <family val="2"/>
    </font>
    <font>
      <sz val="11"/>
      <color theme="1"/>
      <name val="Arial Black"/>
      <family val="2"/>
    </font>
    <font>
      <sz val="11"/>
      <color theme="1"/>
      <name val="Calibri"/>
      <family val="2"/>
      <scheme val="minor"/>
    </font>
    <font>
      <sz val="8"/>
      <name val="Calibri"/>
      <family val="2"/>
      <scheme val="minor"/>
    </font>
    <font>
      <b/>
      <sz val="8"/>
      <name val="Calibri"/>
      <family val="2"/>
      <scheme val="minor"/>
    </font>
    <font>
      <b/>
      <sz val="11"/>
      <color indexed="8"/>
      <name val="Arial Narrow"/>
      <family val="2"/>
    </font>
    <font>
      <b/>
      <sz val="11"/>
      <color indexed="8"/>
      <name val="Times New Roman"/>
      <family val="1"/>
    </font>
    <font>
      <b/>
      <sz val="11"/>
      <color indexed="8"/>
      <name val="Calibri"/>
      <family val="2"/>
    </font>
    <font>
      <b/>
      <sz val="11"/>
      <color indexed="8"/>
      <name val="Ganess"/>
    </font>
    <font>
      <sz val="11"/>
      <color indexed="8"/>
      <name val="Calibri"/>
      <family val="2"/>
    </font>
    <font>
      <sz val="11"/>
      <color indexed="8"/>
      <name val="Preeti"/>
    </font>
    <font>
      <sz val="11"/>
      <color indexed="8"/>
      <name val="Times New Roman"/>
      <family val="1"/>
    </font>
    <font>
      <b/>
      <sz val="10"/>
      <color rgb="FFFF0000"/>
      <name val="Arial Narrow"/>
      <family val="2"/>
    </font>
    <font>
      <b/>
      <sz val="14"/>
      <color rgb="FFFF0000"/>
      <name val="Arial Narrow"/>
      <family val="2"/>
    </font>
    <font>
      <b/>
      <sz val="10"/>
      <color theme="1"/>
      <name val="Arial Narrow"/>
      <family val="2"/>
    </font>
    <font>
      <b/>
      <sz val="10"/>
      <color theme="1"/>
      <name val="Calibri"/>
      <family val="2"/>
      <scheme val="minor"/>
    </font>
    <font>
      <b/>
      <sz val="10"/>
      <name val="Arial Narrow"/>
      <family val="2"/>
    </font>
    <font>
      <b/>
      <sz val="11"/>
      <color rgb="FFFF0000"/>
      <name val="Preeti"/>
    </font>
    <font>
      <b/>
      <sz val="14"/>
      <color rgb="FFFF0000"/>
      <name val="Preeti"/>
    </font>
    <font>
      <b/>
      <sz val="8"/>
      <color rgb="FFFF0000"/>
      <name val="Calibri"/>
      <family val="2"/>
      <scheme val="minor"/>
    </font>
    <font>
      <sz val="9"/>
      <color theme="1"/>
      <name val="Preeti"/>
    </font>
    <font>
      <b/>
      <sz val="8"/>
      <color rgb="FF3333FF"/>
      <name val="Calibri"/>
      <family val="2"/>
      <scheme val="minor"/>
    </font>
    <font>
      <u/>
      <sz val="11"/>
      <color theme="10"/>
      <name val="Calibri"/>
      <family val="2"/>
      <scheme val="minor"/>
    </font>
    <font>
      <u/>
      <sz val="9"/>
      <color theme="1"/>
      <name val="Calibri"/>
      <family val="2"/>
      <scheme val="minor"/>
    </font>
    <font>
      <sz val="8"/>
      <color rgb="FFFF0000"/>
      <name val="Calibri"/>
      <family val="2"/>
      <scheme val="minor"/>
    </font>
    <font>
      <sz val="7"/>
      <color theme="1"/>
      <name val="Calibri"/>
      <family val="2"/>
      <scheme val="minor"/>
    </font>
    <font>
      <sz val="8"/>
      <color indexed="8"/>
      <name val="Calibri"/>
      <family val="2"/>
      <scheme val="minor"/>
    </font>
    <font>
      <sz val="9"/>
      <color theme="1"/>
      <name val="Calibri"/>
      <family val="2"/>
      <scheme val="minor"/>
    </font>
    <font>
      <b/>
      <sz val="8"/>
      <color indexed="8"/>
      <name val="Calibri"/>
      <family val="2"/>
      <scheme val="minor"/>
    </font>
    <font>
      <sz val="6"/>
      <color theme="1"/>
      <name val="Calibri"/>
      <family val="2"/>
      <scheme val="minor"/>
    </font>
    <font>
      <b/>
      <sz val="6"/>
      <color theme="1"/>
      <name val="Calibri"/>
      <family val="2"/>
      <scheme val="minor"/>
    </font>
    <font>
      <sz val="12"/>
      <color indexed="8"/>
      <name val="Preeti"/>
    </font>
    <font>
      <sz val="12"/>
      <color rgb="FF000000"/>
      <name val="Calibri"/>
      <family val="2"/>
      <scheme val="minor"/>
    </font>
    <font>
      <sz val="9"/>
      <color indexed="8"/>
      <name val="Calibri"/>
      <family val="2"/>
      <scheme val="minor"/>
    </font>
    <font>
      <b/>
      <sz val="16"/>
      <color theme="1"/>
      <name val="Calibri"/>
      <family val="2"/>
      <scheme val="minor"/>
    </font>
    <font>
      <b/>
      <sz val="12"/>
      <color theme="1"/>
      <name val="Calibri"/>
      <family val="2"/>
      <scheme val="minor"/>
    </font>
    <font>
      <b/>
      <sz val="18"/>
      <color theme="0"/>
      <name val="Calibri"/>
      <family val="2"/>
      <scheme val="minor"/>
    </font>
    <font>
      <sz val="11"/>
      <color rgb="FFFF0000"/>
      <name val="Calibri"/>
      <family val="2"/>
      <scheme val="minor"/>
    </font>
    <font>
      <b/>
      <sz val="12"/>
      <color rgb="FFC00000"/>
      <name val="Calibri"/>
      <family val="2"/>
      <scheme val="minor"/>
    </font>
    <font>
      <sz val="9"/>
      <name val="Calibri"/>
      <family val="2"/>
      <scheme val="minor"/>
    </font>
    <font>
      <sz val="10"/>
      <color rgb="FFFF0000"/>
      <name val="Calibri"/>
      <family val="2"/>
      <scheme val="minor"/>
    </font>
    <font>
      <b/>
      <sz val="9"/>
      <color indexed="81"/>
      <name val="Tahoma"/>
      <family val="2"/>
    </font>
    <font>
      <sz val="9"/>
      <color indexed="81"/>
      <name val="Tahoma"/>
      <family val="2"/>
    </font>
    <font>
      <b/>
      <sz val="9"/>
      <color theme="1"/>
      <name val="Fontasy Himali"/>
      <family val="5"/>
    </font>
    <font>
      <sz val="10"/>
      <name val="MS Sans Serif"/>
      <family val="2"/>
    </font>
    <font>
      <sz val="10"/>
      <name val="Arial Narrow"/>
      <family val="2"/>
    </font>
    <font>
      <sz val="11"/>
      <name val="Calibri"/>
      <family val="2"/>
      <scheme val="minor"/>
    </font>
    <font>
      <sz val="10"/>
      <name val="Calibri"/>
      <family val="2"/>
      <scheme val="minor"/>
    </font>
    <font>
      <b/>
      <sz val="9"/>
      <color rgb="FF0070C0"/>
      <name val="Calibri"/>
      <family val="2"/>
      <scheme val="minor"/>
    </font>
    <font>
      <b/>
      <sz val="9"/>
      <color theme="1"/>
      <name val="Arial Narrow"/>
      <family val="2"/>
    </font>
    <font>
      <b/>
      <sz val="10"/>
      <color indexed="8"/>
      <name val="Preeti"/>
    </font>
    <font>
      <sz val="10"/>
      <color rgb="FFFF0000"/>
      <name val="Arial Narrow"/>
      <family val="2"/>
    </font>
    <font>
      <sz val="12"/>
      <color theme="0"/>
      <name val="Calibri"/>
      <family val="2"/>
      <scheme val="minor"/>
    </font>
    <font>
      <sz val="9"/>
      <color rgb="FFFF0000"/>
      <name val="Arial Black"/>
      <family val="2"/>
    </font>
    <font>
      <b/>
      <sz val="11"/>
      <name val="Arial Narrow"/>
      <family val="2"/>
    </font>
    <font>
      <b/>
      <sz val="8"/>
      <name val="Arial Narrow"/>
      <family val="2"/>
    </font>
    <font>
      <b/>
      <sz val="10"/>
      <name val="Calibri"/>
      <family val="2"/>
      <scheme val="minor"/>
    </font>
    <font>
      <b/>
      <sz val="10"/>
      <color rgb="FFFF0000"/>
      <name val="Arial"/>
      <family val="2"/>
    </font>
    <font>
      <b/>
      <sz val="11"/>
      <color rgb="FFFF0000"/>
      <name val="Calibri"/>
      <family val="2"/>
      <scheme val="minor"/>
    </font>
    <font>
      <b/>
      <sz val="9"/>
      <name val="Arial Narrow"/>
      <family val="2"/>
    </font>
    <font>
      <b/>
      <sz val="9"/>
      <name val="Calibri"/>
      <family val="2"/>
      <scheme val="minor"/>
    </font>
    <font>
      <b/>
      <sz val="11"/>
      <color theme="0"/>
      <name val="Calibri"/>
      <family val="2"/>
      <scheme val="minor"/>
    </font>
    <font>
      <b/>
      <sz val="12"/>
      <name val="Calibri"/>
      <family val="2"/>
      <scheme val="minor"/>
    </font>
    <font>
      <b/>
      <sz val="10"/>
      <color rgb="FFFF0000"/>
      <name val="Arial Black"/>
      <family val="2"/>
    </font>
    <font>
      <b/>
      <sz val="11"/>
      <name val="Calibri"/>
      <family val="2"/>
      <scheme val="minor"/>
    </font>
    <font>
      <sz val="8"/>
      <color rgb="FF3333FF"/>
      <name val="Calibri"/>
      <family val="2"/>
      <scheme val="minor"/>
    </font>
    <font>
      <sz val="9"/>
      <color theme="1"/>
      <name val="Fontasy Himali"/>
      <family val="5"/>
    </font>
    <font>
      <b/>
      <sz val="10"/>
      <color rgb="FFFF0000"/>
      <name val="Calibri"/>
      <family val="2"/>
      <scheme val="minor"/>
    </font>
    <font>
      <sz val="9"/>
      <color rgb="FFFF0000"/>
      <name val="Arial"/>
      <family val="2"/>
    </font>
    <font>
      <b/>
      <sz val="12"/>
      <color rgb="FFFF0000"/>
      <name val="Arial Narrow"/>
      <family val="2"/>
    </font>
    <font>
      <sz val="9"/>
      <color indexed="81"/>
      <name val="Tahoma"/>
    </font>
    <font>
      <b/>
      <sz val="9"/>
      <color indexed="81"/>
      <name val="Tahoma"/>
    </font>
  </fonts>
  <fills count="2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hair">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medium">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medium">
        <color indexed="64"/>
      </right>
      <top/>
      <bottom style="hair">
        <color indexed="64"/>
      </bottom>
      <diagonal/>
    </border>
    <border>
      <left/>
      <right style="medium">
        <color indexed="64"/>
      </right>
      <top style="thin">
        <color indexed="64"/>
      </top>
      <bottom style="thin">
        <color indexed="64"/>
      </bottom>
      <diagonal/>
    </border>
    <border>
      <left style="hair">
        <color indexed="64"/>
      </left>
      <right/>
      <top style="hair">
        <color indexed="64"/>
      </top>
      <bottom style="hair">
        <color indexed="64"/>
      </bottom>
      <diagonal/>
    </border>
    <border>
      <left style="medium">
        <color indexed="64"/>
      </left>
      <right/>
      <top style="hair">
        <color indexed="64"/>
      </top>
      <bottom/>
      <diagonal/>
    </border>
    <border>
      <left style="hair">
        <color indexed="64"/>
      </left>
      <right/>
      <top style="hair">
        <color indexed="64"/>
      </top>
      <bottom style="medium">
        <color indexed="64"/>
      </bottom>
      <diagonal/>
    </border>
    <border>
      <left style="medium">
        <color indexed="64"/>
      </left>
      <right style="medium">
        <color indexed="64"/>
      </right>
      <top/>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hair">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hair">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hair">
        <color indexed="64"/>
      </left>
      <right/>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hair">
        <color indexed="64"/>
      </right>
      <top/>
      <bottom style="medium">
        <color indexed="64"/>
      </bottom>
      <diagonal/>
    </border>
    <border>
      <left/>
      <right style="medium">
        <color indexed="64"/>
      </right>
      <top/>
      <bottom style="hair">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medium">
        <color indexed="64"/>
      </right>
      <top style="hair">
        <color indexed="64"/>
      </top>
      <bottom/>
      <diagonal/>
    </border>
    <border>
      <left style="thin">
        <color indexed="64"/>
      </left>
      <right/>
      <top style="thin">
        <color indexed="64"/>
      </top>
      <bottom style="medium">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thin">
        <color indexed="64"/>
      </top>
      <bottom/>
      <diagonal/>
    </border>
    <border>
      <left style="hair">
        <color indexed="64"/>
      </left>
      <right style="medium">
        <color indexed="64"/>
      </right>
      <top style="medium">
        <color indexed="64"/>
      </top>
      <bottom/>
      <diagonal/>
    </border>
    <border>
      <left/>
      <right style="hair">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s>
  <cellStyleXfs count="5">
    <xf numFmtId="0" fontId="0" fillId="0" borderId="0"/>
    <xf numFmtId="0" fontId="9" fillId="0" borderId="0" applyNumberFormat="0" applyFill="0" applyBorder="0" applyAlignment="0" applyProtection="0">
      <alignment vertical="top"/>
      <protection locked="0"/>
    </xf>
    <xf numFmtId="164" fontId="49" fillId="0" borderId="0" applyFont="0" applyFill="0" applyBorder="0" applyAlignment="0" applyProtection="0"/>
    <xf numFmtId="0" fontId="91" fillId="0" borderId="0"/>
    <xf numFmtId="43" fontId="91" fillId="0" borderId="0" applyFont="0" applyFill="0" applyBorder="0" applyAlignment="0" applyProtection="0"/>
  </cellStyleXfs>
  <cellXfs count="896">
    <xf numFmtId="0" fontId="0" fillId="0" borderId="0" xfId="0"/>
    <xf numFmtId="0" fontId="0" fillId="0" borderId="0" xfId="0" applyAlignment="1">
      <alignment vertical="center"/>
    </xf>
    <xf numFmtId="1" fontId="0" fillId="0" borderId="0" xfId="0" applyNumberFormat="1"/>
    <xf numFmtId="0" fontId="16" fillId="0" borderId="0" xfId="0" applyFont="1"/>
    <xf numFmtId="0" fontId="27" fillId="0" borderId="0" xfId="0" applyFont="1"/>
    <xf numFmtId="0" fontId="10" fillId="0" borderId="0" xfId="0" applyFont="1" applyAlignment="1">
      <alignment horizontal="left" vertical="center" wrapText="1"/>
    </xf>
    <xf numFmtId="0" fontId="14" fillId="0" borderId="0" xfId="0" applyFont="1" applyAlignment="1">
      <alignment horizontal="left" vertical="center" wrapText="1"/>
    </xf>
    <xf numFmtId="0" fontId="11" fillId="0" borderId="6" xfId="0" applyFont="1" applyBorder="1" applyAlignment="1">
      <alignment vertical="center" wrapText="1"/>
    </xf>
    <xf numFmtId="0" fontId="13" fillId="0" borderId="0" xfId="0" applyFont="1"/>
    <xf numFmtId="0" fontId="13" fillId="5" borderId="0" xfId="0" applyFont="1" applyFill="1"/>
    <xf numFmtId="1" fontId="13" fillId="7" borderId="1" xfId="0" applyNumberFormat="1" applyFont="1" applyFill="1" applyBorder="1" applyAlignment="1">
      <alignment horizontal="right" vertical="center"/>
    </xf>
    <xf numFmtId="0" fontId="34" fillId="7" borderId="1" xfId="0" applyFont="1" applyFill="1" applyBorder="1"/>
    <xf numFmtId="0" fontId="34" fillId="7" borderId="0" xfId="0" applyFont="1" applyFill="1"/>
    <xf numFmtId="0" fontId="34" fillId="0" borderId="0" xfId="0" applyFont="1"/>
    <xf numFmtId="0" fontId="34" fillId="6" borderId="34" xfId="0" applyFont="1" applyFill="1" applyBorder="1" applyAlignment="1">
      <alignment horizontal="center"/>
    </xf>
    <xf numFmtId="0" fontId="34" fillId="6" borderId="35" xfId="0" applyFont="1" applyFill="1" applyBorder="1" applyAlignment="1">
      <alignment horizontal="center"/>
    </xf>
    <xf numFmtId="0" fontId="34" fillId="6" borderId="36" xfId="0" applyFont="1" applyFill="1" applyBorder="1" applyAlignment="1">
      <alignment horizontal="center"/>
    </xf>
    <xf numFmtId="0" fontId="36" fillId="0" borderId="45" xfId="0" applyFont="1" applyBorder="1" applyAlignment="1">
      <alignment horizontal="center" vertical="center"/>
    </xf>
    <xf numFmtId="0" fontId="13" fillId="0" borderId="26" xfId="0" applyFont="1" applyBorder="1" applyAlignment="1">
      <alignment horizontal="center"/>
    </xf>
    <xf numFmtId="0" fontId="13" fillId="0" borderId="27" xfId="0" applyFont="1" applyBorder="1" applyAlignment="1">
      <alignment horizontal="center"/>
    </xf>
    <xf numFmtId="0" fontId="36" fillId="5" borderId="28" xfId="0" applyFont="1" applyFill="1" applyBorder="1" applyAlignment="1">
      <alignment horizontal="center" vertical="center"/>
    </xf>
    <xf numFmtId="0" fontId="0" fillId="0" borderId="0" xfId="0" applyAlignment="1">
      <alignment horizontal="center"/>
    </xf>
    <xf numFmtId="0" fontId="34" fillId="7" borderId="0" xfId="0" applyFont="1" applyFill="1" applyAlignment="1">
      <alignment vertical="center"/>
    </xf>
    <xf numFmtId="0" fontId="14" fillId="0" borderId="5" xfId="0" applyFont="1" applyBorder="1" applyAlignment="1">
      <alignment vertical="center" wrapText="1"/>
    </xf>
    <xf numFmtId="0" fontId="13" fillId="0" borderId="0" xfId="0" applyFont="1" applyAlignment="1">
      <alignment horizontal="center" wrapText="1"/>
    </xf>
    <xf numFmtId="0" fontId="14" fillId="0" borderId="5" xfId="0" applyFont="1" applyBorder="1" applyAlignment="1">
      <alignment vertical="top" wrapText="1"/>
    </xf>
    <xf numFmtId="0" fontId="34" fillId="7" borderId="77" xfId="0" applyFont="1" applyFill="1" applyBorder="1"/>
    <xf numFmtId="0" fontId="34" fillId="7" borderId="5" xfId="0" applyFont="1" applyFill="1" applyBorder="1"/>
    <xf numFmtId="0" fontId="34" fillId="7" borderId="76" xfId="0" applyFont="1" applyFill="1" applyBorder="1"/>
    <xf numFmtId="0" fontId="45" fillId="0" borderId="78" xfId="0" applyFont="1" applyBorder="1" applyAlignment="1">
      <alignment horizontal="center" vertical="center" wrapText="1"/>
    </xf>
    <xf numFmtId="0" fontId="45" fillId="0" borderId="4" xfId="0" applyFont="1" applyBorder="1" applyAlignment="1">
      <alignment horizontal="center" vertical="center"/>
    </xf>
    <xf numFmtId="0" fontId="45" fillId="0" borderId="79" xfId="0" applyFont="1" applyBorder="1" applyAlignment="1">
      <alignment horizontal="center" vertical="center"/>
    </xf>
    <xf numFmtId="0" fontId="45" fillId="0" borderId="9" xfId="0" applyFont="1" applyBorder="1" applyAlignment="1">
      <alignment horizontal="center" vertical="center" wrapText="1"/>
    </xf>
    <xf numFmtId="0" fontId="45" fillId="0" borderId="78" xfId="0" applyFont="1" applyBorder="1" applyAlignment="1">
      <alignment horizontal="center" vertical="center"/>
    </xf>
    <xf numFmtId="0" fontId="34" fillId="7" borderId="18" xfId="0" applyFont="1" applyFill="1" applyBorder="1"/>
    <xf numFmtId="0" fontId="16" fillId="0" borderId="0" xfId="0" applyFont="1" applyAlignment="1">
      <alignment horizontal="center"/>
    </xf>
    <xf numFmtId="0" fontId="13" fillId="0" borderId="0" xfId="0" applyFont="1" applyAlignment="1">
      <alignment horizontal="center"/>
    </xf>
    <xf numFmtId="0" fontId="34" fillId="6" borderId="75" xfId="0" applyFont="1" applyFill="1" applyBorder="1" applyAlignment="1">
      <alignment horizontal="center"/>
    </xf>
    <xf numFmtId="0" fontId="13" fillId="0" borderId="25" xfId="0" applyFont="1" applyBorder="1" applyAlignment="1">
      <alignment horizontal="center"/>
    </xf>
    <xf numFmtId="0" fontId="34" fillId="6" borderId="54" xfId="0" applyFont="1" applyFill="1" applyBorder="1" applyAlignment="1">
      <alignment horizontal="center"/>
    </xf>
    <xf numFmtId="0" fontId="47" fillId="6" borderId="19" xfId="0" applyFont="1" applyFill="1" applyBorder="1" applyAlignment="1">
      <alignment horizontal="center"/>
    </xf>
    <xf numFmtId="1" fontId="13" fillId="0" borderId="6" xfId="0" applyNumberFormat="1" applyFont="1" applyBorder="1" applyAlignment="1">
      <alignment vertical="center"/>
    </xf>
    <xf numFmtId="0" fontId="11" fillId="0" borderId="6" xfId="0" applyFont="1" applyBorder="1" applyAlignment="1">
      <alignment horizontal="left" vertical="center" wrapText="1"/>
    </xf>
    <xf numFmtId="0" fontId="11" fillId="0" borderId="10" xfId="0" applyFont="1" applyBorder="1" applyAlignment="1">
      <alignment vertical="center" wrapText="1"/>
    </xf>
    <xf numFmtId="0" fontId="4" fillId="0" borderId="6" xfId="0" applyFont="1" applyBorder="1" applyAlignment="1">
      <alignment vertical="center" wrapText="1"/>
    </xf>
    <xf numFmtId="0" fontId="15" fillId="0" borderId="10" xfId="0" applyFont="1" applyBorder="1" applyAlignment="1">
      <alignment vertical="center" wrapText="1"/>
    </xf>
    <xf numFmtId="0" fontId="11" fillId="3" borderId="10" xfId="0" applyFont="1" applyFill="1" applyBorder="1" applyAlignment="1">
      <alignment vertical="center" wrapText="1"/>
    </xf>
    <xf numFmtId="0" fontId="5" fillId="0" borderId="6" xfId="0" applyFont="1" applyBorder="1" applyAlignment="1">
      <alignment vertical="top" wrapText="1"/>
    </xf>
    <xf numFmtId="0" fontId="5" fillId="0" borderId="6" xfId="0" applyFont="1" applyBorder="1" applyAlignment="1">
      <alignment vertical="center" wrapText="1"/>
    </xf>
    <xf numFmtId="0" fontId="5" fillId="0" borderId="6" xfId="0" applyFont="1" applyBorder="1" applyAlignment="1">
      <alignment vertical="center"/>
    </xf>
    <xf numFmtId="0" fontId="11" fillId="0" borderId="6" xfId="0" applyFont="1" applyBorder="1" applyAlignment="1">
      <alignment vertical="top" wrapText="1"/>
    </xf>
    <xf numFmtId="0" fontId="15" fillId="0" borderId="6" xfId="0" applyFont="1" applyBorder="1" applyAlignment="1">
      <alignment vertical="top" wrapText="1"/>
    </xf>
    <xf numFmtId="0" fontId="20" fillId="0" borderId="6" xfId="0" applyFont="1" applyBorder="1" applyAlignment="1">
      <alignment horizontal="left" vertical="center" wrapText="1"/>
    </xf>
    <xf numFmtId="0" fontId="30" fillId="0" borderId="6" xfId="0" applyFont="1" applyBorder="1" applyAlignment="1">
      <alignment vertical="top" wrapText="1"/>
    </xf>
    <xf numFmtId="0" fontId="15" fillId="2" borderId="6" xfId="0" applyFont="1" applyFill="1" applyBorder="1" applyAlignment="1">
      <alignment vertical="center" wrapText="1"/>
    </xf>
    <xf numFmtId="0" fontId="3" fillId="0" borderId="6" xfId="0" applyFont="1" applyBorder="1" applyAlignment="1">
      <alignment vertical="center" wrapText="1"/>
    </xf>
    <xf numFmtId="0" fontId="4" fillId="2" borderId="6" xfId="0" applyFont="1" applyFill="1" applyBorder="1" applyAlignment="1">
      <alignment vertical="center" wrapText="1"/>
    </xf>
    <xf numFmtId="0" fontId="2" fillId="0" borderId="6" xfId="0" applyFont="1" applyBorder="1" applyAlignment="1">
      <alignment horizontal="left" vertical="center" wrapText="1"/>
    </xf>
    <xf numFmtId="0" fontId="1" fillId="0" borderId="6" xfId="0" applyFont="1" applyBorder="1" applyAlignment="1">
      <alignment vertical="center" wrapText="1"/>
    </xf>
    <xf numFmtId="0" fontId="0" fillId="0" borderId="6" xfId="0" applyBorder="1"/>
    <xf numFmtId="0" fontId="14" fillId="0" borderId="5" xfId="0" applyFont="1" applyBorder="1" applyAlignment="1">
      <alignment vertical="center"/>
    </xf>
    <xf numFmtId="0" fontId="11" fillId="0" borderId="5" xfId="0" applyFont="1" applyBorder="1" applyAlignment="1">
      <alignment vertical="top" wrapText="1"/>
    </xf>
    <xf numFmtId="0" fontId="15" fillId="0" borderId="5" xfId="0" applyFont="1" applyBorder="1" applyAlignment="1">
      <alignment vertical="top" wrapText="1"/>
    </xf>
    <xf numFmtId="0" fontId="20" fillId="0" borderId="5" xfId="0" applyFont="1" applyBorder="1" applyAlignment="1">
      <alignment horizontal="left" vertical="center" wrapText="1"/>
    </xf>
    <xf numFmtId="0" fontId="11" fillId="0" borderId="5" xfId="0" applyFont="1" applyBorder="1" applyAlignment="1">
      <alignment horizontal="left" vertical="center" wrapText="1"/>
    </xf>
    <xf numFmtId="0" fontId="11" fillId="0" borderId="5" xfId="0" applyFont="1" applyBorder="1" applyAlignment="1">
      <alignment vertical="center" wrapText="1"/>
    </xf>
    <xf numFmtId="0" fontId="30" fillId="0" borderId="5" xfId="0" applyFont="1" applyBorder="1" applyAlignment="1">
      <alignment vertical="top" wrapText="1"/>
    </xf>
    <xf numFmtId="0" fontId="11" fillId="2" borderId="5" xfId="0" applyFont="1" applyFill="1" applyBorder="1" applyAlignment="1">
      <alignment vertical="center" wrapText="1"/>
    </xf>
    <xf numFmtId="0" fontId="1" fillId="0" borderId="5" xfId="0" applyFont="1" applyBorder="1" applyAlignment="1">
      <alignment vertical="center" wrapText="1"/>
    </xf>
    <xf numFmtId="0" fontId="1" fillId="3" borderId="5" xfId="0" applyFont="1" applyFill="1" applyBorder="1" applyAlignment="1">
      <alignment vertical="center" wrapText="1"/>
    </xf>
    <xf numFmtId="0" fontId="2" fillId="0" borderId="5" xfId="0" applyFont="1" applyBorder="1" applyAlignment="1">
      <alignment vertical="center" wrapText="1"/>
    </xf>
    <xf numFmtId="0" fontId="0" fillId="0" borderId="5" xfId="0" applyBorder="1"/>
    <xf numFmtId="0" fontId="5" fillId="0" borderId="67" xfId="0" applyFont="1" applyBorder="1" applyAlignment="1">
      <alignment vertical="center" wrapText="1"/>
    </xf>
    <xf numFmtId="0" fontId="5" fillId="0" borderId="84" xfId="0" applyFont="1" applyBorder="1" applyAlignment="1">
      <alignment vertical="center" wrapText="1"/>
    </xf>
    <xf numFmtId="0" fontId="8" fillId="0" borderId="84" xfId="0" applyFont="1" applyBorder="1" applyAlignment="1">
      <alignment vertical="center"/>
    </xf>
    <xf numFmtId="0" fontId="11" fillId="0" borderId="84" xfId="0" applyFont="1" applyBorder="1" applyAlignment="1">
      <alignment vertical="center" wrapText="1"/>
    </xf>
    <xf numFmtId="0" fontId="8" fillId="0" borderId="84" xfId="0" applyFont="1" applyBorder="1" applyAlignment="1">
      <alignment vertical="center" wrapText="1"/>
    </xf>
    <xf numFmtId="0" fontId="15" fillId="0" borderId="84" xfId="0" applyFont="1" applyBorder="1" applyAlignment="1">
      <alignment vertical="center" wrapText="1"/>
    </xf>
    <xf numFmtId="0" fontId="20" fillId="0" borderId="84" xfId="0" applyFont="1" applyBorder="1" applyAlignment="1">
      <alignment horizontal="left" vertical="center" wrapText="1"/>
    </xf>
    <xf numFmtId="0" fontId="11" fillId="0" borderId="84" xfId="0" applyFont="1" applyBorder="1" applyAlignment="1">
      <alignment horizontal="left" vertical="center" wrapText="1"/>
    </xf>
    <xf numFmtId="0" fontId="11" fillId="3" borderId="84" xfId="0" applyFont="1" applyFill="1" applyBorder="1" applyAlignment="1">
      <alignment vertical="center" wrapText="1"/>
    </xf>
    <xf numFmtId="0" fontId="1" fillId="0" borderId="84" xfId="0" applyFont="1" applyBorder="1" applyAlignment="1">
      <alignment vertical="center" wrapText="1"/>
    </xf>
    <xf numFmtId="0" fontId="1" fillId="3" borderId="84" xfId="0" applyFont="1" applyFill="1" applyBorder="1" applyAlignment="1">
      <alignment vertical="center" wrapText="1"/>
    </xf>
    <xf numFmtId="0" fontId="0" fillId="0" borderId="85" xfId="0" applyBorder="1"/>
    <xf numFmtId="0" fontId="44" fillId="0" borderId="17" xfId="0" applyFont="1" applyBorder="1"/>
    <xf numFmtId="0" fontId="44" fillId="0" borderId="29" xfId="0" applyFont="1" applyBorder="1"/>
    <xf numFmtId="0" fontId="44" fillId="0" borderId="76" xfId="0" applyFont="1" applyBorder="1"/>
    <xf numFmtId="0" fontId="44" fillId="0" borderId="74" xfId="0" applyFont="1" applyBorder="1"/>
    <xf numFmtId="0" fontId="8" fillId="0" borderId="18" xfId="0" applyFont="1" applyBorder="1" applyAlignment="1">
      <alignment horizontal="left" vertical="center" wrapText="1"/>
    </xf>
    <xf numFmtId="0" fontId="8" fillId="0" borderId="63" xfId="0" applyFont="1" applyBorder="1" applyAlignment="1">
      <alignment horizontal="left" vertical="center" wrapText="1"/>
    </xf>
    <xf numFmtId="0" fontId="8" fillId="0" borderId="63" xfId="0" applyFont="1" applyBorder="1" applyAlignment="1">
      <alignment vertical="center" wrapText="1"/>
    </xf>
    <xf numFmtId="0" fontId="31" fillId="0" borderId="63" xfId="0" applyFont="1" applyBorder="1" applyAlignment="1">
      <alignment vertical="center" wrapText="1"/>
    </xf>
    <xf numFmtId="0" fontId="8" fillId="0" borderId="83" xfId="0" applyFont="1" applyBorder="1" applyAlignment="1">
      <alignment vertical="center" wrapText="1"/>
    </xf>
    <xf numFmtId="0" fontId="54" fillId="0" borderId="63" xfId="0" applyFont="1" applyBorder="1" applyAlignment="1">
      <alignment vertical="center" wrapText="1"/>
    </xf>
    <xf numFmtId="0" fontId="1" fillId="0" borderId="83" xfId="0" applyFont="1" applyBorder="1" applyAlignment="1">
      <alignment vertical="center" wrapText="1"/>
    </xf>
    <xf numFmtId="0" fontId="8" fillId="3" borderId="83" xfId="0" applyFont="1" applyFill="1" applyBorder="1" applyAlignment="1">
      <alignment vertical="center" wrapText="1"/>
    </xf>
    <xf numFmtId="0" fontId="8" fillId="2" borderId="63" xfId="0" applyFont="1" applyFill="1" applyBorder="1" applyAlignment="1">
      <alignment vertical="center" wrapText="1"/>
    </xf>
    <xf numFmtId="0" fontId="1" fillId="0" borderId="77" xfId="0" applyFont="1" applyBorder="1" applyAlignment="1">
      <alignment vertical="center" wrapText="1"/>
    </xf>
    <xf numFmtId="0" fontId="56" fillId="0" borderId="63" xfId="0" applyFont="1" applyBorder="1" applyAlignment="1">
      <alignment horizontal="left" vertical="center" wrapText="1"/>
    </xf>
    <xf numFmtId="0" fontId="44" fillId="0" borderId="77" xfId="0" applyFont="1" applyBorder="1" applyAlignment="1">
      <alignment horizontal="left" vertical="center" wrapText="1"/>
    </xf>
    <xf numFmtId="0" fontId="3" fillId="0" borderId="80" xfId="0" applyFont="1" applyBorder="1" applyAlignment="1">
      <alignment vertical="center" wrapText="1"/>
    </xf>
    <xf numFmtId="0" fontId="44" fillId="0" borderId="77" xfId="0" applyFont="1" applyBorder="1" applyAlignment="1">
      <alignment vertical="center" wrapText="1"/>
    </xf>
    <xf numFmtId="165" fontId="13" fillId="0" borderId="1" xfId="0" applyNumberFormat="1" applyFont="1" applyBorder="1"/>
    <xf numFmtId="0" fontId="13" fillId="0" borderId="0" xfId="0" applyFont="1" applyAlignment="1">
      <alignment vertical="center"/>
    </xf>
    <xf numFmtId="0" fontId="34" fillId="6" borderId="41" xfId="0" applyFont="1" applyFill="1" applyBorder="1" applyAlignment="1">
      <alignment horizontal="center" vertical="center" wrapText="1"/>
    </xf>
    <xf numFmtId="0" fontId="34" fillId="6" borderId="86" xfId="0" applyFont="1" applyFill="1" applyBorder="1" applyAlignment="1">
      <alignment horizontal="center"/>
    </xf>
    <xf numFmtId="165" fontId="34" fillId="0" borderId="4" xfId="0" applyNumberFormat="1" applyFont="1" applyBorder="1"/>
    <xf numFmtId="0" fontId="13" fillId="11" borderId="37" xfId="0" applyFont="1" applyFill="1" applyBorder="1" applyAlignment="1">
      <alignment horizontal="center"/>
    </xf>
    <xf numFmtId="0" fontId="13" fillId="11" borderId="38" xfId="0" applyFont="1" applyFill="1" applyBorder="1" applyAlignment="1">
      <alignment horizontal="center"/>
    </xf>
    <xf numFmtId="165" fontId="61" fillId="8" borderId="55" xfId="0" applyNumberFormat="1" applyFont="1" applyFill="1" applyBorder="1"/>
    <xf numFmtId="165" fontId="61" fillId="0" borderId="33" xfId="0" applyNumberFormat="1" applyFont="1" applyBorder="1"/>
    <xf numFmtId="165" fontId="42" fillId="0" borderId="14" xfId="0" applyNumberFormat="1" applyFont="1" applyBorder="1"/>
    <xf numFmtId="165" fontId="42" fillId="0" borderId="64" xfId="0" applyNumberFormat="1" applyFont="1" applyBorder="1"/>
    <xf numFmtId="1" fontId="16" fillId="0" borderId="84" xfId="0" applyNumberFormat="1" applyFont="1" applyBorder="1"/>
    <xf numFmtId="1" fontId="0" fillId="0" borderId="84" xfId="0" applyNumberFormat="1" applyBorder="1"/>
    <xf numFmtId="1" fontId="0" fillId="0" borderId="85" xfId="0" applyNumberFormat="1" applyBorder="1"/>
    <xf numFmtId="1" fontId="16" fillId="0" borderId="89" xfId="0" applyNumberFormat="1" applyFont="1" applyBorder="1"/>
    <xf numFmtId="0" fontId="5" fillId="0" borderId="90" xfId="0" applyFont="1" applyBorder="1" applyAlignment="1">
      <alignment horizontal="center" vertical="center" wrapText="1"/>
    </xf>
    <xf numFmtId="0" fontId="5" fillId="0" borderId="38" xfId="0" applyFont="1" applyBorder="1" applyAlignment="1">
      <alignment horizontal="center" vertical="center" wrapText="1"/>
    </xf>
    <xf numFmtId="0" fontId="28" fillId="0" borderId="73" xfId="0" applyFont="1" applyBorder="1" applyAlignment="1">
      <alignment horizontal="center" vertical="center"/>
    </xf>
    <xf numFmtId="0" fontId="5" fillId="0" borderId="54" xfId="0" applyFont="1" applyBorder="1" applyAlignment="1">
      <alignment horizontal="center" vertical="center" wrapText="1"/>
    </xf>
    <xf numFmtId="0" fontId="5" fillId="0" borderId="55" xfId="0" applyFont="1" applyBorder="1" applyAlignment="1">
      <alignment horizontal="center" vertical="center" wrapText="1"/>
    </xf>
    <xf numFmtId="0" fontId="16" fillId="6" borderId="73" xfId="0" applyFont="1" applyFill="1" applyBorder="1" applyAlignment="1">
      <alignment horizontal="center" vertical="center" wrapText="1"/>
    </xf>
    <xf numFmtId="0" fontId="0" fillId="0" borderId="55" xfId="0" applyBorder="1" applyAlignment="1">
      <alignment horizontal="center" vertical="center" wrapText="1"/>
    </xf>
    <xf numFmtId="0" fontId="16" fillId="0" borderId="55" xfId="0" applyFont="1" applyBorder="1" applyAlignment="1">
      <alignment horizontal="center" vertical="center" wrapText="1"/>
    </xf>
    <xf numFmtId="0" fontId="28" fillId="0" borderId="41" xfId="0" applyFont="1" applyBorder="1" applyAlignment="1">
      <alignment horizontal="center" vertical="center"/>
    </xf>
    <xf numFmtId="0" fontId="5" fillId="0" borderId="43" xfId="0" applyFont="1" applyBorder="1" applyAlignment="1">
      <alignment horizontal="center" vertical="center" wrapText="1"/>
    </xf>
    <xf numFmtId="0" fontId="5" fillId="0" borderId="42" xfId="0" applyFont="1" applyBorder="1" applyAlignment="1">
      <alignment horizontal="center" vertical="center" wrapText="1"/>
    </xf>
    <xf numFmtId="166" fontId="16" fillId="0" borderId="91" xfId="0" applyNumberFormat="1" applyFont="1" applyBorder="1"/>
    <xf numFmtId="0" fontId="0" fillId="0" borderId="55" xfId="0" applyBorder="1"/>
    <xf numFmtId="0" fontId="44" fillId="12" borderId="17" xfId="0" applyFont="1" applyFill="1" applyBorder="1"/>
    <xf numFmtId="0" fontId="8" fillId="12" borderId="18" xfId="0" applyFont="1" applyFill="1" applyBorder="1" applyAlignment="1">
      <alignment vertical="center"/>
    </xf>
    <xf numFmtId="0" fontId="4" fillId="12" borderId="13" xfId="0" applyFont="1" applyFill="1" applyBorder="1" applyAlignment="1">
      <alignment vertical="center" wrapText="1"/>
    </xf>
    <xf numFmtId="0" fontId="1" fillId="12" borderId="8" xfId="0" applyFont="1" applyFill="1" applyBorder="1" applyAlignment="1">
      <alignment vertical="top" wrapText="1"/>
    </xf>
    <xf numFmtId="0" fontId="11" fillId="12" borderId="84" xfId="0" applyFont="1" applyFill="1" applyBorder="1" applyAlignment="1">
      <alignment vertical="top" wrapText="1"/>
    </xf>
    <xf numFmtId="1" fontId="0" fillId="12" borderId="84" xfId="0" applyNumberFormat="1" applyFill="1" applyBorder="1"/>
    <xf numFmtId="0" fontId="44" fillId="12" borderId="76" xfId="0" applyFont="1" applyFill="1" applyBorder="1"/>
    <xf numFmtId="0" fontId="8" fillId="12" borderId="77"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 fillId="12" borderId="5" xfId="0" applyFont="1" applyFill="1" applyBorder="1" applyAlignment="1">
      <alignment horizontal="center" vertical="center" wrapText="1"/>
    </xf>
    <xf numFmtId="0" fontId="1" fillId="12" borderId="84" xfId="0" applyFont="1" applyFill="1" applyBorder="1" applyAlignment="1">
      <alignment horizontal="center" vertical="center" wrapText="1"/>
    </xf>
    <xf numFmtId="2" fontId="13" fillId="0" borderId="0" xfId="0" applyNumberFormat="1" applyFont="1"/>
    <xf numFmtId="0" fontId="34" fillId="0" borderId="0" xfId="0" applyFont="1" applyAlignment="1">
      <alignment vertical="center"/>
    </xf>
    <xf numFmtId="2" fontId="13" fillId="0" borderId="1" xfId="0" applyNumberFormat="1" applyFont="1" applyBorder="1"/>
    <xf numFmtId="0" fontId="34" fillId="15" borderId="73" xfId="0" applyFont="1" applyFill="1" applyBorder="1" applyAlignment="1">
      <alignment horizontal="center"/>
    </xf>
    <xf numFmtId="0" fontId="64" fillId="0" borderId="83" xfId="0" applyFont="1" applyBorder="1" applyAlignment="1">
      <alignment vertical="center" wrapText="1"/>
    </xf>
    <xf numFmtId="0" fontId="65" fillId="0" borderId="10" xfId="0" applyFont="1" applyBorder="1" applyAlignment="1">
      <alignment vertical="center" wrapText="1"/>
    </xf>
    <xf numFmtId="0" fontId="65" fillId="0" borderId="84" xfId="0" applyFont="1" applyBorder="1" applyAlignment="1">
      <alignment vertical="center" wrapText="1"/>
    </xf>
    <xf numFmtId="166" fontId="16" fillId="0" borderId="1" xfId="2" applyNumberFormat="1" applyFont="1" applyFill="1" applyBorder="1"/>
    <xf numFmtId="0" fontId="34" fillId="0" borderId="93" xfId="0" applyFont="1" applyBorder="1" applyAlignment="1">
      <alignment horizontal="center"/>
    </xf>
    <xf numFmtId="0" fontId="36" fillId="0" borderId="67" xfId="0" applyFont="1" applyBorder="1" applyAlignment="1">
      <alignment horizontal="center" vertical="center"/>
    </xf>
    <xf numFmtId="2" fontId="36" fillId="0" borderId="67" xfId="0" applyNumberFormat="1" applyFont="1" applyBorder="1" applyAlignment="1">
      <alignment horizontal="center" vertical="center"/>
    </xf>
    <xf numFmtId="165" fontId="34" fillId="0" borderId="3" xfId="0" applyNumberFormat="1" applyFont="1" applyBorder="1"/>
    <xf numFmtId="165" fontId="34" fillId="0" borderId="8" xfId="0" applyNumberFormat="1" applyFont="1" applyBorder="1"/>
    <xf numFmtId="2" fontId="36" fillId="5" borderId="84" xfId="0" applyNumberFormat="1" applyFont="1" applyFill="1" applyBorder="1" applyAlignment="1">
      <alignment horizontal="center" vertical="center"/>
    </xf>
    <xf numFmtId="0" fontId="13" fillId="5" borderId="95" xfId="0" applyFont="1" applyFill="1" applyBorder="1"/>
    <xf numFmtId="0" fontId="13" fillId="5" borderId="96" xfId="0" applyFont="1" applyFill="1" applyBorder="1"/>
    <xf numFmtId="0" fontId="13" fillId="5" borderId="83" xfId="0" applyFont="1" applyFill="1" applyBorder="1"/>
    <xf numFmtId="0" fontId="13" fillId="5" borderId="63" xfId="0" applyFont="1" applyFill="1" applyBorder="1"/>
    <xf numFmtId="2" fontId="36" fillId="5" borderId="91" xfId="0" applyNumberFormat="1" applyFont="1" applyFill="1" applyBorder="1" applyAlignment="1">
      <alignment horizontal="center" vertical="center"/>
    </xf>
    <xf numFmtId="0" fontId="0" fillId="5" borderId="10" xfId="0" applyFill="1" applyBorder="1"/>
    <xf numFmtId="0" fontId="34" fillId="0" borderId="0" xfId="0" applyFont="1" applyAlignment="1">
      <alignment horizontal="center"/>
    </xf>
    <xf numFmtId="0" fontId="34" fillId="0" borderId="0" xfId="0" applyFont="1" applyAlignment="1">
      <alignment horizontal="center" wrapText="1"/>
    </xf>
    <xf numFmtId="0" fontId="13" fillId="0" borderId="1" xfId="0" applyFont="1" applyBorder="1" applyAlignment="1">
      <alignment vertical="center"/>
    </xf>
    <xf numFmtId="0" fontId="13" fillId="0" borderId="9" xfId="0" applyFont="1" applyBorder="1" applyAlignment="1">
      <alignment vertical="center" wrapText="1"/>
    </xf>
    <xf numFmtId="0" fontId="1" fillId="0" borderId="84" xfId="0" applyFont="1" applyBorder="1" applyAlignment="1">
      <alignment horizontal="left" vertical="center" wrapText="1"/>
    </xf>
    <xf numFmtId="0" fontId="34" fillId="0" borderId="0" xfId="0" applyFont="1" applyAlignment="1">
      <alignment horizontal="center" vertical="center" wrapText="1"/>
    </xf>
    <xf numFmtId="0" fontId="34" fillId="0" borderId="0" xfId="0" applyFont="1" applyAlignment="1">
      <alignment vertical="center" wrapText="1"/>
    </xf>
    <xf numFmtId="0" fontId="34" fillId="7" borderId="0" xfId="0" applyFont="1" applyFill="1" applyAlignment="1">
      <alignment vertical="center" wrapText="1"/>
    </xf>
    <xf numFmtId="0" fontId="13" fillId="0" borderId="4" xfId="0" applyFont="1" applyBorder="1" applyAlignment="1">
      <alignment vertical="center" wrapText="1"/>
    </xf>
    <xf numFmtId="166" fontId="50" fillId="0" borderId="1" xfId="2" applyNumberFormat="1" applyFont="1" applyBorder="1" applyAlignment="1">
      <alignment horizontal="right" vertical="center"/>
    </xf>
    <xf numFmtId="165" fontId="74" fillId="0" borderId="76" xfId="0" applyNumberFormat="1" applyFont="1" applyBorder="1" applyAlignment="1">
      <alignment vertical="center"/>
    </xf>
    <xf numFmtId="1" fontId="74" fillId="0" borderId="1" xfId="0" applyNumberFormat="1" applyFont="1" applyBorder="1" applyAlignment="1">
      <alignment vertical="center"/>
    </xf>
    <xf numFmtId="1" fontId="74" fillId="0" borderId="5" xfId="0" applyNumberFormat="1" applyFont="1" applyBorder="1" applyAlignment="1">
      <alignment vertical="center"/>
    </xf>
    <xf numFmtId="2" fontId="74" fillId="0" borderId="18" xfId="0" applyNumberFormat="1" applyFont="1" applyBorder="1"/>
    <xf numFmtId="165" fontId="43" fillId="3" borderId="1" xfId="0" applyNumberFormat="1" applyFont="1" applyFill="1" applyBorder="1"/>
    <xf numFmtId="2" fontId="74" fillId="0" borderId="77" xfId="0" applyNumberFormat="1" applyFont="1" applyBorder="1"/>
    <xf numFmtId="0" fontId="34" fillId="7" borderId="1" xfId="0" applyFont="1" applyFill="1" applyBorder="1" applyAlignment="1">
      <alignment vertical="center" wrapText="1"/>
    </xf>
    <xf numFmtId="0" fontId="34" fillId="7" borderId="5" xfId="0" applyFont="1" applyFill="1" applyBorder="1" applyAlignment="1">
      <alignment vertical="center" wrapText="1"/>
    </xf>
    <xf numFmtId="166" fontId="51" fillId="7" borderId="1" xfId="2" applyNumberFormat="1" applyFont="1" applyFill="1" applyBorder="1" applyAlignment="1">
      <alignment horizontal="right" vertical="center"/>
    </xf>
    <xf numFmtId="2" fontId="74" fillId="7" borderId="77" xfId="0" applyNumberFormat="1" applyFont="1" applyFill="1" applyBorder="1"/>
    <xf numFmtId="0" fontId="76" fillId="0" borderId="4" xfId="0" applyFont="1" applyBorder="1" applyAlignment="1">
      <alignment vertical="center" wrapText="1"/>
    </xf>
    <xf numFmtId="0" fontId="34" fillId="7" borderId="1" xfId="0" applyFont="1" applyFill="1" applyBorder="1" applyAlignment="1">
      <alignment vertical="center"/>
    </xf>
    <xf numFmtId="2" fontId="74" fillId="7" borderId="77" xfId="0" applyNumberFormat="1" applyFont="1" applyFill="1" applyBorder="1" applyAlignment="1">
      <alignment vertical="center"/>
    </xf>
    <xf numFmtId="0" fontId="74" fillId="0" borderId="1" xfId="0" applyFont="1" applyBorder="1" applyAlignment="1">
      <alignment vertical="center"/>
    </xf>
    <xf numFmtId="0" fontId="74" fillId="0" borderId="1" xfId="0" applyFont="1" applyBorder="1" applyAlignment="1">
      <alignment vertical="center" wrapText="1"/>
    </xf>
    <xf numFmtId="0" fontId="13" fillId="0" borderId="1" xfId="0" applyFont="1" applyBorder="1" applyAlignment="1">
      <alignment vertical="center" wrapText="1"/>
    </xf>
    <xf numFmtId="0" fontId="34" fillId="7" borderId="5" xfId="0" applyFont="1" applyFill="1" applyBorder="1" applyAlignment="1">
      <alignment vertical="center"/>
    </xf>
    <xf numFmtId="0" fontId="34" fillId="7" borderId="10" xfId="0" applyFont="1" applyFill="1" applyBorder="1" applyAlignment="1">
      <alignment vertical="center" wrapText="1"/>
    </xf>
    <xf numFmtId="0" fontId="34" fillId="7" borderId="6" xfId="0" applyFont="1" applyFill="1" applyBorder="1" applyAlignment="1">
      <alignment vertical="center" wrapText="1"/>
    </xf>
    <xf numFmtId="0" fontId="34" fillId="0" borderId="1" xfId="0" applyFont="1" applyBorder="1" applyAlignment="1">
      <alignment vertical="center" wrapText="1"/>
    </xf>
    <xf numFmtId="0" fontId="34" fillId="0" borderId="10" xfId="0" applyFont="1" applyBorder="1" applyAlignment="1">
      <alignment vertical="center" wrapText="1"/>
    </xf>
    <xf numFmtId="0" fontId="34" fillId="0" borderId="6" xfId="0" applyFont="1" applyBorder="1" applyAlignment="1">
      <alignment vertical="center" wrapText="1"/>
    </xf>
    <xf numFmtId="0" fontId="13" fillId="0" borderId="6" xfId="0" applyFont="1" applyBorder="1" applyAlignment="1">
      <alignment vertical="center" wrapText="1"/>
    </xf>
    <xf numFmtId="0" fontId="34" fillId="0" borderId="5" xfId="0" applyFont="1" applyBorder="1" applyAlignment="1">
      <alignment horizontal="left" vertical="center" wrapText="1"/>
    </xf>
    <xf numFmtId="2" fontId="74" fillId="5" borderId="77" xfId="0" applyNumberFormat="1" applyFont="1" applyFill="1" applyBorder="1"/>
    <xf numFmtId="0" fontId="77" fillId="2" borderId="2" xfId="0" applyFont="1" applyFill="1" applyBorder="1" applyAlignment="1">
      <alignment vertical="center" wrapText="1"/>
    </xf>
    <xf numFmtId="0" fontId="13" fillId="3" borderId="24" xfId="0" applyFont="1" applyFill="1" applyBorder="1" applyAlignment="1">
      <alignment vertical="center" wrapText="1"/>
    </xf>
    <xf numFmtId="0" fontId="13" fillId="0" borderId="1" xfId="0" applyFont="1" applyBorder="1" applyAlignment="1">
      <alignment horizontal="left" vertical="center" wrapText="1"/>
    </xf>
    <xf numFmtId="2" fontId="74" fillId="0" borderId="5" xfId="0" applyNumberFormat="1" applyFont="1" applyBorder="1"/>
    <xf numFmtId="0" fontId="13" fillId="0" borderId="2" xfId="0" applyFont="1" applyBorder="1" applyAlignment="1">
      <alignment horizontal="left" vertical="center" wrapText="1"/>
    </xf>
    <xf numFmtId="0" fontId="67" fillId="0" borderId="5" xfId="0" applyFont="1" applyBorder="1" applyAlignment="1">
      <alignment vertical="center" wrapText="1"/>
    </xf>
    <xf numFmtId="0" fontId="74" fillId="0" borderId="5" xfId="0" applyFont="1" applyBorder="1" applyAlignment="1">
      <alignment vertical="center" wrapText="1"/>
    </xf>
    <xf numFmtId="0" fontId="74" fillId="0" borderId="9" xfId="0" applyFont="1" applyBorder="1" applyAlignment="1">
      <alignment vertical="center" wrapText="1"/>
    </xf>
    <xf numFmtId="0" fontId="10" fillId="0" borderId="6" xfId="0" applyFont="1" applyBorder="1" applyAlignment="1">
      <alignment vertical="center" wrapText="1"/>
    </xf>
    <xf numFmtId="0" fontId="10" fillId="0" borderId="1" xfId="0" applyFont="1" applyBorder="1" applyAlignment="1">
      <alignment vertical="center" wrapText="1"/>
    </xf>
    <xf numFmtId="0" fontId="13" fillId="7" borderId="9" xfId="0" applyFont="1" applyFill="1" applyBorder="1" applyAlignment="1">
      <alignment vertical="center" wrapText="1"/>
    </xf>
    <xf numFmtId="0" fontId="50" fillId="0" borderId="1" xfId="0" applyFont="1" applyBorder="1" applyAlignment="1">
      <alignment vertical="center" wrapText="1"/>
    </xf>
    <xf numFmtId="0" fontId="68" fillId="0" borderId="2" xfId="0" applyFont="1" applyBorder="1" applyAlignment="1">
      <alignment horizontal="center"/>
    </xf>
    <xf numFmtId="0" fontId="34" fillId="0" borderId="92" xfId="0" applyFont="1" applyBorder="1" applyAlignment="1">
      <alignment horizontal="center" vertical="center"/>
    </xf>
    <xf numFmtId="0" fontId="43" fillId="0" borderId="92" xfId="0" applyFont="1" applyBorder="1" applyAlignment="1">
      <alignment horizontal="center" vertical="center" wrapText="1"/>
    </xf>
    <xf numFmtId="0" fontId="69" fillId="10" borderId="92" xfId="1" applyFont="1" applyFill="1" applyBorder="1" applyAlignment="1" applyProtection="1">
      <alignment horizontal="center" vertical="top" textRotation="255"/>
    </xf>
    <xf numFmtId="0" fontId="13" fillId="10" borderId="92" xfId="0" applyFont="1" applyFill="1" applyBorder="1" applyAlignment="1">
      <alignment horizontal="center" vertical="top" textRotation="255"/>
    </xf>
    <xf numFmtId="0" fontId="70" fillId="10" borderId="92" xfId="1" applyFont="1" applyFill="1" applyBorder="1" applyAlignment="1" applyProtection="1">
      <alignment horizontal="center" vertical="top" textRotation="255"/>
    </xf>
    <xf numFmtId="0" fontId="68" fillId="0" borderId="74" xfId="0" applyFont="1" applyBorder="1" applyAlignment="1">
      <alignment horizontal="center" vertical="center" wrapText="1"/>
    </xf>
    <xf numFmtId="0" fontId="68" fillId="14" borderId="98" xfId="0" applyFont="1" applyFill="1" applyBorder="1" applyAlignment="1">
      <alignment horizontal="center" vertical="center" wrapText="1"/>
    </xf>
    <xf numFmtId="0" fontId="68" fillId="0" borderId="74" xfId="0" applyFont="1" applyBorder="1" applyAlignment="1">
      <alignment horizontal="center" vertical="center"/>
    </xf>
    <xf numFmtId="0" fontId="68" fillId="0" borderId="92" xfId="0" applyFont="1" applyBorder="1" applyAlignment="1">
      <alignment horizontal="center" vertical="center"/>
    </xf>
    <xf numFmtId="0" fontId="68" fillId="0" borderId="80" xfId="0" applyFont="1" applyBorder="1" applyAlignment="1">
      <alignment horizontal="center" vertical="center"/>
    </xf>
    <xf numFmtId="0" fontId="34" fillId="0" borderId="8" xfId="0" applyFont="1" applyBorder="1" applyAlignment="1">
      <alignment horizontal="center" vertical="center"/>
    </xf>
    <xf numFmtId="0" fontId="34" fillId="7" borderId="8" xfId="0" applyFont="1" applyFill="1" applyBorder="1" applyAlignment="1">
      <alignment vertical="center"/>
    </xf>
    <xf numFmtId="0" fontId="34" fillId="7" borderId="13" xfId="0" applyFont="1" applyFill="1" applyBorder="1"/>
    <xf numFmtId="0" fontId="13" fillId="0" borderId="99" xfId="0" applyFont="1" applyBorder="1" applyAlignment="1">
      <alignment vertical="center"/>
    </xf>
    <xf numFmtId="0" fontId="13" fillId="0" borderId="100" xfId="0" applyFont="1" applyBorder="1" applyAlignment="1">
      <alignment vertical="center"/>
    </xf>
    <xf numFmtId="0" fontId="34" fillId="7" borderId="100" xfId="0" applyFont="1" applyFill="1" applyBorder="1" applyAlignment="1">
      <alignment vertical="center"/>
    </xf>
    <xf numFmtId="0" fontId="34" fillId="0" borderId="100"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1" fontId="13" fillId="16" borderId="6" xfId="0" applyNumberFormat="1" applyFont="1" applyFill="1" applyBorder="1" applyAlignment="1">
      <alignment vertical="center"/>
    </xf>
    <xf numFmtId="165" fontId="74" fillId="16" borderId="76" xfId="0" applyNumberFormat="1" applyFont="1" applyFill="1" applyBorder="1" applyAlignment="1">
      <alignment vertical="center"/>
    </xf>
    <xf numFmtId="1" fontId="74" fillId="16" borderId="1" xfId="0" applyNumberFormat="1" applyFont="1" applyFill="1" applyBorder="1" applyAlignment="1">
      <alignment vertical="center"/>
    </xf>
    <xf numFmtId="1" fontId="74" fillId="16" borderId="5" xfId="0" applyNumberFormat="1" applyFont="1" applyFill="1" applyBorder="1" applyAlignment="1">
      <alignment vertical="center"/>
    </xf>
    <xf numFmtId="2" fontId="74" fillId="16" borderId="77" xfId="0" applyNumberFormat="1" applyFont="1" applyFill="1" applyBorder="1"/>
    <xf numFmtId="165" fontId="34" fillId="16" borderId="13" xfId="0" applyNumberFormat="1" applyFont="1" applyFill="1" applyBorder="1"/>
    <xf numFmtId="1" fontId="13" fillId="7" borderId="6" xfId="0" applyNumberFormat="1" applyFont="1" applyFill="1" applyBorder="1" applyAlignment="1">
      <alignment vertical="center"/>
    </xf>
    <xf numFmtId="165" fontId="74" fillId="7" borderId="76" xfId="0" applyNumberFormat="1" applyFont="1" applyFill="1" applyBorder="1" applyAlignment="1">
      <alignment vertical="center"/>
    </xf>
    <xf numFmtId="1" fontId="74" fillId="7" borderId="1" xfId="0" applyNumberFormat="1" applyFont="1" applyFill="1" applyBorder="1" applyAlignment="1">
      <alignment vertical="center"/>
    </xf>
    <xf numFmtId="1" fontId="74" fillId="7" borderId="5" xfId="0" applyNumberFormat="1" applyFont="1" applyFill="1" applyBorder="1" applyAlignment="1">
      <alignment vertical="center"/>
    </xf>
    <xf numFmtId="165" fontId="43" fillId="7" borderId="1" xfId="0" applyNumberFormat="1" applyFont="1" applyFill="1" applyBorder="1"/>
    <xf numFmtId="2" fontId="13" fillId="7" borderId="0" xfId="0" applyNumberFormat="1" applyFont="1" applyFill="1"/>
    <xf numFmtId="2" fontId="13" fillId="7" borderId="1" xfId="0" applyNumberFormat="1" applyFont="1" applyFill="1" applyBorder="1"/>
    <xf numFmtId="0" fontId="13" fillId="0" borderId="5" xfId="0" applyFont="1" applyBorder="1" applyAlignment="1">
      <alignment vertical="center" wrapText="1"/>
    </xf>
    <xf numFmtId="0" fontId="43" fillId="6" borderId="90" xfId="0" applyFont="1" applyFill="1" applyBorder="1" applyAlignment="1">
      <alignment horizontal="center" vertical="center" wrapText="1"/>
    </xf>
    <xf numFmtId="0" fontId="43" fillId="0" borderId="55" xfId="0" applyFont="1" applyBorder="1" applyAlignment="1">
      <alignment horizontal="center" vertical="center" wrapText="1"/>
    </xf>
    <xf numFmtId="0" fontId="13" fillId="7" borderId="5" xfId="0" applyFont="1" applyFill="1" applyBorder="1" applyAlignment="1">
      <alignment vertical="center" wrapText="1"/>
    </xf>
    <xf numFmtId="0" fontId="1" fillId="0" borderId="1" xfId="0" applyFont="1" applyBorder="1" applyAlignment="1">
      <alignment vertical="center" wrapText="1"/>
    </xf>
    <xf numFmtId="0" fontId="8" fillId="7" borderId="1" xfId="0" applyFont="1" applyFill="1" applyBorder="1" applyAlignment="1">
      <alignment vertical="center" wrapText="1"/>
    </xf>
    <xf numFmtId="0" fontId="36" fillId="5" borderId="84" xfId="0" applyFont="1" applyFill="1" applyBorder="1" applyAlignment="1">
      <alignment horizontal="left" vertical="center" indent="2"/>
    </xf>
    <xf numFmtId="165" fontId="13" fillId="0" borderId="77" xfId="0" applyNumberFormat="1" applyFont="1" applyBorder="1"/>
    <xf numFmtId="165" fontId="13" fillId="0" borderId="92" xfId="0" applyNumberFormat="1" applyFont="1" applyBorder="1"/>
    <xf numFmtId="165" fontId="13" fillId="0" borderId="80" xfId="0" applyNumberFormat="1" applyFont="1" applyBorder="1"/>
    <xf numFmtId="0" fontId="1" fillId="0" borderId="1" xfId="0" applyFont="1" applyBorder="1" applyAlignment="1">
      <alignment vertical="center"/>
    </xf>
    <xf numFmtId="0" fontId="43" fillId="0" borderId="1" xfId="0" applyFont="1" applyBorder="1" applyAlignment="1">
      <alignment vertical="center" wrapText="1"/>
    </xf>
    <xf numFmtId="0" fontId="74" fillId="0" borderId="4" xfId="0" applyFont="1" applyBorder="1" applyAlignment="1">
      <alignment vertical="center" wrapText="1"/>
    </xf>
    <xf numFmtId="0" fontId="8" fillId="0" borderId="84" xfId="0" applyFont="1" applyBorder="1" applyAlignment="1">
      <alignment wrapText="1"/>
    </xf>
    <xf numFmtId="0" fontId="3" fillId="0" borderId="84" xfId="0" applyFont="1" applyBorder="1" applyAlignment="1">
      <alignment vertical="center" wrapText="1"/>
    </xf>
    <xf numFmtId="0" fontId="74" fillId="0" borderId="84" xfId="0" applyFont="1" applyBorder="1" applyAlignment="1">
      <alignment vertical="center" wrapText="1"/>
    </xf>
    <xf numFmtId="0" fontId="43" fillId="7" borderId="10" xfId="0" applyFont="1" applyFill="1" applyBorder="1" applyAlignment="1">
      <alignment vertical="center" wrapText="1"/>
    </xf>
    <xf numFmtId="0" fontId="43" fillId="0" borderId="10" xfId="0" applyFont="1" applyBorder="1" applyAlignment="1">
      <alignment vertical="center" wrapText="1"/>
    </xf>
    <xf numFmtId="0" fontId="74" fillId="0" borderId="10" xfId="0" applyFont="1" applyBorder="1" applyAlignment="1">
      <alignment vertical="center" wrapText="1"/>
    </xf>
    <xf numFmtId="0" fontId="34" fillId="0" borderId="1" xfId="0" applyFont="1" applyBorder="1" applyAlignment="1">
      <alignment horizontal="center"/>
    </xf>
    <xf numFmtId="0" fontId="34" fillId="15" borderId="19" xfId="0" applyFont="1" applyFill="1" applyBorder="1" applyAlignment="1">
      <alignment horizontal="center"/>
    </xf>
    <xf numFmtId="0" fontId="69" fillId="4" borderId="92" xfId="1" applyFont="1" applyFill="1" applyBorder="1" applyAlignment="1" applyProtection="1">
      <alignment horizontal="center" vertical="top" textRotation="255"/>
    </xf>
    <xf numFmtId="1" fontId="13" fillId="4" borderId="1" xfId="0" applyNumberFormat="1" applyFont="1" applyFill="1" applyBorder="1" applyAlignment="1">
      <alignment horizontal="right" vertical="center"/>
    </xf>
    <xf numFmtId="166" fontId="50" fillId="4" borderId="1" xfId="2" applyNumberFormat="1" applyFont="1" applyFill="1" applyBorder="1" applyAlignment="1">
      <alignment horizontal="right" vertical="center"/>
    </xf>
    <xf numFmtId="166" fontId="51" fillId="4" borderId="1" xfId="2" applyNumberFormat="1" applyFont="1" applyFill="1" applyBorder="1" applyAlignment="1">
      <alignment horizontal="right" vertical="center"/>
    </xf>
    <xf numFmtId="165" fontId="35" fillId="0" borderId="60" xfId="0" applyNumberFormat="1" applyFont="1" applyBorder="1"/>
    <xf numFmtId="165" fontId="35" fillId="0" borderId="29" xfId="0" applyNumberFormat="1" applyFont="1" applyBorder="1"/>
    <xf numFmtId="165" fontId="33" fillId="0" borderId="29" xfId="0" applyNumberFormat="1" applyFont="1" applyBorder="1"/>
    <xf numFmtId="165" fontId="35" fillId="0" borderId="68" xfId="0" applyNumberFormat="1" applyFont="1" applyBorder="1"/>
    <xf numFmtId="165" fontId="33" fillId="0" borderId="60" xfId="0" applyNumberFormat="1" applyFont="1" applyBorder="1"/>
    <xf numFmtId="165" fontId="33" fillId="0" borderId="31" xfId="0" applyNumberFormat="1" applyFont="1" applyBorder="1"/>
    <xf numFmtId="0" fontId="34" fillId="0" borderId="55" xfId="0" applyFont="1" applyBorder="1" applyAlignment="1">
      <alignment horizontal="center" vertical="center" wrapText="1"/>
    </xf>
    <xf numFmtId="0" fontId="0" fillId="0" borderId="1" xfId="0" applyBorder="1"/>
    <xf numFmtId="0" fontId="81" fillId="0" borderId="1" xfId="0" applyFont="1" applyBorder="1" applyAlignment="1">
      <alignment horizontal="left" vertical="center"/>
    </xf>
    <xf numFmtId="0" fontId="81" fillId="0" borderId="0" xfId="0" applyFont="1" applyAlignment="1">
      <alignment horizontal="left" vertical="center"/>
    </xf>
    <xf numFmtId="0" fontId="25" fillId="0" borderId="1" xfId="0" applyFont="1" applyBorder="1" applyAlignment="1">
      <alignment horizontal="left" vertical="center"/>
    </xf>
    <xf numFmtId="167" fontId="82" fillId="0" borderId="1" xfId="0" applyNumberFormat="1" applyFont="1" applyBorder="1" applyAlignment="1">
      <alignment horizontal="center" vertical="center"/>
    </xf>
    <xf numFmtId="0" fontId="81" fillId="3" borderId="1" xfId="0" applyFont="1" applyFill="1" applyBorder="1" applyAlignment="1">
      <alignment horizontal="left" vertical="center"/>
    </xf>
    <xf numFmtId="0" fontId="25" fillId="0" borderId="1" xfId="0" applyFont="1" applyBorder="1" applyAlignment="1">
      <alignment horizontal="left" vertical="center" wrapText="1"/>
    </xf>
    <xf numFmtId="0" fontId="0" fillId="18" borderId="1" xfId="0" applyFill="1" applyBorder="1"/>
    <xf numFmtId="166" fontId="50" fillId="7" borderId="1" xfId="2" applyNumberFormat="1" applyFont="1" applyFill="1" applyBorder="1" applyAlignment="1">
      <alignment horizontal="right" vertical="center"/>
    </xf>
    <xf numFmtId="0" fontId="43" fillId="7" borderId="1" xfId="0" applyFont="1" applyFill="1" applyBorder="1" applyAlignment="1">
      <alignment vertical="center" wrapText="1"/>
    </xf>
    <xf numFmtId="0" fontId="14" fillId="7" borderId="5" xfId="0" applyFont="1" applyFill="1" applyBorder="1" applyAlignment="1">
      <alignment horizontal="left" vertical="center" wrapText="1"/>
    </xf>
    <xf numFmtId="0" fontId="34" fillId="7" borderId="9" xfId="0" applyFont="1" applyFill="1" applyBorder="1" applyAlignment="1">
      <alignment vertical="center" wrapText="1"/>
    </xf>
    <xf numFmtId="0" fontId="13" fillId="7" borderId="8" xfId="0" applyFont="1" applyFill="1" applyBorder="1" applyAlignment="1">
      <alignment vertical="center"/>
    </xf>
    <xf numFmtId="0" fontId="34" fillId="7" borderId="0" xfId="0" applyFont="1" applyFill="1" applyAlignment="1">
      <alignment horizontal="left" vertical="center"/>
    </xf>
    <xf numFmtId="0" fontId="34" fillId="7" borderId="3" xfId="0" applyFont="1" applyFill="1" applyBorder="1" applyAlignment="1">
      <alignment vertical="center" wrapText="1"/>
    </xf>
    <xf numFmtId="0" fontId="34" fillId="7" borderId="5" xfId="0" applyFont="1" applyFill="1" applyBorder="1" applyAlignment="1">
      <alignment vertical="top" wrapText="1"/>
    </xf>
    <xf numFmtId="0" fontId="13" fillId="7" borderId="4"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5" xfId="0" quotePrefix="1" applyFont="1" applyFill="1" applyBorder="1" applyAlignment="1">
      <alignment vertical="center" wrapText="1"/>
    </xf>
    <xf numFmtId="0" fontId="66" fillId="4" borderId="4" xfId="0" applyFont="1" applyFill="1" applyBorder="1" applyAlignment="1">
      <alignment horizontal="center" vertical="top"/>
    </xf>
    <xf numFmtId="0" fontId="34" fillId="4" borderId="4" xfId="0" applyFont="1" applyFill="1" applyBorder="1" applyAlignment="1">
      <alignment horizontal="center" vertical="top"/>
    </xf>
    <xf numFmtId="0" fontId="71" fillId="4" borderId="4" xfId="0" applyFont="1" applyFill="1" applyBorder="1" applyAlignment="1">
      <alignment horizontal="center" vertical="top"/>
    </xf>
    <xf numFmtId="0" fontId="13" fillId="0" borderId="18" xfId="0" applyFont="1" applyBorder="1"/>
    <xf numFmtId="0" fontId="13" fillId="0" borderId="13" xfId="0" applyFont="1" applyBorder="1"/>
    <xf numFmtId="0" fontId="13" fillId="0" borderId="4" xfId="0" applyFont="1" applyBorder="1"/>
    <xf numFmtId="0" fontId="13" fillId="0" borderId="10" xfId="0" applyFont="1" applyBorder="1" applyAlignment="1">
      <alignment vertical="center"/>
    </xf>
    <xf numFmtId="0" fontId="34" fillId="0" borderId="10" xfId="0" applyFont="1" applyBorder="1" applyAlignment="1">
      <alignment vertical="center"/>
    </xf>
    <xf numFmtId="0" fontId="0" fillId="5" borderId="7" xfId="0" applyFill="1" applyBorder="1"/>
    <xf numFmtId="165" fontId="34" fillId="0" borderId="52" xfId="0" applyNumberFormat="1" applyFont="1" applyBorder="1"/>
    <xf numFmtId="2" fontId="36" fillId="5" borderId="10" xfId="0" applyNumberFormat="1" applyFont="1" applyFill="1" applyBorder="1" applyAlignment="1">
      <alignment horizontal="center" vertical="center"/>
    </xf>
    <xf numFmtId="0" fontId="13" fillId="0" borderId="6" xfId="0" applyFont="1" applyBorder="1" applyAlignment="1">
      <alignment horizontal="left" vertical="center"/>
    </xf>
    <xf numFmtId="0" fontId="13" fillId="0" borderId="1" xfId="0" applyFont="1" applyBorder="1" applyAlignment="1">
      <alignment horizontal="left" vertical="center"/>
    </xf>
    <xf numFmtId="165" fontId="43" fillId="16" borderId="5" xfId="0" applyNumberFormat="1" applyFont="1" applyFill="1" applyBorder="1" applyAlignment="1">
      <alignment vertical="center"/>
    </xf>
    <xf numFmtId="165" fontId="43" fillId="7" borderId="5" xfId="0" applyNumberFormat="1" applyFont="1" applyFill="1" applyBorder="1" applyAlignment="1">
      <alignment vertical="center"/>
    </xf>
    <xf numFmtId="0" fontId="0" fillId="0" borderId="0" xfId="0" applyAlignment="1">
      <alignment horizontal="left" vertical="center"/>
    </xf>
    <xf numFmtId="0" fontId="81" fillId="6" borderId="1" xfId="0" applyFont="1" applyFill="1" applyBorder="1"/>
    <xf numFmtId="0" fontId="81" fillId="6" borderId="5" xfId="0" applyFont="1" applyFill="1" applyBorder="1"/>
    <xf numFmtId="0" fontId="81" fillId="6" borderId="10" xfId="0" applyFont="1" applyFill="1" applyBorder="1"/>
    <xf numFmtId="0" fontId="81" fillId="6" borderId="6" xfId="0" applyFont="1" applyFill="1" applyBorder="1"/>
    <xf numFmtId="0" fontId="0" fillId="20" borderId="1" xfId="0" applyFill="1" applyBorder="1" applyAlignment="1">
      <alignment horizontal="center" vertical="center"/>
    </xf>
    <xf numFmtId="0" fontId="0" fillId="6" borderId="1" xfId="0" applyFill="1" applyBorder="1" applyAlignment="1">
      <alignment horizontal="center" vertical="center"/>
    </xf>
    <xf numFmtId="0" fontId="13" fillId="21" borderId="12" xfId="0" applyFont="1" applyFill="1" applyBorder="1" applyAlignment="1">
      <alignment horizontal="left" vertical="center" wrapText="1"/>
    </xf>
    <xf numFmtId="0" fontId="0" fillId="21" borderId="1" xfId="0" applyFill="1" applyBorder="1" applyAlignment="1">
      <alignment horizontal="center" vertical="center"/>
    </xf>
    <xf numFmtId="0" fontId="0" fillId="6" borderId="5" xfId="0" applyFill="1" applyBorder="1" applyAlignment="1">
      <alignment horizontal="left" vertical="center"/>
    </xf>
    <xf numFmtId="0" fontId="0" fillId="6" borderId="91" xfId="0" applyFill="1" applyBorder="1" applyAlignment="1">
      <alignment vertical="center"/>
    </xf>
    <xf numFmtId="0" fontId="0" fillId="6" borderId="1" xfId="0" applyFill="1" applyBorder="1" applyAlignment="1">
      <alignment vertical="center"/>
    </xf>
    <xf numFmtId="0" fontId="0" fillId="6" borderId="77" xfId="0" applyFill="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7" xfId="0" applyBorder="1" applyAlignment="1">
      <alignment vertical="center"/>
    </xf>
    <xf numFmtId="0" fontId="0" fillId="20" borderId="5" xfId="0" applyFill="1" applyBorder="1" applyAlignment="1">
      <alignment horizontal="left" vertical="center"/>
    </xf>
    <xf numFmtId="0" fontId="0" fillId="0" borderId="70" xfId="0" applyBorder="1"/>
    <xf numFmtId="0" fontId="0" fillId="20" borderId="6" xfId="0" applyFill="1" applyBorder="1" applyAlignment="1">
      <alignment vertical="center"/>
    </xf>
    <xf numFmtId="0" fontId="0" fillId="20" borderId="1" xfId="0" applyFill="1" applyBorder="1" applyAlignment="1">
      <alignment vertical="center"/>
    </xf>
    <xf numFmtId="0" fontId="0" fillId="20" borderId="77" xfId="0" applyFill="1" applyBorder="1" applyAlignment="1">
      <alignment horizontal="center" vertical="center"/>
    </xf>
    <xf numFmtId="0" fontId="0" fillId="0" borderId="76" xfId="0" applyBorder="1"/>
    <xf numFmtId="0" fontId="6" fillId="0" borderId="1" xfId="0" applyFont="1"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6" borderId="91" xfId="0" applyFill="1" applyBorder="1"/>
    <xf numFmtId="0" fontId="0" fillId="6" borderId="1" xfId="0" applyFill="1" applyBorder="1"/>
    <xf numFmtId="0" fontId="6" fillId="6" borderId="1" xfId="0" applyFont="1" applyFill="1" applyBorder="1" applyAlignment="1">
      <alignment horizontal="center" wrapText="1"/>
    </xf>
    <xf numFmtId="0" fontId="0" fillId="6" borderId="77" xfId="0" applyFill="1" applyBorder="1" applyAlignment="1">
      <alignment horizontal="center" vertical="center" wrapText="1"/>
    </xf>
    <xf numFmtId="0" fontId="0" fillId="0" borderId="77" xfId="0" applyBorder="1"/>
    <xf numFmtId="0" fontId="84" fillId="0" borderId="1" xfId="0" applyFont="1" applyBorder="1" applyAlignment="1">
      <alignment horizontal="center" vertical="center"/>
    </xf>
    <xf numFmtId="0" fontId="0" fillId="0" borderId="91" xfId="0" applyBorder="1"/>
    <xf numFmtId="0" fontId="0" fillId="20" borderId="6" xfId="0" applyFill="1" applyBorder="1" applyAlignment="1">
      <alignment horizontal="center" vertical="center"/>
    </xf>
    <xf numFmtId="0" fontId="0" fillId="20" borderId="1" xfId="0" applyFill="1" applyBorder="1" applyAlignment="1">
      <alignment horizontal="center" vertical="center" wrapText="1"/>
    </xf>
    <xf numFmtId="0" fontId="6" fillId="21" borderId="1" xfId="0" applyFont="1" applyFill="1" applyBorder="1" applyAlignment="1">
      <alignment horizontal="left" vertical="center"/>
    </xf>
    <xf numFmtId="0" fontId="0" fillId="6" borderId="77" xfId="0" applyFill="1" applyBorder="1"/>
    <xf numFmtId="0" fontId="0" fillId="0" borderId="1" xfId="0" applyBorder="1" applyAlignment="1">
      <alignment horizontal="center" vertical="center" wrapText="1"/>
    </xf>
    <xf numFmtId="0" fontId="0" fillId="0" borderId="77" xfId="0" applyBorder="1" applyAlignment="1">
      <alignment horizontal="center" vertical="center"/>
    </xf>
    <xf numFmtId="0" fontId="0" fillId="0" borderId="1" xfId="0" applyBorder="1" applyAlignment="1">
      <alignment wrapText="1"/>
    </xf>
    <xf numFmtId="0" fontId="0" fillId="20" borderId="91" xfId="0" applyFill="1" applyBorder="1" applyAlignment="1">
      <alignment horizontal="center" vertical="center"/>
    </xf>
    <xf numFmtId="0" fontId="0" fillId="6" borderId="91" xfId="0" applyFill="1" applyBorder="1" applyAlignment="1">
      <alignment horizontal="center" vertical="center"/>
    </xf>
    <xf numFmtId="0" fontId="0" fillId="0" borderId="10" xfId="0" applyBorder="1" applyAlignment="1">
      <alignment horizontal="center" vertical="center"/>
    </xf>
    <xf numFmtId="0" fontId="0" fillId="6" borderId="1" xfId="0" applyFill="1" applyBorder="1" applyAlignment="1">
      <alignment horizontal="left" vertical="center"/>
    </xf>
    <xf numFmtId="0" fontId="13" fillId="21" borderId="6" xfId="0" applyFont="1" applyFill="1" applyBorder="1" applyAlignment="1">
      <alignment horizontal="left" vertical="center" wrapText="1"/>
    </xf>
    <xf numFmtId="0" fontId="0" fillId="6" borderId="104" xfId="0"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horizontal="center" vertical="center" wrapText="1"/>
    </xf>
    <xf numFmtId="0" fontId="0" fillId="6" borderId="71" xfId="0" applyFill="1" applyBorder="1" applyAlignment="1">
      <alignment horizontal="center" vertical="center"/>
    </xf>
    <xf numFmtId="0" fontId="0" fillId="0" borderId="7" xfId="0" applyBorder="1"/>
    <xf numFmtId="0" fontId="0" fillId="0" borderId="2" xfId="0" applyBorder="1"/>
    <xf numFmtId="0" fontId="0" fillId="0" borderId="2" xfId="0" applyBorder="1" applyAlignment="1">
      <alignment wrapText="1"/>
    </xf>
    <xf numFmtId="0" fontId="0" fillId="0" borderId="71" xfId="0" applyBorder="1"/>
    <xf numFmtId="0" fontId="0" fillId="0" borderId="104" xfId="0" applyBorder="1"/>
    <xf numFmtId="0" fontId="0" fillId="20" borderId="104" xfId="0" applyFill="1" applyBorder="1" applyAlignment="1">
      <alignment horizontal="center" vertical="center"/>
    </xf>
    <xf numFmtId="0" fontId="0" fillId="20" borderId="2" xfId="0" applyFill="1" applyBorder="1" applyAlignment="1">
      <alignment horizontal="center" vertical="center"/>
    </xf>
    <xf numFmtId="0" fontId="0" fillId="20" borderId="2" xfId="0" applyFill="1" applyBorder="1" applyAlignment="1">
      <alignment horizontal="center" vertical="center" wrapText="1"/>
    </xf>
    <xf numFmtId="0" fontId="0" fillId="20" borderId="71" xfId="0" applyFill="1" applyBorder="1" applyAlignment="1">
      <alignment horizontal="center" vertical="center"/>
    </xf>
    <xf numFmtId="0" fontId="6" fillId="0" borderId="6" xfId="0" applyFont="1" applyBorder="1" applyAlignment="1">
      <alignment horizontal="center" vertical="center" wrapText="1"/>
    </xf>
    <xf numFmtId="0" fontId="0" fillId="6" borderId="104" xfId="0" applyFill="1" applyBorder="1"/>
    <xf numFmtId="0" fontId="0" fillId="6" borderId="2" xfId="0" applyFill="1" applyBorder="1"/>
    <xf numFmtId="0" fontId="0" fillId="6" borderId="2" xfId="0" applyFill="1" applyBorder="1" applyAlignment="1">
      <alignment wrapText="1"/>
    </xf>
    <xf numFmtId="0" fontId="0" fillId="6" borderId="71" xfId="0" applyFill="1" applyBorder="1"/>
    <xf numFmtId="0" fontId="6" fillId="21" borderId="6" xfId="0" applyFont="1" applyFill="1" applyBorder="1" applyAlignment="1">
      <alignment horizontal="left" vertical="center" wrapText="1"/>
    </xf>
    <xf numFmtId="0" fontId="0" fillId="20" borderId="7" xfId="0" applyFill="1" applyBorder="1"/>
    <xf numFmtId="0" fontId="0" fillId="20" borderId="2" xfId="0" applyFill="1" applyBorder="1"/>
    <xf numFmtId="0" fontId="0" fillId="20" borderId="2" xfId="0" applyFill="1" applyBorder="1" applyAlignment="1">
      <alignment wrapText="1"/>
    </xf>
    <xf numFmtId="0" fontId="0" fillId="20" borderId="71" xfId="0" applyFill="1" applyBorder="1"/>
    <xf numFmtId="0" fontId="6" fillId="0" borderId="6" xfId="0" applyFont="1" applyBorder="1" applyAlignment="1">
      <alignment horizontal="left" vertical="center" wrapText="1"/>
    </xf>
    <xf numFmtId="0" fontId="0" fillId="0" borderId="5" xfId="0" applyBorder="1" applyAlignment="1">
      <alignment horizontal="left" vertical="center"/>
    </xf>
    <xf numFmtId="0" fontId="0" fillId="21" borderId="1" xfId="0" applyFill="1" applyBorder="1"/>
    <xf numFmtId="1" fontId="0" fillId="21" borderId="1" xfId="0" applyNumberFormat="1" applyFill="1" applyBorder="1"/>
    <xf numFmtId="0" fontId="0" fillId="6" borderId="104" xfId="0" applyFill="1" applyBorder="1" applyAlignment="1">
      <alignment vertical="center"/>
    </xf>
    <xf numFmtId="0" fontId="0" fillId="6" borderId="2" xfId="0" applyFill="1" applyBorder="1" applyAlignment="1">
      <alignment vertical="center"/>
    </xf>
    <xf numFmtId="0" fontId="0" fillId="6" borderId="2" xfId="0" applyFill="1" applyBorder="1" applyAlignment="1">
      <alignment vertical="center" wrapText="1"/>
    </xf>
    <xf numFmtId="0" fontId="0" fillId="6" borderId="71" xfId="0" applyFill="1" applyBorder="1" applyAlignment="1">
      <alignment vertical="center"/>
    </xf>
    <xf numFmtId="0" fontId="0" fillId="20" borderId="7" xfId="0" applyFill="1" applyBorder="1" applyAlignment="1">
      <alignment vertical="center"/>
    </xf>
    <xf numFmtId="0" fontId="0" fillId="0" borderId="104" xfId="0" applyBorder="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71" xfId="0" applyBorder="1" applyAlignment="1">
      <alignment vertical="center"/>
    </xf>
    <xf numFmtId="0" fontId="0" fillId="20" borderId="104" xfId="0" applyFill="1" applyBorder="1" applyAlignment="1">
      <alignment vertical="center"/>
    </xf>
    <xf numFmtId="0" fontId="0" fillId="20" borderId="2" xfId="0" applyFill="1" applyBorder="1" applyAlignment="1">
      <alignment vertical="center"/>
    </xf>
    <xf numFmtId="0" fontId="0" fillId="20" borderId="2" xfId="0" applyFill="1" applyBorder="1" applyAlignment="1">
      <alignment vertical="center" wrapText="1"/>
    </xf>
    <xf numFmtId="0" fontId="0" fillId="20" borderId="71" xfId="0" applyFill="1" applyBorder="1" applyAlignment="1">
      <alignment vertical="center"/>
    </xf>
    <xf numFmtId="165" fontId="0" fillId="21"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6" fillId="21" borderId="6" xfId="0" applyFont="1" applyFill="1" applyBorder="1" applyAlignment="1">
      <alignment horizontal="center" vertical="center" wrapText="1"/>
    </xf>
    <xf numFmtId="0" fontId="0" fillId="6" borderId="5" xfId="0" applyFill="1" applyBorder="1" applyAlignment="1">
      <alignment vertical="center"/>
    </xf>
    <xf numFmtId="0" fontId="6" fillId="20" borderId="6" xfId="0" applyFont="1" applyFill="1" applyBorder="1" applyAlignment="1">
      <alignment horizontal="left" vertical="center" wrapText="1"/>
    </xf>
    <xf numFmtId="1" fontId="0" fillId="21" borderId="1" xfId="0" applyNumberFormat="1" applyFill="1" applyBorder="1" applyAlignment="1">
      <alignment horizontal="center" vertical="center"/>
    </xf>
    <xf numFmtId="0" fontId="0" fillId="20" borderId="7" xfId="0" applyFill="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71" xfId="0" applyBorder="1" applyAlignment="1">
      <alignment horizontal="center" vertical="center"/>
    </xf>
    <xf numFmtId="0" fontId="62" fillId="0" borderId="6" xfId="0" applyFont="1" applyBorder="1" applyAlignment="1">
      <alignment horizontal="left" vertical="center" wrapText="1"/>
    </xf>
    <xf numFmtId="0" fontId="0" fillId="6" borderId="5" xfId="0" applyFill="1" applyBorder="1" applyAlignment="1">
      <alignment horizontal="center" vertical="center"/>
    </xf>
    <xf numFmtId="0" fontId="0" fillId="20" borderId="5" xfId="0" applyFill="1" applyBorder="1" applyAlignment="1">
      <alignment vertical="center"/>
    </xf>
    <xf numFmtId="0" fontId="0" fillId="0" borderId="104" xfId="0" applyBorder="1" applyAlignment="1">
      <alignment horizontal="center" vertical="center"/>
    </xf>
    <xf numFmtId="0" fontId="86" fillId="21" borderId="6" xfId="0" applyFont="1" applyFill="1" applyBorder="1" applyAlignment="1">
      <alignment horizontal="left" vertical="center" wrapText="1"/>
    </xf>
    <xf numFmtId="0" fontId="87" fillId="0" borderId="6" xfId="0" applyFont="1" applyBorder="1" applyAlignment="1">
      <alignment horizontal="left" vertical="center" wrapText="1"/>
    </xf>
    <xf numFmtId="0" fontId="84" fillId="20" borderId="71" xfId="0" applyFont="1" applyFill="1" applyBorder="1"/>
    <xf numFmtId="0" fontId="6" fillId="21" borderId="1" xfId="0" applyFont="1" applyFill="1" applyBorder="1" applyAlignment="1">
      <alignment horizontal="left" vertical="center" wrapText="1"/>
    </xf>
    <xf numFmtId="0" fontId="42" fillId="0" borderId="1" xfId="0" applyFont="1" applyBorder="1" applyAlignment="1">
      <alignment horizontal="center" vertical="center" wrapText="1"/>
    </xf>
    <xf numFmtId="0" fontId="0" fillId="20" borderId="91" xfId="0" applyFill="1" applyBorder="1"/>
    <xf numFmtId="0" fontId="0" fillId="20" borderId="1" xfId="0" applyFill="1" applyBorder="1"/>
    <xf numFmtId="0" fontId="0" fillId="20" borderId="1" xfId="0" applyFill="1" applyBorder="1" applyAlignment="1">
      <alignment wrapText="1"/>
    </xf>
    <xf numFmtId="0" fontId="0" fillId="20" borderId="77" xfId="0" applyFill="1" applyBorder="1"/>
    <xf numFmtId="166" fontId="90" fillId="0" borderId="76" xfId="2" applyNumberFormat="1" applyFont="1" applyBorder="1"/>
    <xf numFmtId="0" fontId="34" fillId="7" borderId="6" xfId="0" applyFont="1" applyFill="1" applyBorder="1" applyAlignment="1">
      <alignment horizontal="left" vertical="center"/>
    </xf>
    <xf numFmtId="0" fontId="68" fillId="0" borderId="80" xfId="0" applyFont="1" applyBorder="1" applyAlignment="1">
      <alignment horizontal="center" vertical="center" wrapText="1"/>
    </xf>
    <xf numFmtId="0" fontId="34" fillId="7" borderId="10" xfId="0" applyFont="1" applyFill="1" applyBorder="1" applyAlignment="1">
      <alignment vertical="center"/>
    </xf>
    <xf numFmtId="167" fontId="13" fillId="0" borderId="6" xfId="0" applyNumberFormat="1" applyFont="1" applyBorder="1" applyAlignment="1">
      <alignment horizontal="left" vertical="center"/>
    </xf>
    <xf numFmtId="0" fontId="73" fillId="0" borderId="6" xfId="0" applyFont="1" applyBorder="1" applyAlignment="1">
      <alignment horizontal="left" vertical="center"/>
    </xf>
    <xf numFmtId="0" fontId="3" fillId="0" borderId="1" xfId="0" applyFont="1" applyBorder="1" applyAlignment="1">
      <alignment vertical="center"/>
    </xf>
    <xf numFmtId="165" fontId="61" fillId="8" borderId="41" xfId="0" applyNumberFormat="1" applyFont="1" applyFill="1" applyBorder="1"/>
    <xf numFmtId="0" fontId="93" fillId="0" borderId="17" xfId="0" applyFont="1" applyBorder="1"/>
    <xf numFmtId="0" fontId="93" fillId="0" borderId="0" xfId="0" applyFont="1"/>
    <xf numFmtId="165" fontId="63" fillId="0" borderId="60" xfId="0" applyNumberFormat="1" applyFont="1" applyBorder="1"/>
    <xf numFmtId="165" fontId="63" fillId="0" borderId="15" xfId="0" applyNumberFormat="1" applyFont="1" applyBorder="1"/>
    <xf numFmtId="165" fontId="63" fillId="0" borderId="61" xfId="0" applyNumberFormat="1" applyFont="1" applyBorder="1"/>
    <xf numFmtId="165" fontId="63" fillId="0" borderId="29" xfId="0" applyNumberFormat="1" applyFont="1" applyBorder="1"/>
    <xf numFmtId="165" fontId="63" fillId="0" borderId="14" xfId="0" applyNumberFormat="1" applyFont="1" applyBorder="1"/>
    <xf numFmtId="165" fontId="63" fillId="0" borderId="64" xfId="0" applyNumberFormat="1" applyFont="1" applyBorder="1"/>
    <xf numFmtId="165" fontId="92" fillId="0" borderId="29" xfId="0" applyNumberFormat="1" applyFont="1" applyBorder="1"/>
    <xf numFmtId="165" fontId="92" fillId="0" borderId="14" xfId="0" applyNumberFormat="1" applyFont="1" applyBorder="1"/>
    <xf numFmtId="165" fontId="92" fillId="0" borderId="64" xfId="0" applyNumberFormat="1" applyFont="1" applyBorder="1"/>
    <xf numFmtId="165" fontId="63" fillId="0" borderId="68" xfId="0" applyNumberFormat="1" applyFont="1" applyBorder="1"/>
    <xf numFmtId="165" fontId="63" fillId="0" borderId="44" xfId="0" applyNumberFormat="1" applyFont="1" applyBorder="1"/>
    <xf numFmtId="165" fontId="63" fillId="0" borderId="69" xfId="0" applyNumberFormat="1" applyFont="1" applyBorder="1"/>
    <xf numFmtId="2" fontId="94" fillId="0" borderId="33" xfId="0" applyNumberFormat="1" applyFont="1" applyBorder="1"/>
    <xf numFmtId="2" fontId="94" fillId="0" borderId="39" xfId="0" applyNumberFormat="1" applyFont="1" applyBorder="1"/>
    <xf numFmtId="2" fontId="94" fillId="0" borderId="56" xfId="0" applyNumberFormat="1" applyFont="1" applyBorder="1"/>
    <xf numFmtId="165" fontId="92" fillId="0" borderId="60" xfId="0" applyNumberFormat="1" applyFont="1" applyBorder="1"/>
    <xf numFmtId="165" fontId="92" fillId="0" borderId="15" xfId="0" applyNumberFormat="1" applyFont="1" applyBorder="1"/>
    <xf numFmtId="165" fontId="92" fillId="0" borderId="61" xfId="0" applyNumberFormat="1" applyFont="1" applyBorder="1"/>
    <xf numFmtId="165" fontId="92" fillId="0" borderId="31" xfId="0" applyNumberFormat="1" applyFont="1" applyBorder="1"/>
    <xf numFmtId="165" fontId="92" fillId="0" borderId="21" xfId="0" applyNumberFormat="1" applyFont="1" applyBorder="1"/>
    <xf numFmtId="165" fontId="92" fillId="0" borderId="66" xfId="0" applyNumberFormat="1" applyFont="1" applyBorder="1"/>
    <xf numFmtId="165" fontId="61" fillId="8" borderId="0" xfId="0" applyNumberFormat="1" applyFont="1" applyFill="1"/>
    <xf numFmtId="2" fontId="94" fillId="0" borderId="0" xfId="0" applyNumberFormat="1" applyFont="1"/>
    <xf numFmtId="0" fontId="34" fillId="15" borderId="1" xfId="0" applyFont="1" applyFill="1" applyBorder="1" applyAlignment="1">
      <alignment horizontal="center"/>
    </xf>
    <xf numFmtId="0" fontId="34" fillId="6" borderId="1" xfId="0" applyFont="1" applyFill="1" applyBorder="1" applyAlignment="1">
      <alignment horizontal="center"/>
    </xf>
    <xf numFmtId="165" fontId="61" fillId="8" borderId="1" xfId="0" applyNumberFormat="1" applyFont="1" applyFill="1" applyBorder="1"/>
    <xf numFmtId="0" fontId="93" fillId="0" borderId="1" xfId="0" applyFont="1" applyBorder="1"/>
    <xf numFmtId="0" fontId="40" fillId="2" borderId="0" xfId="0" applyFont="1" applyFill="1" applyAlignment="1">
      <alignment horizontal="center" vertical="center"/>
    </xf>
    <xf numFmtId="0" fontId="43" fillId="0" borderId="92" xfId="0" applyFont="1" applyBorder="1" applyAlignment="1">
      <alignment horizontal="center" vertical="center"/>
    </xf>
    <xf numFmtId="0" fontId="34" fillId="0" borderId="0" xfId="0" applyFont="1" applyAlignment="1">
      <alignment horizontal="center" vertical="center"/>
    </xf>
    <xf numFmtId="167" fontId="34" fillId="7" borderId="0" xfId="0" applyNumberFormat="1" applyFont="1" applyFill="1" applyAlignment="1">
      <alignment vertical="center"/>
    </xf>
    <xf numFmtId="0" fontId="72" fillId="0" borderId="12" xfId="0" applyFont="1" applyBorder="1" applyAlignment="1">
      <alignment horizontal="left" vertical="center"/>
    </xf>
    <xf numFmtId="0" fontId="75" fillId="7" borderId="6" xfId="0" applyFont="1" applyFill="1" applyBorder="1" applyAlignment="1">
      <alignment horizontal="left" vertical="center"/>
    </xf>
    <xf numFmtId="0" fontId="13" fillId="0" borderId="12" xfId="0" applyFont="1" applyBorder="1" applyAlignment="1">
      <alignment horizontal="left" vertical="center"/>
    </xf>
    <xf numFmtId="0" fontId="73" fillId="0" borderId="6" xfId="1" applyFont="1" applyFill="1" applyBorder="1" applyAlignment="1" applyProtection="1">
      <alignment horizontal="left" vertical="center"/>
    </xf>
    <xf numFmtId="167" fontId="34" fillId="7" borderId="1" xfId="0" applyNumberFormat="1" applyFont="1" applyFill="1" applyBorder="1" applyAlignment="1">
      <alignment horizontal="left" vertical="center"/>
    </xf>
    <xf numFmtId="0" fontId="34" fillId="7" borderId="10" xfId="0" applyFont="1" applyFill="1" applyBorder="1" applyAlignment="1">
      <alignment horizontal="left" vertical="center"/>
    </xf>
    <xf numFmtId="0" fontId="75" fillId="0" borderId="6" xfId="0" applyFont="1" applyBorder="1" applyAlignment="1">
      <alignment horizontal="left" vertical="center"/>
    </xf>
    <xf numFmtId="0" fontId="34" fillId="0" borderId="6" xfId="0" applyFont="1" applyBorder="1" applyAlignment="1">
      <alignment horizontal="left" vertical="center"/>
    </xf>
    <xf numFmtId="0" fontId="50" fillId="0" borderId="6" xfId="0" applyFont="1" applyBorder="1" applyAlignment="1">
      <alignment horizontal="left" vertical="center"/>
    </xf>
    <xf numFmtId="0" fontId="13" fillId="0" borderId="2" xfId="0" applyFont="1" applyBorder="1" applyAlignment="1">
      <alignment horizontal="left" vertical="center"/>
    </xf>
    <xf numFmtId="0" fontId="34" fillId="7" borderId="1" xfId="0" applyFont="1" applyFill="1" applyBorder="1" applyAlignment="1">
      <alignment horizontal="left" vertical="center"/>
    </xf>
    <xf numFmtId="0" fontId="13" fillId="0" borderId="4" xfId="0" applyFont="1" applyBorder="1" applyAlignment="1">
      <alignment horizontal="left" vertical="center"/>
    </xf>
    <xf numFmtId="0" fontId="34" fillId="7" borderId="5" xfId="0" applyFont="1" applyFill="1" applyBorder="1" applyAlignment="1">
      <alignment horizontal="left" vertical="center"/>
    </xf>
    <xf numFmtId="165" fontId="95" fillId="0" borderId="106" xfId="0" applyNumberFormat="1" applyFont="1" applyBorder="1"/>
    <xf numFmtId="1" fontId="16" fillId="0" borderId="0" xfId="0" applyNumberFormat="1" applyFont="1"/>
    <xf numFmtId="0" fontId="13" fillId="0" borderId="100" xfId="0" applyFont="1" applyBorder="1" applyAlignment="1">
      <alignment horizontal="left" vertical="center"/>
    </xf>
    <xf numFmtId="0" fontId="74" fillId="0" borderId="1" xfId="0" applyFont="1" applyBorder="1" applyAlignment="1">
      <alignment horizontal="center" vertical="center" wrapText="1"/>
    </xf>
    <xf numFmtId="166" fontId="50" fillId="0" borderId="1" xfId="2" applyNumberFormat="1" applyFont="1" applyBorder="1" applyAlignment="1">
      <alignment horizontal="center" vertical="center"/>
    </xf>
    <xf numFmtId="166" fontId="50" fillId="4" borderId="1" xfId="2" applyNumberFormat="1" applyFont="1" applyFill="1" applyBorder="1" applyAlignment="1">
      <alignment horizontal="center" vertical="center"/>
    </xf>
    <xf numFmtId="1" fontId="13" fillId="0" borderId="6" xfId="0" applyNumberFormat="1" applyFont="1" applyBorder="1" applyAlignment="1">
      <alignment horizontal="center" vertical="center"/>
    </xf>
    <xf numFmtId="165" fontId="43" fillId="16" borderId="5" xfId="0" applyNumberFormat="1" applyFont="1" applyFill="1" applyBorder="1" applyAlignment="1">
      <alignment horizontal="center" vertical="center"/>
    </xf>
    <xf numFmtId="165" fontId="74" fillId="0" borderId="76" xfId="0" applyNumberFormat="1" applyFont="1" applyBorder="1" applyAlignment="1">
      <alignment horizontal="center" vertical="center"/>
    </xf>
    <xf numFmtId="1" fontId="74" fillId="0" borderId="1" xfId="0" applyNumberFormat="1" applyFont="1" applyBorder="1" applyAlignment="1">
      <alignment horizontal="center" vertical="center"/>
    </xf>
    <xf numFmtId="1" fontId="74" fillId="0" borderId="5" xfId="0" applyNumberFormat="1" applyFont="1" applyBorder="1" applyAlignment="1">
      <alignment horizontal="center" vertical="center"/>
    </xf>
    <xf numFmtId="2" fontId="74" fillId="0" borderId="77" xfId="0" applyNumberFormat="1" applyFont="1" applyBorder="1" applyAlignment="1">
      <alignment horizontal="center"/>
    </xf>
    <xf numFmtId="165" fontId="43" fillId="3" borderId="1" xfId="0" applyNumberFormat="1" applyFont="1" applyFill="1" applyBorder="1" applyAlignment="1">
      <alignment horizontal="center"/>
    </xf>
    <xf numFmtId="2" fontId="13" fillId="0" borderId="0" xfId="0" applyNumberFormat="1" applyFont="1" applyAlignment="1">
      <alignment horizontal="center"/>
    </xf>
    <xf numFmtId="0" fontId="13" fillId="0" borderId="9" xfId="0" applyFont="1" applyBorder="1" applyAlignment="1">
      <alignment horizontal="left" vertical="center" wrapText="1"/>
    </xf>
    <xf numFmtId="1" fontId="71" fillId="4" borderId="1" xfId="0" applyNumberFormat="1" applyFont="1" applyFill="1" applyBorder="1" applyAlignment="1">
      <alignment horizontal="right" vertical="center"/>
    </xf>
    <xf numFmtId="0" fontId="97" fillId="0" borderId="63" xfId="0" applyFont="1" applyBorder="1" applyAlignment="1">
      <alignment horizontal="left" vertical="center" wrapText="1"/>
    </xf>
    <xf numFmtId="0" fontId="100" fillId="2" borderId="0" xfId="0" applyFont="1" applyFill="1" applyAlignment="1">
      <alignment horizontal="center" vertical="center"/>
    </xf>
    <xf numFmtId="0" fontId="36" fillId="0" borderId="8" xfId="0" applyFont="1" applyBorder="1"/>
    <xf numFmtId="0" fontId="32" fillId="0" borderId="48" xfId="0" applyFont="1" applyBorder="1"/>
    <xf numFmtId="2" fontId="36" fillId="0" borderId="48" xfId="0" applyNumberFormat="1" applyFont="1" applyBorder="1"/>
    <xf numFmtId="0" fontId="13" fillId="0" borderId="60" xfId="0" applyFont="1" applyBorder="1"/>
    <xf numFmtId="0" fontId="13" fillId="0" borderId="15" xfId="0" applyFont="1" applyBorder="1"/>
    <xf numFmtId="0" fontId="13" fillId="0" borderId="62" xfId="0" applyFont="1" applyBorder="1"/>
    <xf numFmtId="0" fontId="13" fillId="0" borderId="94" xfId="0" applyFont="1" applyBorder="1"/>
    <xf numFmtId="2" fontId="36" fillId="0" borderId="59" xfId="0" applyNumberFormat="1" applyFont="1" applyBorder="1" applyAlignment="1">
      <alignment horizontal="center"/>
    </xf>
    <xf numFmtId="2" fontId="36" fillId="0" borderId="17" xfId="0" applyNumberFormat="1" applyFont="1" applyBorder="1" applyAlignment="1">
      <alignment horizontal="center"/>
    </xf>
    <xf numFmtId="165" fontId="35" fillId="0" borderId="33" xfId="0" applyNumberFormat="1" applyFont="1" applyBorder="1"/>
    <xf numFmtId="165" fontId="35" fillId="0" borderId="43" xfId="0" applyNumberFormat="1" applyFont="1" applyBorder="1"/>
    <xf numFmtId="165" fontId="61" fillId="0" borderId="39" xfId="0" applyNumberFormat="1" applyFont="1" applyBorder="1"/>
    <xf numFmtId="165" fontId="61" fillId="0" borderId="56" xfId="0" applyNumberFormat="1" applyFont="1" applyBorder="1"/>
    <xf numFmtId="165" fontId="61" fillId="0" borderId="41" xfId="0" applyNumberFormat="1" applyFont="1" applyBorder="1"/>
    <xf numFmtId="165" fontId="61" fillId="0" borderId="0" xfId="0" applyNumberFormat="1" applyFont="1"/>
    <xf numFmtId="165" fontId="43" fillId="0" borderId="87" xfId="0" applyNumberFormat="1" applyFont="1" applyBorder="1"/>
    <xf numFmtId="165" fontId="61" fillId="0" borderId="1" xfId="0" applyNumberFormat="1" applyFont="1" applyBorder="1"/>
    <xf numFmtId="0" fontId="36" fillId="0" borderId="28" xfId="0" applyFont="1" applyBorder="1" applyAlignment="1">
      <alignment horizontal="center"/>
    </xf>
    <xf numFmtId="0" fontId="36" fillId="0" borderId="48" xfId="0" applyFont="1" applyBorder="1"/>
    <xf numFmtId="2" fontId="37" fillId="0" borderId="22" xfId="0" applyNumberFormat="1" applyFont="1" applyBorder="1"/>
    <xf numFmtId="1" fontId="13" fillId="0" borderId="29" xfId="0" applyNumberFormat="1" applyFont="1" applyBorder="1"/>
    <xf numFmtId="1" fontId="13" fillId="0" borderId="14" xfId="0" applyNumberFormat="1" applyFont="1" applyBorder="1"/>
    <xf numFmtId="1" fontId="13" fillId="0" borderId="30" xfId="0" applyNumberFormat="1" applyFont="1" applyBorder="1"/>
    <xf numFmtId="1" fontId="13" fillId="0" borderId="81" xfId="0" applyNumberFormat="1" applyFont="1" applyBorder="1"/>
    <xf numFmtId="1" fontId="36" fillId="0" borderId="59" xfId="0" applyNumberFormat="1" applyFont="1" applyBorder="1" applyAlignment="1">
      <alignment horizontal="center"/>
    </xf>
    <xf numFmtId="165" fontId="35" fillId="0" borderId="94" xfId="0" applyNumberFormat="1" applyFont="1" applyBorder="1"/>
    <xf numFmtId="165" fontId="63" fillId="0" borderId="59" xfId="0" applyNumberFormat="1" applyFont="1" applyBorder="1"/>
    <xf numFmtId="165" fontId="63" fillId="0" borderId="0" xfId="0" applyNumberFormat="1" applyFont="1"/>
    <xf numFmtId="165" fontId="36" fillId="0" borderId="88" xfId="0" applyNumberFormat="1" applyFont="1" applyBorder="1"/>
    <xf numFmtId="0" fontId="36" fillId="0" borderId="22" xfId="0" applyFont="1" applyBorder="1"/>
    <xf numFmtId="1" fontId="36" fillId="0" borderId="50" xfId="0" applyNumberFormat="1" applyFont="1" applyBorder="1" applyAlignment="1">
      <alignment horizontal="center"/>
    </xf>
    <xf numFmtId="165" fontId="35" fillId="0" borderId="81" xfId="0" applyNumberFormat="1" applyFont="1" applyBorder="1"/>
    <xf numFmtId="165" fontId="63" fillId="0" borderId="50" xfId="0" applyNumberFormat="1" applyFont="1" applyBorder="1"/>
    <xf numFmtId="165" fontId="43" fillId="0" borderId="88" xfId="0" applyNumberFormat="1" applyFont="1" applyBorder="1"/>
    <xf numFmtId="0" fontId="32" fillId="0" borderId="28" xfId="0" applyFont="1" applyBorder="1" applyAlignment="1">
      <alignment horizontal="center"/>
    </xf>
    <xf numFmtId="0" fontId="32" fillId="0" borderId="22" xfId="0" applyFont="1" applyBorder="1" applyAlignment="1">
      <alignment horizontal="left" indent="2"/>
    </xf>
    <xf numFmtId="2" fontId="32" fillId="0" borderId="22" xfId="0" applyNumberFormat="1" applyFont="1" applyBorder="1"/>
    <xf numFmtId="165" fontId="33" fillId="0" borderId="81" xfId="0" applyNumberFormat="1" applyFont="1" applyBorder="1"/>
    <xf numFmtId="165" fontId="92" fillId="0" borderId="50" xfId="0" applyNumberFormat="1" applyFont="1" applyBorder="1"/>
    <xf numFmtId="165" fontId="92" fillId="0" borderId="0" xfId="0" applyNumberFormat="1" applyFont="1"/>
    <xf numFmtId="165" fontId="46" fillId="0" borderId="88" xfId="0" applyNumberFormat="1" applyFont="1" applyBorder="1"/>
    <xf numFmtId="0" fontId="36" fillId="0" borderId="45" xfId="0" applyFont="1" applyBorder="1" applyAlignment="1">
      <alignment horizontal="center"/>
    </xf>
    <xf numFmtId="2" fontId="37" fillId="0" borderId="48" xfId="0" applyNumberFormat="1" applyFont="1" applyBorder="1"/>
    <xf numFmtId="1" fontId="36" fillId="0" borderId="29" xfId="0" applyNumberFormat="1" applyFont="1" applyBorder="1"/>
    <xf numFmtId="1" fontId="38" fillId="0" borderId="50" xfId="0" applyNumberFormat="1" applyFont="1" applyBorder="1" applyAlignment="1">
      <alignment horizontal="center"/>
    </xf>
    <xf numFmtId="0" fontId="36" fillId="0" borderId="16" xfId="0" applyFont="1" applyBorder="1" applyAlignment="1">
      <alignment horizontal="center"/>
    </xf>
    <xf numFmtId="0" fontId="36" fillId="0" borderId="49" xfId="0" applyFont="1" applyBorder="1"/>
    <xf numFmtId="2" fontId="37" fillId="0" borderId="49" xfId="0" applyNumberFormat="1" applyFont="1" applyBorder="1"/>
    <xf numFmtId="1" fontId="36" fillId="0" borderId="65" xfId="0" applyNumberFormat="1" applyFont="1" applyBorder="1" applyAlignment="1">
      <alignment horizontal="center"/>
    </xf>
    <xf numFmtId="165" fontId="35" fillId="0" borderId="97" xfId="0" applyNumberFormat="1" applyFont="1" applyBorder="1"/>
    <xf numFmtId="165" fontId="63" fillId="0" borderId="65" xfId="0" applyNumberFormat="1" applyFont="1" applyBorder="1"/>
    <xf numFmtId="0" fontId="36" fillId="0" borderId="48" xfId="0" applyFont="1" applyBorder="1" applyAlignment="1">
      <alignment horizontal="left" indent="2"/>
    </xf>
    <xf numFmtId="1" fontId="36" fillId="0" borderId="17" xfId="0" applyNumberFormat="1" applyFont="1" applyBorder="1" applyAlignment="1">
      <alignment horizontal="center"/>
    </xf>
    <xf numFmtId="0" fontId="13" fillId="0" borderId="33" xfId="0" applyFont="1" applyBorder="1"/>
    <xf numFmtId="0" fontId="13" fillId="0" borderId="43" xfId="0" applyFont="1" applyBorder="1"/>
    <xf numFmtId="2" fontId="94" fillId="0" borderId="41" xfId="0" applyNumberFormat="1" applyFont="1" applyBorder="1"/>
    <xf numFmtId="2" fontId="94" fillId="0" borderId="1" xfId="0" applyNumberFormat="1" applyFont="1" applyBorder="1"/>
    <xf numFmtId="2" fontId="36" fillId="0" borderId="22" xfId="0" applyNumberFormat="1" applyFont="1" applyBorder="1"/>
    <xf numFmtId="165" fontId="63" fillId="0" borderId="39" xfId="0" applyNumberFormat="1" applyFont="1" applyBorder="1"/>
    <xf numFmtId="165" fontId="63" fillId="0" borderId="56" xfId="0" applyNumberFormat="1" applyFont="1" applyBorder="1"/>
    <xf numFmtId="165" fontId="63" fillId="0" borderId="41" xfId="0" applyNumberFormat="1" applyFont="1" applyBorder="1"/>
    <xf numFmtId="165" fontId="96" fillId="0" borderId="88" xfId="0" applyNumberFormat="1" applyFont="1" applyBorder="1"/>
    <xf numFmtId="165" fontId="33" fillId="0" borderId="94" xfId="0" applyNumberFormat="1" applyFont="1" applyBorder="1"/>
    <xf numFmtId="165" fontId="92" fillId="0" borderId="59" xfId="0" applyNumberFormat="1" applyFont="1" applyBorder="1"/>
    <xf numFmtId="165" fontId="32" fillId="0" borderId="88" xfId="0" applyNumberFormat="1" applyFont="1" applyBorder="1"/>
    <xf numFmtId="0" fontId="36" fillId="0" borderId="23" xfId="0" applyFont="1" applyBorder="1"/>
    <xf numFmtId="2" fontId="36" fillId="0" borderId="23" xfId="0" applyNumberFormat="1" applyFont="1" applyBorder="1"/>
    <xf numFmtId="1" fontId="13" fillId="0" borderId="31" xfId="0" applyNumberFormat="1" applyFont="1" applyBorder="1"/>
    <xf numFmtId="1" fontId="13" fillId="0" borderId="21" xfId="0" applyNumberFormat="1" applyFont="1" applyBorder="1"/>
    <xf numFmtId="1" fontId="13" fillId="0" borderId="32" xfId="0" applyNumberFormat="1" applyFont="1" applyBorder="1"/>
    <xf numFmtId="1" fontId="13" fillId="0" borderId="82" xfId="0" applyNumberFormat="1" applyFont="1" applyBorder="1"/>
    <xf numFmtId="1" fontId="36" fillId="0" borderId="51" xfId="0" applyNumberFormat="1" applyFont="1" applyBorder="1" applyAlignment="1">
      <alignment horizontal="center"/>
    </xf>
    <xf numFmtId="165" fontId="33" fillId="0" borderId="82" xfId="0" applyNumberFormat="1" applyFont="1" applyBorder="1"/>
    <xf numFmtId="165" fontId="92" fillId="0" borderId="19" xfId="0" applyNumberFormat="1" applyFont="1" applyBorder="1"/>
    <xf numFmtId="1" fontId="13" fillId="0" borderId="0" xfId="0" applyNumberFormat="1" applyFont="1"/>
    <xf numFmtId="0" fontId="13" fillId="0" borderId="1" xfId="0" applyFont="1" applyBorder="1"/>
    <xf numFmtId="166" fontId="71" fillId="0" borderId="1" xfId="2" applyNumberFormat="1" applyFont="1" applyBorder="1" applyAlignment="1">
      <alignment horizontal="right" vertical="center"/>
    </xf>
    <xf numFmtId="166" fontId="50" fillId="0" borderId="1" xfId="2" applyNumberFormat="1" applyFont="1" applyBorder="1" applyAlignment="1">
      <alignment vertical="center"/>
    </xf>
    <xf numFmtId="1" fontId="63" fillId="8" borderId="55" xfId="0" applyNumberFormat="1" applyFont="1" applyFill="1" applyBorder="1" applyAlignment="1">
      <alignment horizontal="center" vertical="center"/>
    </xf>
    <xf numFmtId="2" fontId="63" fillId="9" borderId="55" xfId="0" applyNumberFormat="1" applyFont="1" applyFill="1" applyBorder="1" applyAlignment="1">
      <alignment horizontal="center" vertical="center"/>
    </xf>
    <xf numFmtId="2" fontId="59" fillId="0" borderId="55" xfId="0" applyNumberFormat="1" applyFont="1" applyBorder="1" applyAlignment="1">
      <alignment horizontal="center" vertical="center"/>
    </xf>
    <xf numFmtId="0" fontId="0" fillId="0" borderId="0" xfId="0" applyAlignment="1">
      <alignment vertical="center" wrapText="1"/>
    </xf>
    <xf numFmtId="0" fontId="41" fillId="8" borderId="55" xfId="0" applyFont="1" applyFill="1" applyBorder="1" applyAlignment="1">
      <alignment horizontal="right" vertical="center"/>
    </xf>
    <xf numFmtId="0" fontId="21" fillId="9" borderId="55" xfId="0" applyFont="1" applyFill="1" applyBorder="1" applyAlignment="1">
      <alignment vertical="center"/>
    </xf>
    <xf numFmtId="1" fontId="63" fillId="9" borderId="55" xfId="0" applyNumberFormat="1" applyFont="1" applyFill="1" applyBorder="1" applyAlignment="1">
      <alignment vertical="center"/>
    </xf>
    <xf numFmtId="165" fontId="63" fillId="9" borderId="55" xfId="0" applyNumberFormat="1" applyFont="1" applyFill="1" applyBorder="1" applyAlignment="1">
      <alignment vertical="center"/>
    </xf>
    <xf numFmtId="165" fontId="94" fillId="0" borderId="55" xfId="0" applyNumberFormat="1" applyFont="1" applyBorder="1" applyAlignment="1">
      <alignment vertical="center"/>
    </xf>
    <xf numFmtId="0" fontId="16" fillId="0" borderId="0" xfId="0" applyFont="1" applyAlignment="1">
      <alignment vertical="center"/>
    </xf>
    <xf numFmtId="0" fontId="98" fillId="0" borderId="55" xfId="0" applyFont="1" applyBorder="1" applyAlignment="1">
      <alignment vertical="center"/>
    </xf>
    <xf numFmtId="165" fontId="59" fillId="0" borderId="55" xfId="0" applyNumberFormat="1" applyFont="1" applyBorder="1" applyAlignment="1">
      <alignment vertical="center"/>
    </xf>
    <xf numFmtId="165" fontId="98" fillId="0" borderId="55" xfId="0" applyNumberFormat="1" applyFont="1" applyBorder="1" applyAlignment="1">
      <alignment vertical="center"/>
    </xf>
    <xf numFmtId="0" fontId="98" fillId="6" borderId="55" xfId="0" applyFont="1" applyFill="1" applyBorder="1" applyAlignment="1">
      <alignment vertical="center"/>
    </xf>
    <xf numFmtId="0" fontId="87" fillId="0" borderId="55" xfId="0" applyFont="1" applyBorder="1" applyAlignment="1">
      <alignment vertical="center"/>
    </xf>
    <xf numFmtId="165" fontId="87" fillId="0" borderId="55" xfId="0" applyNumberFormat="1" applyFont="1" applyBorder="1" applyAlignment="1">
      <alignment vertical="center"/>
    </xf>
    <xf numFmtId="0" fontId="63" fillId="9" borderId="55" xfId="0" applyFont="1" applyFill="1" applyBorder="1" applyAlignment="1">
      <alignment vertical="center"/>
    </xf>
    <xf numFmtId="165" fontId="63" fillId="0" borderId="55" xfId="0" applyNumberFormat="1" applyFont="1" applyBorder="1" applyAlignment="1">
      <alignment vertical="center"/>
    </xf>
    <xf numFmtId="0" fontId="17" fillId="0" borderId="55" xfId="0" applyFont="1" applyBorder="1" applyAlignment="1">
      <alignment horizontal="center" vertical="center"/>
    </xf>
    <xf numFmtId="1" fontId="92" fillId="0" borderId="55" xfId="0" applyNumberFormat="1" applyFont="1" applyBorder="1" applyAlignment="1">
      <alignment vertical="center"/>
    </xf>
    <xf numFmtId="165" fontId="92" fillId="0" borderId="55" xfId="0" applyNumberFormat="1" applyFont="1" applyBorder="1" applyAlignment="1">
      <alignment vertical="center"/>
    </xf>
    <xf numFmtId="2" fontId="94" fillId="0" borderId="55" xfId="0" applyNumberFormat="1" applyFont="1" applyBorder="1" applyAlignment="1">
      <alignment vertical="center"/>
    </xf>
    <xf numFmtId="0" fontId="6" fillId="0" borderId="0" xfId="0" applyFont="1" applyAlignment="1">
      <alignment vertical="center"/>
    </xf>
    <xf numFmtId="0" fontId="92" fillId="0" borderId="55" xfId="0" applyFont="1" applyBorder="1" applyAlignment="1">
      <alignment vertical="center"/>
    </xf>
    <xf numFmtId="0" fontId="94" fillId="0" borderId="55" xfId="0" applyFont="1" applyBorder="1" applyAlignment="1">
      <alignment vertical="center"/>
    </xf>
    <xf numFmtId="2" fontId="13" fillId="0" borderId="1" xfId="0" applyNumberFormat="1" applyFont="1" applyBorder="1" applyAlignment="1">
      <alignment horizontal="right"/>
    </xf>
    <xf numFmtId="0" fontId="51" fillId="0" borderId="2" xfId="0" applyFont="1" applyBorder="1" applyAlignment="1">
      <alignment horizontal="center"/>
    </xf>
    <xf numFmtId="0" fontId="50" fillId="10" borderId="92" xfId="0" applyFont="1" applyFill="1" applyBorder="1" applyAlignment="1">
      <alignment horizontal="center" vertical="top" textRotation="255"/>
    </xf>
    <xf numFmtId="0" fontId="51" fillId="4" borderId="4" xfId="0" applyFont="1" applyFill="1" applyBorder="1" applyAlignment="1">
      <alignment horizontal="center" vertical="top"/>
    </xf>
    <xf numFmtId="1" fontId="50" fillId="7" borderId="1" xfId="0" applyNumberFormat="1" applyFont="1" applyFill="1" applyBorder="1" applyAlignment="1">
      <alignment horizontal="right" vertical="center"/>
    </xf>
    <xf numFmtId="1" fontId="50" fillId="4" borderId="1" xfId="0" applyNumberFormat="1" applyFont="1" applyFill="1" applyBorder="1" applyAlignment="1">
      <alignment horizontal="right" vertical="center"/>
    </xf>
    <xf numFmtId="0" fontId="50" fillId="0" borderId="0" xfId="0" applyFont="1"/>
    <xf numFmtId="165" fontId="0" fillId="0" borderId="0" xfId="0" applyNumberFormat="1"/>
    <xf numFmtId="166" fontId="16" fillId="0" borderId="53" xfId="0" applyNumberFormat="1" applyFont="1" applyBorder="1"/>
    <xf numFmtId="2" fontId="16" fillId="0" borderId="84" xfId="0" applyNumberFormat="1" applyFont="1" applyBorder="1"/>
    <xf numFmtId="165" fontId="36" fillId="0" borderId="50" xfId="0" applyNumberFormat="1" applyFont="1" applyBorder="1" applyAlignment="1">
      <alignment horizontal="center"/>
    </xf>
    <xf numFmtId="0" fontId="36" fillId="6" borderId="3" xfId="3" applyFont="1" applyFill="1" applyBorder="1" applyAlignment="1">
      <alignment horizontal="center" vertical="center" wrapText="1"/>
    </xf>
    <xf numFmtId="0" fontId="63" fillId="6" borderId="55" xfId="0" applyFont="1" applyFill="1" applyBorder="1" applyAlignment="1">
      <alignment horizontal="center" vertical="center"/>
    </xf>
    <xf numFmtId="0" fontId="63" fillId="6" borderId="41" xfId="0" applyFont="1" applyFill="1" applyBorder="1" applyAlignment="1">
      <alignment horizontal="center" vertical="center"/>
    </xf>
    <xf numFmtId="0" fontId="59" fillId="2" borderId="0" xfId="0" applyFont="1" applyFill="1" applyAlignment="1">
      <alignment vertical="center"/>
    </xf>
    <xf numFmtId="0" fontId="1" fillId="0" borderId="0" xfId="0" applyFont="1" applyAlignment="1">
      <alignment vertical="center"/>
    </xf>
    <xf numFmtId="0" fontId="60" fillId="2" borderId="0" xfId="0" applyFont="1" applyFill="1" applyAlignment="1">
      <alignment vertical="center"/>
    </xf>
    <xf numFmtId="0" fontId="59" fillId="2" borderId="11" xfId="0" applyFont="1" applyFill="1" applyBorder="1" applyAlignment="1">
      <alignment vertical="center"/>
    </xf>
    <xf numFmtId="0" fontId="39" fillId="18" borderId="17" xfId="0" applyFont="1" applyFill="1" applyBorder="1" applyAlignment="1">
      <alignment vertical="center" wrapText="1"/>
    </xf>
    <xf numFmtId="0" fontId="110" fillId="2" borderId="42" xfId="0" applyFont="1" applyFill="1" applyBorder="1" applyAlignment="1">
      <alignment vertical="center"/>
    </xf>
    <xf numFmtId="0" fontId="2" fillId="0" borderId="0" xfId="0" applyFont="1" applyAlignment="1">
      <alignment vertical="center"/>
    </xf>
    <xf numFmtId="0" fontId="1" fillId="0" borderId="0" xfId="0" applyFont="1" applyAlignment="1">
      <alignment vertical="center" wrapText="1"/>
    </xf>
    <xf numFmtId="0" fontId="92" fillId="6" borderId="55" xfId="0" applyFont="1" applyFill="1" applyBorder="1" applyAlignment="1">
      <alignment horizontal="center" vertical="center"/>
    </xf>
    <xf numFmtId="0" fontId="41" fillId="23" borderId="55" xfId="0" applyFont="1" applyFill="1" applyBorder="1" applyAlignment="1">
      <alignment horizontal="right" vertical="center"/>
    </xf>
    <xf numFmtId="0" fontId="41" fillId="23" borderId="55" xfId="0" applyFont="1" applyFill="1" applyBorder="1" applyAlignment="1">
      <alignment horizontal="left" vertical="center" wrapText="1"/>
    </xf>
    <xf numFmtId="1" fontId="63" fillId="23" borderId="55" xfId="0" applyNumberFormat="1" applyFont="1" applyFill="1" applyBorder="1" applyAlignment="1">
      <alignment horizontal="center" vertical="center"/>
    </xf>
    <xf numFmtId="0" fontId="63" fillId="23" borderId="55" xfId="0" applyFont="1" applyFill="1" applyBorder="1" applyAlignment="1">
      <alignment horizontal="right" vertical="center"/>
    </xf>
    <xf numFmtId="165" fontId="63" fillId="23" borderId="55" xfId="0" applyNumberFormat="1" applyFont="1" applyFill="1" applyBorder="1" applyAlignment="1">
      <alignment horizontal="right" vertical="center"/>
    </xf>
    <xf numFmtId="165" fontId="103" fillId="23" borderId="55" xfId="0" applyNumberFormat="1" applyFont="1" applyFill="1" applyBorder="1" applyAlignment="1">
      <alignment horizontal="right" vertical="center"/>
    </xf>
    <xf numFmtId="165" fontId="63" fillId="23" borderId="41" xfId="0" applyNumberFormat="1" applyFont="1" applyFill="1" applyBorder="1" applyAlignment="1">
      <alignment horizontal="right" vertical="center"/>
    </xf>
    <xf numFmtId="165" fontId="16" fillId="23" borderId="55" xfId="0" applyNumberFormat="1" applyFont="1" applyFill="1" applyBorder="1" applyAlignment="1">
      <alignment horizontal="right" vertical="center"/>
    </xf>
    <xf numFmtId="165" fontId="16" fillId="0" borderId="55" xfId="0" applyNumberFormat="1" applyFont="1" applyBorder="1" applyAlignment="1">
      <alignment horizontal="right" vertical="center"/>
    </xf>
    <xf numFmtId="165" fontId="16" fillId="0" borderId="0" xfId="0" applyNumberFormat="1" applyFont="1" applyAlignment="1">
      <alignment horizontal="right" vertical="center"/>
    </xf>
    <xf numFmtId="0" fontId="8" fillId="0" borderId="0" xfId="0" applyFont="1" applyAlignment="1">
      <alignment horizontal="right" vertical="center"/>
    </xf>
    <xf numFmtId="0" fontId="16" fillId="0" borderId="0" xfId="0" applyFont="1" applyAlignment="1">
      <alignment horizontal="right" vertical="center"/>
    </xf>
    <xf numFmtId="0" fontId="87" fillId="0" borderId="41" xfId="0" applyFont="1" applyBorder="1" applyAlignment="1">
      <alignment vertical="center"/>
    </xf>
    <xf numFmtId="0" fontId="84" fillId="0" borderId="0" xfId="0" applyFont="1" applyAlignment="1">
      <alignment vertical="center"/>
    </xf>
    <xf numFmtId="0" fontId="21" fillId="9" borderId="55" xfId="0" applyFont="1" applyFill="1" applyBorder="1" applyAlignment="1">
      <alignment vertical="center" wrapText="1"/>
    </xf>
    <xf numFmtId="165" fontId="63" fillId="9" borderId="41" xfId="0" applyNumberFormat="1" applyFont="1" applyFill="1" applyBorder="1" applyAlignment="1">
      <alignment vertical="center"/>
    </xf>
    <xf numFmtId="0" fontId="8" fillId="0" borderId="0" xfId="0" applyFont="1" applyAlignment="1">
      <alignment vertical="center"/>
    </xf>
    <xf numFmtId="0" fontId="23" fillId="0" borderId="55" xfId="0" applyFont="1" applyBorder="1" applyAlignment="1">
      <alignment horizontal="left" vertical="center"/>
    </xf>
    <xf numFmtId="2" fontId="92" fillId="0" borderId="55" xfId="0" applyNumberFormat="1" applyFont="1" applyBorder="1" applyAlignment="1">
      <alignment horizontal="center" vertical="center"/>
    </xf>
    <xf numFmtId="0" fontId="92" fillId="0" borderId="55" xfId="0" applyFont="1" applyBorder="1" applyAlignment="1">
      <alignment horizontal="center" vertical="center"/>
    </xf>
    <xf numFmtId="0" fontId="24" fillId="9" borderId="55" xfId="0" applyFont="1" applyFill="1" applyBorder="1" applyAlignment="1">
      <alignment horizontal="center" vertical="center"/>
    </xf>
    <xf numFmtId="0" fontId="22" fillId="9" borderId="55" xfId="0" applyFont="1" applyFill="1" applyBorder="1" applyAlignment="1">
      <alignment vertical="center"/>
    </xf>
    <xf numFmtId="0" fontId="23" fillId="0" borderId="55" xfId="0" applyFont="1" applyBorder="1" applyAlignment="1">
      <alignment horizontal="center" vertical="center"/>
    </xf>
    <xf numFmtId="0" fontId="23" fillId="0" borderId="55" xfId="0" applyFont="1" applyBorder="1" applyAlignment="1">
      <alignment vertical="center"/>
    </xf>
    <xf numFmtId="0" fontId="46" fillId="0" borderId="0" xfId="0" applyFont="1" applyAlignment="1">
      <alignment vertical="center"/>
    </xf>
    <xf numFmtId="0" fontId="33" fillId="0" borderId="0" xfId="0" applyFont="1" applyAlignment="1">
      <alignment horizontal="center" vertical="center"/>
    </xf>
    <xf numFmtId="1" fontId="0" fillId="0" borderId="0" xfId="0" applyNumberFormat="1" applyAlignment="1">
      <alignment vertical="center"/>
    </xf>
    <xf numFmtId="0" fontId="6" fillId="0" borderId="0" xfId="0" applyFont="1" applyAlignment="1">
      <alignment horizontal="right" vertical="center"/>
    </xf>
    <xf numFmtId="0" fontId="23" fillId="0" borderId="0" xfId="0" applyFont="1" applyAlignment="1">
      <alignment vertical="center"/>
    </xf>
    <xf numFmtId="0" fontId="21" fillId="3" borderId="55" xfId="0" applyFont="1" applyFill="1" applyBorder="1" applyAlignment="1">
      <alignment horizontal="center" vertical="center"/>
    </xf>
    <xf numFmtId="0" fontId="22" fillId="3" borderId="55" xfId="0" applyFont="1" applyFill="1" applyBorder="1" applyAlignment="1">
      <alignment vertical="center"/>
    </xf>
    <xf numFmtId="2" fontId="63" fillId="3" borderId="55" xfId="0" applyNumberFormat="1" applyFont="1" applyFill="1" applyBorder="1" applyAlignment="1">
      <alignment horizontal="center" vertical="center"/>
    </xf>
    <xf numFmtId="1" fontId="63" fillId="3" borderId="55" xfId="0" applyNumberFormat="1" applyFont="1" applyFill="1" applyBorder="1" applyAlignment="1">
      <alignment vertical="center"/>
    </xf>
    <xf numFmtId="165" fontId="63" fillId="3" borderId="55" xfId="0" applyNumberFormat="1" applyFont="1" applyFill="1" applyBorder="1" applyAlignment="1">
      <alignment vertical="center"/>
    </xf>
    <xf numFmtId="165" fontId="103" fillId="3" borderId="55" xfId="0" applyNumberFormat="1" applyFont="1" applyFill="1" applyBorder="1" applyAlignment="1">
      <alignment vertical="center"/>
    </xf>
    <xf numFmtId="165" fontId="111" fillId="0" borderId="0" xfId="0" applyNumberFormat="1" applyFont="1" applyAlignment="1">
      <alignment horizontal="right" vertical="center"/>
    </xf>
    <xf numFmtId="0" fontId="93" fillId="0" borderId="0" xfId="0" applyFont="1" applyAlignment="1">
      <alignment vertical="center"/>
    </xf>
    <xf numFmtId="165" fontId="92" fillId="24" borderId="55" xfId="0" applyNumberFormat="1" applyFont="1" applyFill="1" applyBorder="1" applyAlignment="1">
      <alignment vertical="center"/>
    </xf>
    <xf numFmtId="165" fontId="63" fillId="24" borderId="55" xfId="0" applyNumberFormat="1" applyFont="1" applyFill="1" applyBorder="1" applyAlignment="1">
      <alignment vertical="center"/>
    </xf>
    <xf numFmtId="0" fontId="92" fillId="24" borderId="55" xfId="0" applyFont="1" applyFill="1" applyBorder="1" applyAlignment="1">
      <alignment vertical="center"/>
    </xf>
    <xf numFmtId="0" fontId="94" fillId="24" borderId="55" xfId="0" applyFont="1" applyFill="1" applyBorder="1" applyAlignment="1">
      <alignment vertical="center"/>
    </xf>
    <xf numFmtId="165" fontId="103" fillId="24" borderId="55" xfId="0" applyNumberFormat="1" applyFont="1" applyFill="1" applyBorder="1" applyAlignment="1">
      <alignment vertical="center"/>
    </xf>
    <xf numFmtId="165" fontId="94" fillId="24" borderId="55" xfId="0" applyNumberFormat="1" applyFont="1" applyFill="1" applyBorder="1" applyAlignment="1">
      <alignment vertical="center"/>
    </xf>
    <xf numFmtId="2" fontId="94" fillId="24" borderId="55" xfId="0" applyNumberFormat="1" applyFont="1" applyFill="1" applyBorder="1" applyAlignment="1">
      <alignment vertical="center"/>
    </xf>
    <xf numFmtId="165" fontId="63" fillId="24" borderId="41" xfId="0" applyNumberFormat="1" applyFont="1" applyFill="1" applyBorder="1" applyAlignment="1">
      <alignment vertical="center"/>
    </xf>
    <xf numFmtId="165" fontId="92" fillId="24" borderId="41" xfId="0" applyNumberFormat="1" applyFont="1" applyFill="1" applyBorder="1" applyAlignment="1">
      <alignment vertical="center"/>
    </xf>
    <xf numFmtId="2" fontId="94" fillId="24" borderId="41" xfId="0" applyNumberFormat="1" applyFont="1" applyFill="1" applyBorder="1" applyAlignment="1">
      <alignment vertical="center"/>
    </xf>
    <xf numFmtId="165" fontId="16" fillId="24" borderId="55" xfId="0" applyNumberFormat="1" applyFont="1" applyFill="1" applyBorder="1" applyAlignment="1">
      <alignment horizontal="right" vertical="center"/>
    </xf>
    <xf numFmtId="0" fontId="39" fillId="18" borderId="0" xfId="0" applyFont="1" applyFill="1" applyAlignment="1">
      <alignment vertical="center" wrapText="1"/>
    </xf>
    <xf numFmtId="1" fontId="63" fillId="24" borderId="55" xfId="0" applyNumberFormat="1" applyFont="1" applyFill="1" applyBorder="1" applyAlignment="1">
      <alignment vertical="center"/>
    </xf>
    <xf numFmtId="1" fontId="92" fillId="24" borderId="55" xfId="0" applyNumberFormat="1" applyFont="1" applyFill="1" applyBorder="1" applyAlignment="1">
      <alignment vertical="center"/>
    </xf>
    <xf numFmtId="0" fontId="106" fillId="0" borderId="55" xfId="0" applyFont="1" applyBorder="1" applyAlignment="1">
      <alignment horizontal="center" vertical="center" wrapText="1"/>
    </xf>
    <xf numFmtId="1" fontId="16" fillId="0" borderId="109" xfId="0" applyNumberFormat="1" applyFont="1" applyBorder="1"/>
    <xf numFmtId="1" fontId="16" fillId="0" borderId="91" xfId="0" applyNumberFormat="1" applyFont="1" applyBorder="1"/>
    <xf numFmtId="1" fontId="0" fillId="0" borderId="91" xfId="0" applyNumberFormat="1" applyBorder="1"/>
    <xf numFmtId="166" fontId="16" fillId="0" borderId="10" xfId="2" applyNumberFormat="1" applyFont="1" applyFill="1" applyBorder="1"/>
    <xf numFmtId="1" fontId="0" fillId="12" borderId="91" xfId="0" applyNumberFormat="1" applyFill="1" applyBorder="1"/>
    <xf numFmtId="1" fontId="0" fillId="0" borderId="104" xfId="0" applyNumberFormat="1" applyBorder="1"/>
    <xf numFmtId="0" fontId="50" fillId="0" borderId="100" xfId="0" applyFont="1" applyBorder="1" applyAlignment="1">
      <alignment vertical="center"/>
    </xf>
    <xf numFmtId="0" fontId="50" fillId="0" borderId="9" xfId="0" applyFont="1" applyBorder="1" applyAlignment="1">
      <alignment vertical="center" wrapText="1"/>
    </xf>
    <xf numFmtId="1" fontId="50" fillId="0" borderId="6" xfId="0" applyNumberFormat="1" applyFont="1" applyBorder="1" applyAlignment="1">
      <alignment vertical="center"/>
    </xf>
    <xf numFmtId="165" fontId="107" fillId="16" borderId="5" xfId="0" applyNumberFormat="1" applyFont="1" applyFill="1" applyBorder="1" applyAlignment="1">
      <alignment vertical="center"/>
    </xf>
    <xf numFmtId="165" fontId="86" fillId="0" borderId="76" xfId="0" applyNumberFormat="1" applyFont="1" applyBorder="1" applyAlignment="1">
      <alignment vertical="center"/>
    </xf>
    <xf numFmtId="1" fontId="86" fillId="0" borderId="1" xfId="0" applyNumberFormat="1" applyFont="1" applyBorder="1" applyAlignment="1">
      <alignment vertical="center"/>
    </xf>
    <xf numFmtId="1" fontId="86" fillId="0" borderId="5" xfId="0" applyNumberFormat="1" applyFont="1" applyBorder="1" applyAlignment="1">
      <alignment vertical="center"/>
    </xf>
    <xf numFmtId="2" fontId="86" fillId="0" borderId="77" xfId="0" applyNumberFormat="1" applyFont="1" applyBorder="1"/>
    <xf numFmtId="165" fontId="107" fillId="3" borderId="1" xfId="0" applyNumberFormat="1" applyFont="1" applyFill="1" applyBorder="1"/>
    <xf numFmtId="2" fontId="50" fillId="0" borderId="0" xfId="0" applyNumberFormat="1" applyFont="1"/>
    <xf numFmtId="2" fontId="50" fillId="0" borderId="1" xfId="0" applyNumberFormat="1" applyFont="1" applyBorder="1"/>
    <xf numFmtId="0" fontId="103" fillId="6" borderId="0" xfId="0" applyFont="1" applyFill="1" applyAlignment="1">
      <alignment horizontal="center" vertical="center"/>
    </xf>
    <xf numFmtId="0" fontId="59" fillId="2" borderId="0" xfId="0" applyFont="1" applyFill="1" applyAlignment="1">
      <alignment horizontal="center" vertical="center"/>
    </xf>
    <xf numFmtId="0" fontId="60" fillId="2" borderId="0" xfId="0" applyFont="1" applyFill="1" applyAlignment="1">
      <alignment horizontal="center" vertical="center"/>
    </xf>
    <xf numFmtId="0" fontId="37" fillId="6" borderId="3" xfId="3" applyFont="1" applyFill="1" applyBorder="1" applyAlignment="1">
      <alignment horizontal="center" vertical="center" wrapText="1"/>
    </xf>
    <xf numFmtId="165" fontId="16" fillId="9" borderId="55" xfId="0" applyNumberFormat="1" applyFont="1" applyFill="1" applyBorder="1" applyAlignment="1">
      <alignment horizontal="right" vertical="center"/>
    </xf>
    <xf numFmtId="165" fontId="16" fillId="3" borderId="55" xfId="0" applyNumberFormat="1" applyFont="1" applyFill="1" applyBorder="1" applyAlignment="1">
      <alignment horizontal="right" vertical="center"/>
    </xf>
    <xf numFmtId="165" fontId="0" fillId="0" borderId="55" xfId="0" applyNumberFormat="1" applyBorder="1" applyAlignment="1">
      <alignment horizontal="right" vertical="center"/>
    </xf>
    <xf numFmtId="0" fontId="0" fillId="0" borderId="0" xfId="0" applyAlignment="1">
      <alignment horizontal="right" vertical="center"/>
    </xf>
    <xf numFmtId="0" fontId="16" fillId="0" borderId="1" xfId="0" applyFont="1" applyBorder="1" applyAlignment="1">
      <alignment vertical="center"/>
    </xf>
    <xf numFmtId="0" fontId="59" fillId="0" borderId="0" xfId="0" applyFont="1" applyAlignment="1">
      <alignment vertical="center"/>
    </xf>
    <xf numFmtId="0" fontId="109" fillId="0" borderId="0" xfId="0" applyFont="1" applyAlignment="1">
      <alignment horizontal="center" vertical="center" wrapText="1"/>
    </xf>
    <xf numFmtId="0" fontId="109" fillId="0" borderId="0" xfId="0" applyFont="1" applyAlignment="1">
      <alignment vertical="center" wrapText="1"/>
    </xf>
    <xf numFmtId="0" fontId="16" fillId="0" borderId="1" xfId="0" applyFont="1" applyBorder="1" applyAlignment="1">
      <alignment vertical="center" wrapText="1"/>
    </xf>
    <xf numFmtId="0" fontId="16" fillId="0" borderId="5" xfId="0" applyFont="1" applyBorder="1" applyAlignment="1">
      <alignment horizontal="center" vertical="center" wrapText="1"/>
    </xf>
    <xf numFmtId="0" fontId="39" fillId="22" borderId="0" xfId="0" applyFont="1" applyFill="1" applyAlignment="1">
      <alignment horizontal="center" vertical="center"/>
    </xf>
    <xf numFmtId="0" fontId="99" fillId="22" borderId="0" xfId="0" applyFont="1" applyFill="1" applyAlignment="1">
      <alignment horizontal="center" vertical="center"/>
    </xf>
    <xf numFmtId="0" fontId="0" fillId="22" borderId="0" xfId="0" applyFill="1" applyAlignment="1">
      <alignment vertical="center"/>
    </xf>
    <xf numFmtId="0" fontId="84" fillId="22" borderId="0" xfId="0" applyFont="1" applyFill="1" applyAlignment="1">
      <alignment vertical="center"/>
    </xf>
    <xf numFmtId="0" fontId="103" fillId="15" borderId="55" xfId="0" applyFont="1" applyFill="1" applyBorder="1" applyAlignment="1">
      <alignment horizontal="center" vertical="center"/>
    </xf>
    <xf numFmtId="0" fontId="94" fillId="11" borderId="55" xfId="0" applyFont="1" applyFill="1" applyBorder="1" applyAlignment="1">
      <alignment horizontal="center" vertical="center"/>
    </xf>
    <xf numFmtId="0" fontId="63" fillId="0" borderId="55" xfId="0" applyFont="1" applyBorder="1" applyAlignment="1">
      <alignment horizontal="center" vertical="center"/>
    </xf>
    <xf numFmtId="0" fontId="63" fillId="6" borderId="19" xfId="0" applyFont="1" applyFill="1" applyBorder="1" applyAlignment="1">
      <alignment horizontal="center" vertical="center"/>
    </xf>
    <xf numFmtId="0" fontId="63" fillId="6" borderId="4" xfId="0" applyFont="1" applyFill="1" applyBorder="1" applyAlignment="1">
      <alignment horizontal="center" vertical="center"/>
    </xf>
    <xf numFmtId="0" fontId="63" fillId="0" borderId="4" xfId="0" applyFont="1" applyBorder="1" applyAlignment="1">
      <alignment horizontal="center" vertical="center"/>
    </xf>
    <xf numFmtId="0" fontId="63" fillId="6" borderId="17" xfId="0" applyFont="1" applyFill="1" applyBorder="1" applyAlignment="1">
      <alignment horizontal="center" vertical="center"/>
    </xf>
    <xf numFmtId="0" fontId="63" fillId="6" borderId="3" xfId="0" applyFont="1" applyFill="1" applyBorder="1" applyAlignment="1">
      <alignment horizontal="center" vertical="center"/>
    </xf>
    <xf numFmtId="0" fontId="63" fillId="0" borderId="3" xfId="0" applyFont="1" applyBorder="1" applyAlignment="1">
      <alignment horizontal="center" vertical="center"/>
    </xf>
    <xf numFmtId="0" fontId="87" fillId="0" borderId="0" xfId="0" applyFont="1" applyAlignment="1">
      <alignment vertical="center"/>
    </xf>
    <xf numFmtId="0" fontId="63" fillId="8" borderId="55" xfId="0" applyFont="1" applyFill="1" applyBorder="1" applyAlignment="1">
      <alignment horizontal="right" vertical="center"/>
    </xf>
    <xf numFmtId="165" fontId="63" fillId="8" borderId="55" xfId="0" applyNumberFormat="1" applyFont="1" applyFill="1" applyBorder="1" applyAlignment="1">
      <alignment horizontal="right" vertical="center"/>
    </xf>
    <xf numFmtId="165" fontId="103" fillId="0" borderId="55" xfId="0" applyNumberFormat="1" applyFont="1" applyBorder="1" applyAlignment="1">
      <alignment horizontal="right" vertical="center"/>
    </xf>
    <xf numFmtId="165" fontId="94" fillId="0" borderId="41" xfId="0" applyNumberFormat="1" applyFont="1" applyBorder="1" applyAlignment="1">
      <alignment horizontal="right" vertical="center"/>
    </xf>
    <xf numFmtId="165" fontId="103" fillId="0" borderId="1" xfId="0" applyNumberFormat="1" applyFont="1" applyBorder="1" applyAlignment="1">
      <alignment horizontal="right" vertical="center"/>
    </xf>
    <xf numFmtId="2" fontId="103" fillId="0" borderId="1" xfId="0" applyNumberFormat="1" applyFont="1" applyBorder="1" applyAlignment="1">
      <alignment horizontal="right" vertical="center"/>
    </xf>
    <xf numFmtId="2"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xf>
    <xf numFmtId="2" fontId="105" fillId="0" borderId="1" xfId="0" applyNumberFormat="1" applyFont="1" applyBorder="1" applyAlignment="1">
      <alignment horizontal="right" vertical="center"/>
    </xf>
    <xf numFmtId="165" fontId="105" fillId="0" borderId="1" xfId="0" applyNumberFormat="1" applyFont="1" applyBorder="1" applyAlignment="1">
      <alignment horizontal="right" vertical="center"/>
    </xf>
    <xf numFmtId="0" fontId="105" fillId="0" borderId="0" xfId="0" applyFont="1" applyAlignment="1">
      <alignment horizontal="right" vertical="center"/>
    </xf>
    <xf numFmtId="165" fontId="98" fillId="6" borderId="55" xfId="0" applyNumberFormat="1" applyFont="1" applyFill="1" applyBorder="1" applyAlignment="1">
      <alignment vertical="center"/>
    </xf>
    <xf numFmtId="0" fontId="87" fillId="5" borderId="55" xfId="0" applyFont="1" applyFill="1" applyBorder="1" applyAlignment="1">
      <alignment vertical="center"/>
    </xf>
    <xf numFmtId="165" fontId="87" fillId="0" borderId="41" xfId="0" applyNumberFormat="1" applyFont="1" applyBorder="1" applyAlignment="1">
      <alignment vertical="center"/>
    </xf>
    <xf numFmtId="0" fontId="87" fillId="0" borderId="1" xfId="0" applyFont="1" applyBorder="1" applyAlignment="1">
      <alignment vertical="center"/>
    </xf>
    <xf numFmtId="0" fontId="84" fillId="0" borderId="1" xfId="0" applyFont="1" applyBorder="1" applyAlignment="1">
      <alignment vertical="center"/>
    </xf>
    <xf numFmtId="2" fontId="105" fillId="0" borderId="1" xfId="0" applyNumberFormat="1" applyFont="1" applyBorder="1" applyAlignment="1">
      <alignment vertical="center"/>
    </xf>
    <xf numFmtId="165" fontId="103" fillId="0" borderId="55" xfId="0" applyNumberFormat="1" applyFont="1" applyBorder="1" applyAlignment="1">
      <alignment vertical="center"/>
    </xf>
    <xf numFmtId="165" fontId="103" fillId="0" borderId="41" xfId="0" applyNumberFormat="1" applyFont="1" applyBorder="1" applyAlignment="1">
      <alignment vertical="center"/>
    </xf>
    <xf numFmtId="2" fontId="103" fillId="0" borderId="1" xfId="0" applyNumberFormat="1" applyFont="1" applyBorder="1" applyAlignment="1">
      <alignment vertical="center"/>
    </xf>
    <xf numFmtId="2" fontId="16" fillId="0" borderId="1" xfId="0" applyNumberFormat="1" applyFont="1" applyBorder="1" applyAlignment="1">
      <alignment vertical="center"/>
    </xf>
    <xf numFmtId="0" fontId="105" fillId="0" borderId="0" xfId="0" applyFont="1" applyAlignment="1">
      <alignment vertical="center"/>
    </xf>
    <xf numFmtId="0" fontId="21" fillId="10" borderId="55" xfId="0" applyFont="1" applyFill="1" applyBorder="1" applyAlignment="1">
      <alignment horizontal="center" vertical="center"/>
    </xf>
    <xf numFmtId="0" fontId="22" fillId="10" borderId="55" xfId="0" applyFont="1" applyFill="1" applyBorder="1" applyAlignment="1">
      <alignment vertical="center"/>
    </xf>
    <xf numFmtId="2" fontId="63" fillId="10" borderId="55" xfId="0" applyNumberFormat="1" applyFont="1" applyFill="1" applyBorder="1" applyAlignment="1">
      <alignment horizontal="center" vertical="center"/>
    </xf>
    <xf numFmtId="1" fontId="63" fillId="10" borderId="55" xfId="0" applyNumberFormat="1" applyFont="1" applyFill="1" applyBorder="1" applyAlignment="1">
      <alignment vertical="center"/>
    </xf>
    <xf numFmtId="165" fontId="63" fillId="10" borderId="55" xfId="0" applyNumberFormat="1" applyFont="1" applyFill="1" applyBorder="1" applyAlignment="1">
      <alignment vertical="center"/>
    </xf>
    <xf numFmtId="165" fontId="63" fillId="6" borderId="55" xfId="0" applyNumberFormat="1" applyFont="1" applyFill="1" applyBorder="1" applyAlignment="1">
      <alignment vertical="center"/>
    </xf>
    <xf numFmtId="165" fontId="63" fillId="13" borderId="55" xfId="0" applyNumberFormat="1" applyFont="1" applyFill="1" applyBorder="1" applyAlignment="1">
      <alignment vertical="center"/>
    </xf>
    <xf numFmtId="165" fontId="103" fillId="2" borderId="41" xfId="0" applyNumberFormat="1" applyFont="1" applyFill="1" applyBorder="1" applyAlignment="1">
      <alignment vertical="center"/>
    </xf>
    <xf numFmtId="2" fontId="17" fillId="2" borderId="1" xfId="4" applyNumberFormat="1" applyFont="1" applyFill="1" applyBorder="1" applyAlignment="1">
      <alignment vertical="center"/>
    </xf>
    <xf numFmtId="2" fontId="17" fillId="2" borderId="4" xfId="4" applyNumberFormat="1" applyFont="1" applyFill="1" applyBorder="1" applyAlignment="1">
      <alignment vertical="center"/>
    </xf>
    <xf numFmtId="165" fontId="92" fillId="6" borderId="55" xfId="0" applyNumberFormat="1" applyFont="1" applyFill="1" applyBorder="1" applyAlignment="1">
      <alignment vertical="center"/>
    </xf>
    <xf numFmtId="165" fontId="92" fillId="13" borderId="55" xfId="0" applyNumberFormat="1" applyFont="1" applyFill="1" applyBorder="1" applyAlignment="1">
      <alignment vertical="center"/>
    </xf>
    <xf numFmtId="165" fontId="94" fillId="0" borderId="41" xfId="0" applyNumberFormat="1" applyFont="1" applyBorder="1" applyAlignment="1">
      <alignment vertical="center"/>
    </xf>
    <xf numFmtId="165" fontId="94" fillId="0" borderId="1" xfId="0" applyNumberFormat="1" applyFont="1" applyBorder="1" applyAlignment="1">
      <alignment horizontal="right" vertical="center"/>
    </xf>
    <xf numFmtId="2" fontId="94" fillId="0" borderId="1" xfId="0" applyNumberFormat="1" applyFont="1" applyBorder="1" applyAlignment="1">
      <alignment vertical="center"/>
    </xf>
    <xf numFmtId="2" fontId="0" fillId="0" borderId="1" xfId="0" applyNumberFormat="1" applyBorder="1" applyAlignment="1">
      <alignment vertical="center"/>
    </xf>
    <xf numFmtId="165" fontId="16" fillId="0" borderId="1" xfId="0" applyNumberFormat="1" applyFont="1" applyBorder="1" applyAlignment="1">
      <alignment horizontal="left" vertical="center"/>
    </xf>
    <xf numFmtId="165" fontId="84" fillId="0" borderId="0" xfId="0" applyNumberFormat="1" applyFont="1" applyAlignment="1">
      <alignment vertical="center"/>
    </xf>
    <xf numFmtId="165" fontId="0" fillId="0" borderId="0" xfId="0" applyNumberFormat="1" applyAlignment="1">
      <alignment vertical="center"/>
    </xf>
    <xf numFmtId="0" fontId="92" fillId="6" borderId="55" xfId="0" applyFont="1" applyFill="1" applyBorder="1" applyAlignment="1">
      <alignment vertical="center"/>
    </xf>
    <xf numFmtId="0" fontId="103" fillId="0" borderId="55" xfId="0" applyFont="1" applyBorder="1" applyAlignment="1">
      <alignment vertical="center"/>
    </xf>
    <xf numFmtId="0" fontId="71" fillId="0" borderId="0" xfId="0" applyFont="1" applyAlignment="1">
      <alignment vertical="center"/>
    </xf>
    <xf numFmtId="0" fontId="16" fillId="0" borderId="0" xfId="0" applyFont="1" applyAlignment="1">
      <alignment vertical="center" wrapText="1"/>
    </xf>
    <xf numFmtId="165" fontId="16" fillId="0" borderId="1" xfId="0" applyNumberFormat="1" applyFont="1" applyBorder="1" applyAlignment="1">
      <alignment horizontal="left" vertical="center" wrapText="1"/>
    </xf>
    <xf numFmtId="0" fontId="16" fillId="0" borderId="0" xfId="0" applyFont="1" applyAlignment="1">
      <alignment horizontal="center" vertical="center"/>
    </xf>
    <xf numFmtId="0" fontId="16" fillId="0" borderId="1" xfId="0" applyFont="1" applyBorder="1" applyAlignment="1">
      <alignment horizontal="center" vertical="center" wrapText="1"/>
    </xf>
    <xf numFmtId="165" fontId="93" fillId="0" borderId="1" xfId="0" applyNumberFormat="1" applyFont="1" applyBorder="1" applyAlignment="1">
      <alignment horizontal="center" vertical="center"/>
    </xf>
    <xf numFmtId="2" fontId="93" fillId="0" borderId="1" xfId="0" applyNumberFormat="1" applyFont="1" applyBorder="1" applyAlignment="1">
      <alignment horizontal="center" vertical="center"/>
    </xf>
    <xf numFmtId="0" fontId="0" fillId="0" borderId="0" xfId="0" applyAlignment="1">
      <alignment horizontal="center" vertical="center"/>
    </xf>
    <xf numFmtId="165" fontId="0" fillId="0" borderId="5" xfId="0" applyNumberFormat="1" applyBorder="1" applyAlignment="1">
      <alignment horizontal="center" vertical="center"/>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112" fillId="0" borderId="2" xfId="0" applyFont="1" applyBorder="1" applyAlignment="1">
      <alignment horizontal="center"/>
    </xf>
    <xf numFmtId="0" fontId="13" fillId="4" borderId="4" xfId="0" applyFont="1" applyFill="1" applyBorder="1" applyAlignment="1">
      <alignment horizontal="center" vertical="top"/>
    </xf>
    <xf numFmtId="0" fontId="13" fillId="7" borderId="1" xfId="0" applyFont="1" applyFill="1" applyBorder="1"/>
    <xf numFmtId="166" fontId="113" fillId="0" borderId="76" xfId="2" applyNumberFormat="1" applyFont="1" applyBorder="1"/>
    <xf numFmtId="166" fontId="113" fillId="0" borderId="70" xfId="2" applyNumberFormat="1" applyFont="1" applyBorder="1"/>
    <xf numFmtId="166" fontId="113" fillId="0" borderId="110" xfId="2" applyNumberFormat="1" applyFont="1" applyBorder="1"/>
    <xf numFmtId="166" fontId="113" fillId="0" borderId="74" xfId="2" applyNumberFormat="1" applyFont="1" applyBorder="1"/>
    <xf numFmtId="166" fontId="113" fillId="0" borderId="78" xfId="2" applyNumberFormat="1" applyFont="1" applyBorder="1"/>
    <xf numFmtId="0" fontId="84" fillId="0" borderId="0" xfId="0" applyFont="1" applyAlignment="1">
      <alignment horizontal="left" vertical="center"/>
    </xf>
    <xf numFmtId="0" fontId="84" fillId="22" borderId="0" xfId="0" applyFont="1" applyFill="1" applyAlignment="1">
      <alignment horizontal="left" vertical="center"/>
    </xf>
    <xf numFmtId="0" fontId="114" fillId="6" borderId="0" xfId="0" applyFont="1" applyFill="1" applyAlignment="1">
      <alignment horizontal="left" vertical="center"/>
    </xf>
    <xf numFmtId="0" fontId="37" fillId="6" borderId="3" xfId="3" applyFont="1" applyFill="1" applyBorder="1" applyAlignment="1">
      <alignment horizontal="left" vertical="center" wrapText="1"/>
    </xf>
    <xf numFmtId="165" fontId="105" fillId="0" borderId="1" xfId="0" applyNumberFormat="1" applyFont="1" applyBorder="1" applyAlignment="1">
      <alignment horizontal="left" vertical="center"/>
    </xf>
    <xf numFmtId="0" fontId="71" fillId="0" borderId="0" xfId="0" applyFont="1" applyAlignment="1">
      <alignment horizontal="left" vertical="center"/>
    </xf>
    <xf numFmtId="2" fontId="111" fillId="0" borderId="1" xfId="0" applyNumberFormat="1" applyFont="1" applyBorder="1" applyAlignment="1">
      <alignment vertical="center"/>
    </xf>
    <xf numFmtId="165" fontId="111" fillId="0" borderId="1" xfId="0" applyNumberFormat="1" applyFont="1" applyBorder="1" applyAlignment="1">
      <alignment horizontal="right" vertical="center"/>
    </xf>
    <xf numFmtId="2" fontId="111" fillId="0" borderId="55" xfId="0" applyNumberFormat="1" applyFont="1" applyBorder="1" applyAlignment="1">
      <alignment horizontal="right" vertical="center"/>
    </xf>
    <xf numFmtId="2" fontId="16" fillId="0" borderId="55" xfId="0" applyNumberFormat="1" applyFont="1" applyBorder="1" applyAlignment="1">
      <alignment horizontal="right" vertical="center"/>
    </xf>
    <xf numFmtId="2" fontId="0" fillId="0" borderId="0" xfId="0" applyNumberFormat="1"/>
    <xf numFmtId="2" fontId="17" fillId="25" borderId="1" xfId="4" applyNumberFormat="1" applyFont="1" applyFill="1" applyBorder="1" applyAlignment="1">
      <alignment vertical="center"/>
    </xf>
    <xf numFmtId="2" fontId="17" fillId="25" borderId="4" xfId="4" applyNumberFormat="1" applyFont="1" applyFill="1" applyBorder="1" applyAlignment="1">
      <alignment vertical="center"/>
    </xf>
    <xf numFmtId="165" fontId="105" fillId="0" borderId="1" xfId="0" applyNumberFormat="1" applyFont="1" applyBorder="1" applyAlignment="1">
      <alignment horizontal="left" vertical="center" wrapText="1"/>
    </xf>
    <xf numFmtId="0" fontId="115" fillId="0" borderId="1" xfId="0" applyFont="1" applyBorder="1" applyAlignment="1">
      <alignment horizontal="left" vertical="center" wrapText="1"/>
    </xf>
    <xf numFmtId="0" fontId="115" fillId="0" borderId="1" xfId="0" applyFont="1" applyBorder="1" applyAlignment="1">
      <alignment vertical="center" wrapText="1"/>
    </xf>
    <xf numFmtId="165" fontId="84" fillId="0" borderId="1" xfId="0" applyNumberFormat="1" applyFont="1" applyBorder="1" applyAlignment="1">
      <alignment horizontal="center" vertical="center"/>
    </xf>
    <xf numFmtId="165" fontId="0" fillId="0" borderId="0" xfId="0" applyNumberFormat="1" applyAlignment="1">
      <alignment horizontal="center" vertical="center"/>
    </xf>
    <xf numFmtId="165" fontId="16" fillId="0" borderId="0" xfId="0" applyNumberFormat="1" applyFont="1" applyAlignment="1">
      <alignment horizontal="center" vertical="center"/>
    </xf>
    <xf numFmtId="165" fontId="16" fillId="0" borderId="1" xfId="0" applyNumberFormat="1" applyFont="1" applyBorder="1" applyAlignment="1">
      <alignment horizontal="center" vertical="center" wrapText="1"/>
    </xf>
    <xf numFmtId="165" fontId="111" fillId="0" borderId="55" xfId="0" applyNumberFormat="1" applyFont="1" applyBorder="1" applyAlignment="1">
      <alignment horizontal="right" vertical="center"/>
    </xf>
    <xf numFmtId="165" fontId="111" fillId="0" borderId="1" xfId="0" applyNumberFormat="1" applyFont="1" applyBorder="1" applyAlignment="1">
      <alignment horizontal="left" vertical="center" wrapText="1"/>
    </xf>
    <xf numFmtId="0" fontId="22" fillId="0" borderId="55" xfId="0" applyFont="1" applyBorder="1" applyAlignment="1">
      <alignment vertical="center"/>
    </xf>
    <xf numFmtId="0" fontId="23" fillId="0" borderId="55" xfId="0" applyFont="1" applyBorder="1" applyAlignment="1">
      <alignment horizontal="left" vertical="center" wrapText="1"/>
    </xf>
    <xf numFmtId="0" fontId="103" fillId="6" borderId="0" xfId="0" applyFont="1" applyFill="1" applyAlignment="1">
      <alignment vertical="center"/>
    </xf>
    <xf numFmtId="166" fontId="71" fillId="7" borderId="1" xfId="2" applyNumberFormat="1" applyFont="1" applyFill="1" applyBorder="1" applyAlignment="1">
      <alignment horizontal="right" vertical="center"/>
    </xf>
    <xf numFmtId="166" fontId="71" fillId="4" borderId="1" xfId="2" applyNumberFormat="1" applyFont="1" applyFill="1" applyBorder="1" applyAlignment="1">
      <alignment horizontal="right" vertical="center"/>
    </xf>
    <xf numFmtId="0" fontId="66" fillId="0" borderId="0" xfId="0" applyFont="1" applyAlignment="1">
      <alignment horizontal="center"/>
    </xf>
    <xf numFmtId="0" fontId="34" fillId="0" borderId="0" xfId="0" applyFont="1" applyAlignment="1">
      <alignment horizontal="center"/>
    </xf>
    <xf numFmtId="0" fontId="34" fillId="0" borderId="20" xfId="0" applyFont="1" applyBorder="1" applyAlignment="1">
      <alignment horizontal="center"/>
    </xf>
    <xf numFmtId="0" fontId="34" fillId="0" borderId="0" xfId="0" applyFont="1" applyAlignment="1">
      <alignment horizontal="center" wrapText="1"/>
    </xf>
    <xf numFmtId="0" fontId="13" fillId="0" borderId="11" xfId="0" applyFont="1" applyBorder="1" applyAlignment="1">
      <alignment horizontal="center" wrapText="1"/>
    </xf>
    <xf numFmtId="0" fontId="34" fillId="0" borderId="7" xfId="0" applyFont="1" applyBorder="1" applyAlignment="1">
      <alignment horizontal="center"/>
    </xf>
    <xf numFmtId="0" fontId="16" fillId="0" borderId="0" xfId="0" applyFont="1" applyAlignment="1">
      <alignment horizontal="center"/>
    </xf>
    <xf numFmtId="0" fontId="25" fillId="0" borderId="0" xfId="0" applyFont="1" applyAlignment="1">
      <alignment horizontal="center" wrapText="1"/>
    </xf>
    <xf numFmtId="0" fontId="48" fillId="0" borderId="0" xfId="0" applyFont="1" applyAlignment="1">
      <alignment horizontal="center" wrapText="1"/>
    </xf>
    <xf numFmtId="0" fontId="66" fillId="6" borderId="57" xfId="0" applyFont="1" applyFill="1" applyBorder="1" applyAlignment="1">
      <alignment horizontal="center" vertical="center"/>
    </xf>
    <xf numFmtId="0" fontId="34" fillId="6" borderId="58" xfId="0" applyFont="1" applyFill="1" applyBorder="1" applyAlignment="1">
      <alignment horizontal="center" vertical="center"/>
    </xf>
    <xf numFmtId="0" fontId="34" fillId="6" borderId="105"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19" xfId="0" applyFont="1" applyFill="1" applyBorder="1" applyAlignment="1">
      <alignment horizontal="center" vertical="center"/>
    </xf>
    <xf numFmtId="0" fontId="34" fillId="6" borderId="46" xfId="0" applyFont="1" applyFill="1" applyBorder="1" applyAlignment="1">
      <alignment horizontal="center" vertical="center"/>
    </xf>
    <xf numFmtId="0" fontId="34" fillId="6" borderId="47" xfId="0" applyFont="1" applyFill="1" applyBorder="1" applyAlignment="1">
      <alignment horizontal="center" vertical="center"/>
    </xf>
    <xf numFmtId="0" fontId="66" fillId="11" borderId="57" xfId="0" applyFont="1" applyFill="1" applyBorder="1" applyAlignment="1">
      <alignment horizontal="center" vertical="center"/>
    </xf>
    <xf numFmtId="0" fontId="34" fillId="11" borderId="58" xfId="0" applyFont="1" applyFill="1" applyBorder="1" applyAlignment="1">
      <alignment horizontal="center" vertical="center"/>
    </xf>
    <xf numFmtId="0" fontId="34" fillId="11" borderId="72" xfId="0" applyFont="1" applyFill="1" applyBorder="1" applyAlignment="1">
      <alignment horizontal="center" vertical="center"/>
    </xf>
    <xf numFmtId="0" fontId="66" fillId="6" borderId="33" xfId="0" applyFont="1" applyFill="1" applyBorder="1" applyAlignment="1">
      <alignment horizontal="center" vertical="center"/>
    </xf>
    <xf numFmtId="0" fontId="34" fillId="6" borderId="39" xfId="0" applyFont="1" applyFill="1" applyBorder="1" applyAlignment="1">
      <alignment horizontal="center" vertical="center"/>
    </xf>
    <xf numFmtId="0" fontId="34" fillId="6" borderId="40" xfId="0" applyFont="1" applyFill="1" applyBorder="1" applyAlignment="1">
      <alignment horizontal="center" vertical="center"/>
    </xf>
    <xf numFmtId="0" fontId="34" fillId="6" borderId="41" xfId="0" applyFont="1" applyFill="1" applyBorder="1" applyAlignment="1">
      <alignment horizontal="center" vertical="center"/>
    </xf>
    <xf numFmtId="0" fontId="34" fillId="6" borderId="42" xfId="0" applyFont="1" applyFill="1" applyBorder="1" applyAlignment="1">
      <alignment horizontal="center" vertical="center"/>
    </xf>
    <xf numFmtId="0" fontId="34" fillId="6" borderId="43" xfId="0" applyFont="1" applyFill="1" applyBorder="1" applyAlignment="1">
      <alignment horizontal="center" vertical="center"/>
    </xf>
    <xf numFmtId="0" fontId="39" fillId="22" borderId="17" xfId="0" applyFont="1" applyFill="1" applyBorder="1" applyAlignment="1">
      <alignment horizontal="center" vertical="center" wrapText="1"/>
    </xf>
    <xf numFmtId="0" fontId="39" fillId="22" borderId="0" xfId="0" applyFont="1" applyFill="1" applyAlignment="1">
      <alignment horizontal="center" vertical="center"/>
    </xf>
    <xf numFmtId="0" fontId="40" fillId="2" borderId="41" xfId="0" applyFont="1" applyFill="1" applyBorder="1" applyAlignment="1">
      <alignment horizontal="center" vertical="center"/>
    </xf>
    <xf numFmtId="0" fontId="40" fillId="2" borderId="42" xfId="0" applyFont="1" applyFill="1" applyBorder="1" applyAlignment="1">
      <alignment horizontal="center" vertical="center"/>
    </xf>
    <xf numFmtId="0" fontId="40" fillId="2" borderId="43" xfId="0" applyFont="1" applyFill="1" applyBorder="1" applyAlignment="1">
      <alignment horizontal="center" vertical="center"/>
    </xf>
    <xf numFmtId="0" fontId="59" fillId="2" borderId="17" xfId="0" applyFont="1" applyFill="1" applyBorder="1" applyAlignment="1">
      <alignment horizontal="center" vertical="center"/>
    </xf>
    <xf numFmtId="0" fontId="59" fillId="2" borderId="0" xfId="0" applyFont="1" applyFill="1" applyAlignment="1">
      <alignment horizontal="center" vertical="center"/>
    </xf>
    <xf numFmtId="0" fontId="60" fillId="2" borderId="17" xfId="0" applyFont="1" applyFill="1" applyBorder="1" applyAlignment="1">
      <alignment horizontal="center" vertical="center"/>
    </xf>
    <xf numFmtId="0" fontId="60" fillId="2" borderId="0" xfId="0" applyFont="1" applyFill="1" applyAlignment="1">
      <alignment horizontal="center" vertical="center"/>
    </xf>
    <xf numFmtId="0" fontId="104" fillId="22" borderId="55" xfId="0" applyFont="1" applyFill="1" applyBorder="1" applyAlignment="1">
      <alignment horizontal="left" vertical="center"/>
    </xf>
    <xf numFmtId="0" fontId="101" fillId="6" borderId="55" xfId="0" applyFont="1" applyFill="1" applyBorder="1" applyAlignment="1">
      <alignment horizontal="center" vertical="center"/>
    </xf>
    <xf numFmtId="0" fontId="102" fillId="6" borderId="55" xfId="0" applyFont="1" applyFill="1" applyBorder="1" applyAlignment="1">
      <alignment horizontal="center" vertical="center"/>
    </xf>
    <xf numFmtId="0" fontId="103" fillId="6" borderId="5" xfId="0" applyFont="1" applyFill="1" applyBorder="1" applyAlignment="1">
      <alignment horizontal="center" vertical="center"/>
    </xf>
    <xf numFmtId="0" fontId="103" fillId="6" borderId="6" xfId="0" applyFont="1" applyFill="1" applyBorder="1" applyAlignment="1">
      <alignment horizontal="center" vertical="center"/>
    </xf>
    <xf numFmtId="0" fontId="103" fillId="6" borderId="10" xfId="0" applyFont="1" applyFill="1" applyBorder="1" applyAlignment="1">
      <alignment horizontal="center" vertical="center"/>
    </xf>
    <xf numFmtId="0" fontId="103" fillId="6" borderId="5" xfId="0" applyFont="1" applyFill="1" applyBorder="1" applyAlignment="1">
      <alignment horizontal="center" vertical="center" wrapText="1"/>
    </xf>
    <xf numFmtId="0" fontId="103" fillId="6" borderId="55" xfId="0" applyFont="1" applyFill="1" applyBorder="1" applyAlignment="1">
      <alignment horizontal="center" vertical="center"/>
    </xf>
    <xf numFmtId="0" fontId="103" fillId="6" borderId="41" xfId="0" applyFont="1" applyFill="1" applyBorder="1" applyAlignment="1">
      <alignment horizontal="center" vertical="center"/>
    </xf>
    <xf numFmtId="0" fontId="103" fillId="6" borderId="55" xfId="0" applyFont="1" applyFill="1" applyBorder="1" applyAlignment="1">
      <alignment horizontal="center" vertical="center" wrapText="1"/>
    </xf>
    <xf numFmtId="0" fontId="63" fillId="6" borderId="55" xfId="0" applyFont="1" applyFill="1" applyBorder="1" applyAlignment="1">
      <alignment horizontal="center" vertical="center" wrapText="1"/>
    </xf>
    <xf numFmtId="0" fontId="63" fillId="6" borderId="55" xfId="0" applyFont="1" applyFill="1" applyBorder="1" applyAlignment="1">
      <alignment horizontal="center" vertical="center"/>
    </xf>
    <xf numFmtId="0" fontId="103" fillId="6" borderId="8" xfId="0" applyFont="1" applyFill="1" applyBorder="1" applyAlignment="1">
      <alignment horizontal="center" vertical="center"/>
    </xf>
    <xf numFmtId="0" fontId="103" fillId="6" borderId="0" xfId="0" applyFont="1" applyFill="1" applyAlignment="1">
      <alignment horizontal="center" vertical="center"/>
    </xf>
    <xf numFmtId="0" fontId="106" fillId="6" borderId="55" xfId="0" applyFont="1" applyFill="1" applyBorder="1" applyAlignment="1">
      <alignment horizontal="center" vertical="center" wrapText="1"/>
    </xf>
    <xf numFmtId="0" fontId="103" fillId="6" borderId="41" xfId="0" applyFont="1" applyFill="1" applyBorder="1" applyAlignment="1">
      <alignment horizontal="center" vertical="center" wrapText="1"/>
    </xf>
    <xf numFmtId="0" fontId="103" fillId="6" borderId="42" xfId="0" applyFont="1" applyFill="1" applyBorder="1" applyAlignment="1">
      <alignment horizontal="center" vertical="center" wrapText="1"/>
    </xf>
    <xf numFmtId="0" fontId="103" fillId="6" borderId="43" xfId="0" applyFont="1" applyFill="1" applyBorder="1" applyAlignment="1">
      <alignment horizontal="center" vertical="center" wrapText="1"/>
    </xf>
    <xf numFmtId="0" fontId="106" fillId="0" borderId="41" xfId="0" applyFont="1" applyBorder="1" applyAlignment="1">
      <alignment horizontal="center" vertical="center"/>
    </xf>
    <xf numFmtId="0" fontId="106" fillId="0" borderId="43" xfId="0" applyFont="1" applyBorder="1" applyAlignment="1">
      <alignment horizontal="center" vertical="center"/>
    </xf>
    <xf numFmtId="0" fontId="59" fillId="2" borderId="11" xfId="0" applyFont="1" applyFill="1" applyBorder="1" applyAlignment="1">
      <alignment horizontal="center" vertical="center"/>
    </xf>
    <xf numFmtId="0" fontId="109" fillId="18" borderId="107" xfId="0" applyFont="1" applyFill="1" applyBorder="1" applyAlignment="1">
      <alignment horizontal="center" vertical="center" wrapText="1"/>
    </xf>
    <xf numFmtId="0" fontId="109" fillId="18" borderId="108" xfId="0" applyFont="1" applyFill="1" applyBorder="1" applyAlignment="1">
      <alignment horizontal="center" vertical="center" wrapText="1"/>
    </xf>
    <xf numFmtId="0" fontId="109" fillId="18" borderId="41" xfId="0" applyFont="1" applyFill="1" applyBorder="1" applyAlignment="1">
      <alignment horizontal="center" vertical="center" wrapText="1"/>
    </xf>
    <xf numFmtId="0" fontId="109" fillId="18" borderId="42" xfId="0" applyFont="1" applyFill="1" applyBorder="1" applyAlignment="1">
      <alignment horizontal="center" vertical="center" wrapText="1"/>
    </xf>
    <xf numFmtId="0" fontId="110" fillId="2" borderId="41" xfId="0" applyFont="1" applyFill="1" applyBorder="1" applyAlignment="1">
      <alignment horizontal="center" vertical="center"/>
    </xf>
    <xf numFmtId="0" fontId="110" fillId="2" borderId="42" xfId="0" applyFont="1" applyFill="1" applyBorder="1" applyAlignment="1">
      <alignment horizontal="center" vertical="center"/>
    </xf>
    <xf numFmtId="0" fontId="110" fillId="2" borderId="19" xfId="0" applyFont="1" applyFill="1" applyBorder="1" applyAlignment="1">
      <alignment horizontal="center" vertical="center"/>
    </xf>
    <xf numFmtId="0" fontId="110" fillId="2" borderId="20" xfId="0" applyFont="1" applyFill="1" applyBorder="1" applyAlignment="1">
      <alignment horizontal="center" vertical="center"/>
    </xf>
    <xf numFmtId="0" fontId="104" fillId="2" borderId="55" xfId="0" applyFont="1" applyFill="1" applyBorder="1" applyAlignment="1">
      <alignment horizontal="left" vertical="center"/>
    </xf>
    <xf numFmtId="0" fontId="101" fillId="6" borderId="55" xfId="0" applyFont="1" applyFill="1" applyBorder="1" applyAlignment="1">
      <alignment horizontal="center" vertical="center" wrapText="1"/>
    </xf>
    <xf numFmtId="0" fontId="116" fillId="0" borderId="0" xfId="0" applyFont="1" applyAlignment="1">
      <alignment horizontal="center" vertical="center"/>
    </xf>
    <xf numFmtId="0" fontId="109" fillId="0" borderId="0" xfId="0" applyFont="1" applyAlignment="1">
      <alignment horizontal="center" vertical="center" wrapText="1"/>
    </xf>
    <xf numFmtId="0" fontId="59" fillId="0" borderId="0" xfId="0" applyFont="1" applyAlignment="1">
      <alignment horizontal="center" vertical="center"/>
    </xf>
    <xf numFmtId="165" fontId="16" fillId="0" borderId="24" xfId="0" applyNumberFormat="1" applyFont="1" applyBorder="1" applyAlignment="1">
      <alignment horizontal="left" vertical="center" wrapText="1"/>
    </xf>
    <xf numFmtId="165" fontId="16" fillId="0" borderId="9" xfId="0" applyNumberFormat="1" applyFont="1" applyBorder="1" applyAlignment="1">
      <alignment horizontal="left" vertical="center" wrapText="1"/>
    </xf>
    <xf numFmtId="0" fontId="25" fillId="0" borderId="1" xfId="0" applyFont="1" applyBorder="1" applyAlignment="1">
      <alignment horizontal="center" vertical="center"/>
    </xf>
    <xf numFmtId="0" fontId="83" fillId="17" borderId="0" xfId="0" applyFont="1" applyFill="1" applyAlignment="1">
      <alignment horizontal="center" vertical="center"/>
    </xf>
    <xf numFmtId="0" fontId="25" fillId="0" borderId="5" xfId="0" applyFont="1" applyBorder="1" applyAlignment="1">
      <alignment horizontal="center" vertical="center"/>
    </xf>
    <xf numFmtId="0" fontId="25" fillId="0" borderId="10" xfId="0" applyFont="1" applyBorder="1" applyAlignment="1">
      <alignment horizontal="center" vertical="center"/>
    </xf>
    <xf numFmtId="0" fontId="25" fillId="0" borderId="6" xfId="0" applyFont="1" applyBorder="1" applyAlignment="1">
      <alignment horizontal="center" vertical="center"/>
    </xf>
    <xf numFmtId="0" fontId="81" fillId="0" borderId="2" xfId="0" applyFont="1" applyBorder="1" applyAlignment="1">
      <alignment horizontal="center" vertical="center"/>
    </xf>
    <xf numFmtId="0" fontId="81" fillId="0" borderId="3" xfId="0" applyFont="1" applyBorder="1" applyAlignment="1">
      <alignment horizontal="center" vertical="center"/>
    </xf>
    <xf numFmtId="0" fontId="81" fillId="0" borderId="4" xfId="0" applyFont="1" applyBorder="1" applyAlignment="1">
      <alignment horizontal="center" vertical="center"/>
    </xf>
    <xf numFmtId="0" fontId="0" fillId="0" borderId="70" xfId="0" applyBorder="1" applyAlignment="1">
      <alignment horizontal="center" vertical="center" wrapText="1"/>
    </xf>
    <xf numFmtId="0" fontId="0" fillId="0" borderId="78" xfId="0" applyBorder="1"/>
    <xf numFmtId="0" fontId="0" fillId="20" borderId="1" xfId="0" applyFill="1" applyBorder="1" applyAlignment="1">
      <alignment horizontal="center" vertical="center" wrapText="1"/>
    </xf>
    <xf numFmtId="0" fontId="0" fillId="20" borderId="77" xfId="0" applyFill="1" applyBorder="1" applyAlignment="1">
      <alignment horizontal="center" vertical="center" wrapText="1"/>
    </xf>
    <xf numFmtId="0" fontId="0" fillId="6" borderId="103" xfId="0" applyFill="1" applyBorder="1" applyAlignment="1">
      <alignment horizontal="center" vertical="center"/>
    </xf>
    <xf numFmtId="0" fontId="0" fillId="6" borderId="12" xfId="0" applyFill="1" applyBorder="1" applyAlignment="1">
      <alignment horizontal="center" vertical="center"/>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85" fillId="19" borderId="101" xfId="0" applyFont="1" applyFill="1" applyBorder="1" applyAlignment="1">
      <alignment horizontal="center" vertical="center" wrapText="1"/>
    </xf>
    <xf numFmtId="0" fontId="85" fillId="19" borderId="102" xfId="0" applyFont="1" applyFill="1" applyBorder="1" applyAlignment="1">
      <alignment horizontal="center" vertical="center" wrapText="1"/>
    </xf>
    <xf numFmtId="0" fontId="85" fillId="19" borderId="101" xfId="0" applyFont="1" applyFill="1" applyBorder="1" applyAlignment="1">
      <alignment horizontal="center"/>
    </xf>
    <xf numFmtId="0" fontId="85" fillId="19" borderId="102" xfId="0" applyFont="1" applyFill="1" applyBorder="1" applyAlignment="1">
      <alignment horizontal="center"/>
    </xf>
    <xf numFmtId="0" fontId="0" fillId="19" borderId="1" xfId="0" applyFill="1" applyBorder="1" applyAlignment="1">
      <alignment horizontal="center" vertical="center"/>
    </xf>
    <xf numFmtId="0" fontId="0" fillId="19" borderId="5" xfId="0" applyFill="1" applyBorder="1" applyAlignment="1">
      <alignment horizontal="center" vertical="center"/>
    </xf>
    <xf numFmtId="0" fontId="0" fillId="20" borderId="1" xfId="0" applyFill="1" applyBorder="1" applyAlignment="1">
      <alignment horizontal="center" vertical="center"/>
    </xf>
    <xf numFmtId="0" fontId="0" fillId="6" borderId="77"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wrapText="1"/>
    </xf>
    <xf numFmtId="0" fontId="0" fillId="6" borderId="4" xfId="0" applyFill="1" applyBorder="1" applyAlignment="1">
      <alignment horizontal="center" vertical="center" wrapText="1"/>
    </xf>
  </cellXfs>
  <cellStyles count="5">
    <cellStyle name="Comma" xfId="2" builtinId="3"/>
    <cellStyle name="Comma 2" xfId="4" xr:uid="{A967F743-F0F5-4CE4-8CC7-DAC2F22A08FA}"/>
    <cellStyle name="Hyperlink" xfId="1" builtinId="8"/>
    <cellStyle name="Normal" xfId="0" builtinId="0"/>
    <cellStyle name="Normal 2" xfId="3" xr:uid="{00000000-0005-0000-0000-000003000000}"/>
  </cellStyles>
  <dxfs count="62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0000"/>
        </patternFill>
      </fill>
    </dxf>
    <dxf>
      <fill>
        <patternFill>
          <bgColor theme="6" tint="0.3999450666829432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theme="6" tint="0.59996337778862885"/>
        </patternFill>
      </fill>
    </dxf>
    <dxf>
      <font>
        <condense val="0"/>
        <extend val="0"/>
        <color rgb="FF9C0006"/>
      </font>
      <fill>
        <patternFill>
          <bgColor theme="5"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s>
  <tableStyles count="0" defaultTableStyle="TableStyleMedium9" defaultPivotStyle="PivotStyleLight16"/>
  <colors>
    <mruColors>
      <color rgb="FF3333FF"/>
      <color rgb="FFF5595D"/>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C:\Users\uhnj\AppData\Roaming\Microsoft\Indexes%20Q1-07677\IPICS-raw-dist-Q1-07677\Palpa%201st%20IPICS%202076-77.xlsm" TargetMode="External"/><Relationship Id="rId13" Type="http://schemas.openxmlformats.org/officeDocument/2006/relationships/hyperlink" Target="file:///C:\Users\uhnj\AppData\Roaming\Microsoft\Indexes%20Q1-07677\IPICS-raw-dist-Q1-07677\Dang%201st%20IPICS%202076-77.xlsx" TargetMode="External"/><Relationship Id="rId18" Type="http://schemas.openxmlformats.org/officeDocument/2006/relationships/printerSettings" Target="../printerSettings/printerSettings1.bin"/><Relationship Id="rId3" Type="http://schemas.openxmlformats.org/officeDocument/2006/relationships/hyperlink" Target="file:///C:\Users\uhnj\AppData\Roaming\Microsoft\Indexes%20Q1-07677\IPICS-raw-dist-Q1-07677\Bhojpur%20IPICS%201st%202076-77.xlsx" TargetMode="External"/><Relationship Id="rId7" Type="http://schemas.openxmlformats.org/officeDocument/2006/relationships/hyperlink" Target="file:///C:\Users\uhnj\AppData\Roaming\Indexes\IPICS\IPICS%20075-76\IPICS-Q2-07576\DistFile-IPICS-Q2-07576\doti%20&#2344;&#2367;&#2352;&#2381;&#2350;&#2366;&#2339;%20&#2360;&#2366;&#2350;&#2327;&#2381;&#2352;&#2368;%20&#2350;&#2370;&#2354;&#2381;&#2351;%20&#2340;&#2341;&#2381;&#2351;&#2366;&#2306;&#2325;%20&#2360;&#2306;&#2325;&#2354;&#2344;%20-%20Copy.xlsm" TargetMode="External"/><Relationship Id="rId12" Type="http://schemas.openxmlformats.org/officeDocument/2006/relationships/hyperlink" Target="file:///C:\Users\uhnj\AppData\Roaming\Microsoft\Indexes%20Q1-07677\IPICS-raw-dist-Q1-07677\Sunsari%20IPICS%201st%2076.77.xlsm" TargetMode="External"/><Relationship Id="rId17" Type="http://schemas.openxmlformats.org/officeDocument/2006/relationships/hyperlink" Target="file:///C:\Users\uhnj\AppData\Roaming\Microsoft\Indexes%20Q1-07677\IPICS-raw-dist-Q1-07677\Pyuthan%201st%20IPICS%202076_77.xlsm" TargetMode="External"/><Relationship Id="rId2" Type="http://schemas.openxmlformats.org/officeDocument/2006/relationships/hyperlink" Target="file:///C:\Users\uhnj\AppData\Roaming\Indexes\IPICS\IPICS%20075-76\IPICS-Q2-07576\DistFile-IPICS-Q2-07576\Bajura%20IPICS_Q2_207576.xlsx" TargetMode="External"/><Relationship Id="rId16" Type="http://schemas.openxmlformats.org/officeDocument/2006/relationships/hyperlink" Target="file:///C:\Users\uhnj\AppData\Roaming\Microsoft\Indexes%20Q1-07677\IPICS-raw-dist-Q1-07677\Surkhet%20IPICS%201st%202076-77.xlsm" TargetMode="External"/><Relationship Id="rId20" Type="http://schemas.openxmlformats.org/officeDocument/2006/relationships/comments" Target="../comments1.xml"/><Relationship Id="rId1" Type="http://schemas.openxmlformats.org/officeDocument/2006/relationships/hyperlink" Target="file:///C:\Users\uhnj\AppData\Roaming\Microsoft\Indexes%20Q1-07677\IPICS-raw-dist-Q1-07677\Banke%20IPICS%201st%202076-77.xlsm" TargetMode="External"/><Relationship Id="rId6" Type="http://schemas.openxmlformats.org/officeDocument/2006/relationships/hyperlink" Target="file:///C:\Users\uhnj\AppData\Roaming\Microsoft\Indexes%20Q1-07677\IPICS-raw-dist-Q1-07677\Darchula%201st%20IPICS%202066_67.xlsx" TargetMode="External"/><Relationship Id="rId11" Type="http://schemas.openxmlformats.org/officeDocument/2006/relationships/hyperlink" Target="file:///C:\Users\uhnj\AppData\Roaming\Microsoft\Indexes%20Q1-07677\IPICS-raw-dist-Q1-07677\Panchthar%201st%20IPICS%202076-77.xlsm" TargetMode="External"/><Relationship Id="rId5" Type="http://schemas.openxmlformats.org/officeDocument/2006/relationships/hyperlink" Target="file:///C:\Users\uhnj\AppData\Roaming\Microsoft\Indexes%20Q1-07677\IPICS-raw-dist-Q1-07677\Dadeldhura%20IPICS%201st%202076-77.xlsx" TargetMode="External"/><Relationship Id="rId15" Type="http://schemas.openxmlformats.org/officeDocument/2006/relationships/hyperlink" Target="file:///C:\Users\uhnj\AppData\Roaming\Microsoft\Indexes%20Q1-07677\IPICS-raw-dist-Q1-07677\Kapilbastu%201st%20IPICS%202076_77.xlsm" TargetMode="External"/><Relationship Id="rId10" Type="http://schemas.openxmlformats.org/officeDocument/2006/relationships/hyperlink" Target="file:///C:\Users\uhnj\AppData\Roaming\Microsoft\Indexes%20Q1-07677\IPICS-raw-dist-Q1-07677\Syangja%201st%20IPICS%202076_77.xlsx" TargetMode="External"/><Relationship Id="rId19" Type="http://schemas.openxmlformats.org/officeDocument/2006/relationships/vmlDrawing" Target="../drawings/vmlDrawing1.vml"/><Relationship Id="rId4" Type="http://schemas.openxmlformats.org/officeDocument/2006/relationships/hyperlink" Target="file:///C:\Users\uhnj\AppData\Roaming\Indexes\IPICS\IPICS%20075-76\IPICS-Q2-07576\DistFile-IPICS-Q2-07576\Chitawan%20%20IPICS_Data_2075-76_Q2-chitwan.xlsx" TargetMode="External"/><Relationship Id="rId9" Type="http://schemas.openxmlformats.org/officeDocument/2006/relationships/hyperlink" Target="file:///C:\Users\uhnj\AppData\Roaming\Microsoft\Indexes%20Q1-07677\IPICS-raw-dist-Q1-07677\Kaski%20IPICS%201st%202076-77.xlsm" TargetMode="External"/><Relationship Id="rId14" Type="http://schemas.openxmlformats.org/officeDocument/2006/relationships/hyperlink" Target="file:///C:\Users\uhnj\AppData\Roaming\Microsoft\Indexes%20Q1-07677\IPICS-raw-dist-Q1-07677\Kavre%201st%20IPICS%202076-77.xls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Z133"/>
  <sheetViews>
    <sheetView tabSelected="1" topLeftCell="B1" zoomScale="110" zoomScaleNormal="110" workbookViewId="0">
      <pane xSplit="9" ySplit="11" topLeftCell="AK75" activePane="bottomRight" state="frozen"/>
      <selection activeCell="B7" sqref="B7"/>
      <selection pane="topRight" activeCell="K7" sqref="K7"/>
      <selection pane="bottomLeft" activeCell="B12" sqref="B12"/>
      <selection pane="bottomRight" activeCell="AM11" sqref="AM11:AM132"/>
    </sheetView>
  </sheetViews>
  <sheetFormatPr defaultColWidth="9.5703125" defaultRowHeight="18.75" customHeight="1" x14ac:dyDescent="0.2"/>
  <cols>
    <col min="1" max="1" width="8.42578125" style="103" hidden="1" customWidth="1"/>
    <col min="2" max="2" width="19.5703125" style="8" customWidth="1"/>
    <col min="3" max="3" width="10.7109375" style="103" customWidth="1"/>
    <col min="4" max="4" width="10.42578125" style="8" customWidth="1"/>
    <col min="5" max="5" width="6.28515625" style="8" customWidth="1"/>
    <col min="6" max="6" width="7" style="8" customWidth="1"/>
    <col min="7" max="9" width="6.28515625" style="8" customWidth="1"/>
    <col min="10" max="10" width="6.5703125" style="8" bestFit="1" customWidth="1"/>
    <col min="11" max="11" width="6.28515625" style="8" customWidth="1"/>
    <col min="12" max="12" width="6.28515625" style="596" customWidth="1"/>
    <col min="13" max="13" width="6.28515625" style="8" customWidth="1"/>
    <col min="14" max="14" width="6.7109375" style="8" bestFit="1" customWidth="1"/>
    <col min="15" max="15" width="6.28515625" style="8" customWidth="1"/>
    <col min="16" max="16" width="6.7109375" style="8" bestFit="1" customWidth="1"/>
    <col min="17" max="19" width="6.28515625" style="8" customWidth="1"/>
    <col min="20" max="20" width="6.85546875" style="8" bestFit="1" customWidth="1"/>
    <col min="21" max="21" width="6.7109375" style="8" bestFit="1" customWidth="1"/>
    <col min="22" max="22" width="6.28515625" style="8" customWidth="1"/>
    <col min="23" max="23" width="6.85546875" style="8" bestFit="1" customWidth="1"/>
    <col min="24" max="24" width="6.28515625" style="8" customWidth="1"/>
    <col min="25" max="25" width="6.85546875" style="8" bestFit="1" customWidth="1"/>
    <col min="26" max="27" width="6.28515625" style="8" customWidth="1"/>
    <col min="28" max="28" width="6.85546875" style="8" bestFit="1" customWidth="1"/>
    <col min="29" max="30" width="6.28515625" style="8" customWidth="1"/>
    <col min="31" max="31" width="6.7109375" style="8" bestFit="1" customWidth="1"/>
    <col min="32" max="32" width="6.85546875" style="8" bestFit="1" customWidth="1"/>
    <col min="33" max="33" width="6.28515625" style="8" customWidth="1"/>
    <col min="34" max="34" width="6.85546875" style="8" bestFit="1" customWidth="1"/>
    <col min="35" max="35" width="6.28515625" style="8" customWidth="1"/>
    <col min="36" max="36" width="8.28515625" style="8" bestFit="1" customWidth="1"/>
    <col min="37" max="37" width="6.28515625" style="8" customWidth="1"/>
    <col min="38" max="38" width="5.42578125" style="8" customWidth="1"/>
    <col min="39" max="39" width="7.42578125" style="8" customWidth="1"/>
    <col min="40" max="40" width="6.85546875" style="8" customWidth="1"/>
    <col min="41" max="41" width="6.28515625" style="8" customWidth="1"/>
    <col min="42" max="42" width="6.5703125" style="8" customWidth="1"/>
    <col min="43" max="43" width="6.140625" style="8" customWidth="1"/>
    <col min="44" max="44" width="6.85546875" style="8" customWidth="1"/>
    <col min="45" max="45" width="9.5703125" style="8" hidden="1" customWidth="1"/>
    <col min="46" max="46" width="8.7109375" style="8" customWidth="1"/>
    <col min="47" max="16384" width="9.5703125" style="8"/>
  </cols>
  <sheetData>
    <row r="1" spans="1:234" ht="45.75" hidden="1" thickBot="1" x14ac:dyDescent="0.25">
      <c r="B1" s="800" t="s">
        <v>99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161"/>
      <c r="AN1" s="215" t="s">
        <v>567</v>
      </c>
    </row>
    <row r="2" spans="1:234" ht="12" hidden="1" thickBot="1" x14ac:dyDescent="0.25">
      <c r="B2" s="802" t="s">
        <v>100</v>
      </c>
      <c r="C2" s="802"/>
      <c r="D2" s="802"/>
      <c r="E2" s="802"/>
      <c r="F2" s="802"/>
      <c r="G2" s="802"/>
      <c r="H2" s="802"/>
      <c r="I2" s="802"/>
      <c r="J2" s="802"/>
      <c r="K2" s="802"/>
      <c r="L2" s="802"/>
      <c r="M2" s="802"/>
      <c r="N2" s="802"/>
      <c r="O2" s="802"/>
      <c r="P2" s="802"/>
      <c r="Q2" s="802"/>
      <c r="R2" s="802"/>
      <c r="S2" s="802"/>
      <c r="T2" s="802"/>
      <c r="U2" s="802"/>
      <c r="V2" s="802"/>
      <c r="W2" s="802"/>
      <c r="X2" s="802"/>
      <c r="Y2" s="802"/>
      <c r="Z2" s="802"/>
      <c r="AA2" s="802"/>
      <c r="AB2" s="802"/>
      <c r="AC2" s="802"/>
      <c r="AD2" s="802"/>
      <c r="AE2" s="802"/>
      <c r="AF2" s="802"/>
      <c r="AG2" s="802"/>
      <c r="AH2" s="802"/>
      <c r="AI2" s="802"/>
      <c r="AJ2" s="802"/>
      <c r="AK2" s="802"/>
      <c r="AL2" s="162"/>
    </row>
    <row r="3" spans="1:234" ht="12" hidden="1" thickBot="1" x14ac:dyDescent="0.25">
      <c r="B3" s="803" t="s">
        <v>533</v>
      </c>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24"/>
    </row>
    <row r="4" spans="1:234" ht="12" hidden="1" thickBot="1" x14ac:dyDescent="0.25">
      <c r="B4" s="804" t="s">
        <v>534</v>
      </c>
      <c r="C4" s="804"/>
      <c r="D4" s="804"/>
      <c r="E4" s="804"/>
      <c r="F4" s="804"/>
      <c r="G4" s="804"/>
      <c r="H4" s="804"/>
      <c r="I4" s="804"/>
      <c r="J4" s="804"/>
      <c r="K4" s="804"/>
      <c r="L4" s="804"/>
      <c r="M4" s="804"/>
      <c r="N4" s="804"/>
      <c r="O4" s="804"/>
      <c r="P4" s="804"/>
      <c r="Q4" s="804"/>
      <c r="R4" s="804"/>
      <c r="S4" s="804"/>
      <c r="T4" s="804"/>
      <c r="U4" s="804"/>
      <c r="V4" s="804"/>
      <c r="W4" s="804"/>
      <c r="X4" s="804"/>
      <c r="Y4" s="804"/>
      <c r="Z4" s="804"/>
      <c r="AA4" s="804"/>
      <c r="AB4" s="804"/>
      <c r="AC4" s="804"/>
      <c r="AD4" s="804"/>
      <c r="AE4" s="804"/>
      <c r="AF4" s="804"/>
      <c r="AG4" s="804"/>
      <c r="AH4" s="804"/>
      <c r="AI4" s="804"/>
      <c r="AJ4" s="804"/>
      <c r="AK4" s="804"/>
      <c r="AL4" s="161"/>
    </row>
    <row r="5" spans="1:234" ht="11.25" x14ac:dyDescent="0.2">
      <c r="B5" s="161"/>
      <c r="C5" s="142"/>
      <c r="D5" s="800" t="s">
        <v>641</v>
      </c>
      <c r="E5" s="800"/>
      <c r="F5" s="800"/>
      <c r="G5" s="800"/>
      <c r="H5" s="800"/>
      <c r="I5" s="800"/>
      <c r="J5" s="800"/>
      <c r="K5" s="800"/>
      <c r="L5" s="800"/>
      <c r="M5" s="800"/>
      <c r="N5" s="800"/>
      <c r="O5" s="800"/>
      <c r="P5" s="800"/>
      <c r="Q5" s="800"/>
      <c r="R5" s="800"/>
      <c r="S5" s="800"/>
      <c r="T5" s="800"/>
      <c r="U5" s="800"/>
      <c r="V5" s="800"/>
      <c r="W5" s="800"/>
      <c r="X5" s="800"/>
      <c r="Y5" s="800"/>
      <c r="Z5" s="800"/>
      <c r="AA5" s="800"/>
      <c r="AB5" s="800"/>
      <c r="AC5" s="800"/>
      <c r="AD5" s="800"/>
      <c r="AE5" s="800"/>
      <c r="AF5" s="800"/>
      <c r="AG5" s="800"/>
      <c r="AH5" s="800"/>
      <c r="AI5" s="800"/>
      <c r="AJ5" s="800"/>
      <c r="AK5" s="800"/>
      <c r="AL5" s="800"/>
      <c r="AM5" s="800"/>
      <c r="AN5" s="800"/>
      <c r="AO5" s="800"/>
      <c r="AP5" s="800"/>
      <c r="AQ5" s="800"/>
    </row>
    <row r="6" spans="1:234" ht="12" thickBot="1" x14ac:dyDescent="0.25">
      <c r="B6" s="161"/>
      <c r="C6" s="142"/>
      <c r="D6" s="161"/>
      <c r="E6" s="800" t="s">
        <v>207</v>
      </c>
      <c r="F6" s="800"/>
      <c r="G6" s="800"/>
      <c r="H6" s="800"/>
      <c r="I6" s="800"/>
      <c r="J6" s="800"/>
      <c r="K6" s="800"/>
      <c r="L6" s="800"/>
      <c r="M6" s="800"/>
      <c r="N6" s="800"/>
      <c r="O6" s="800"/>
      <c r="P6" s="800"/>
      <c r="Q6" s="800"/>
      <c r="R6" s="800"/>
      <c r="S6" s="800"/>
      <c r="T6" s="800"/>
      <c r="U6" s="800"/>
      <c r="V6" s="800"/>
      <c r="W6" s="800"/>
      <c r="X6" s="800"/>
      <c r="Y6" s="800"/>
      <c r="Z6" s="800"/>
      <c r="AA6" s="800"/>
      <c r="AB6" s="800"/>
      <c r="AC6" s="800"/>
      <c r="AD6" s="800"/>
      <c r="AE6" s="800"/>
      <c r="AF6" s="800"/>
      <c r="AG6" s="800"/>
      <c r="AH6" s="800"/>
      <c r="AI6" s="800"/>
      <c r="AJ6" s="800"/>
      <c r="AK6" s="800"/>
      <c r="AL6" s="801"/>
      <c r="AM6" s="801"/>
      <c r="AN6" s="801"/>
      <c r="AO6" s="801"/>
      <c r="AP6" s="801"/>
      <c r="AQ6" s="801"/>
    </row>
    <row r="7" spans="1:234" ht="12" thickBot="1" x14ac:dyDescent="0.25">
      <c r="A7" s="799" t="s">
        <v>450</v>
      </c>
      <c r="B7" s="799"/>
      <c r="C7" s="799"/>
      <c r="D7" s="799"/>
      <c r="E7" s="208">
        <v>1</v>
      </c>
      <c r="F7" s="208">
        <v>1</v>
      </c>
      <c r="G7" s="208">
        <v>1</v>
      </c>
      <c r="H7" s="208">
        <v>1</v>
      </c>
      <c r="I7" s="208">
        <v>1</v>
      </c>
      <c r="J7" s="208">
        <v>1</v>
      </c>
      <c r="K7" s="208">
        <v>1</v>
      </c>
      <c r="L7" s="591">
        <v>1</v>
      </c>
      <c r="M7" s="208">
        <v>1</v>
      </c>
      <c r="N7" s="208">
        <v>1</v>
      </c>
      <c r="O7" s="208">
        <v>1</v>
      </c>
      <c r="P7" s="208">
        <v>1</v>
      </c>
      <c r="Q7" s="208">
        <v>1</v>
      </c>
      <c r="R7" s="208">
        <v>1</v>
      </c>
      <c r="S7" s="208">
        <v>1</v>
      </c>
      <c r="T7" s="208">
        <v>1</v>
      </c>
      <c r="U7" s="208">
        <v>1</v>
      </c>
      <c r="V7" s="208">
        <v>1</v>
      </c>
      <c r="W7" s="208">
        <v>1</v>
      </c>
      <c r="X7" s="208">
        <v>1</v>
      </c>
      <c r="Y7" s="208">
        <v>1</v>
      </c>
      <c r="Z7" s="208">
        <v>1</v>
      </c>
      <c r="AA7" s="208">
        <v>1</v>
      </c>
      <c r="AB7" s="208">
        <v>1</v>
      </c>
      <c r="AC7" s="208">
        <v>1</v>
      </c>
      <c r="AD7" s="208">
        <v>1</v>
      </c>
      <c r="AE7" s="208">
        <v>1</v>
      </c>
      <c r="AF7" s="208">
        <v>1</v>
      </c>
      <c r="AG7" s="208">
        <v>1</v>
      </c>
      <c r="AH7" s="208">
        <v>1</v>
      </c>
      <c r="AI7" s="208">
        <v>1</v>
      </c>
      <c r="AJ7" s="764">
        <v>1</v>
      </c>
      <c r="AK7" s="208">
        <v>1</v>
      </c>
      <c r="AL7" s="161"/>
      <c r="AM7" s="161"/>
      <c r="AN7" s="161"/>
      <c r="AO7" s="161"/>
      <c r="AP7" s="161"/>
      <c r="AQ7" s="161"/>
    </row>
    <row r="8" spans="1:234" ht="71.45" customHeight="1" thickBot="1" x14ac:dyDescent="0.25">
      <c r="A8" s="209" t="s">
        <v>215</v>
      </c>
      <c r="B8" s="453" t="s">
        <v>98</v>
      </c>
      <c r="C8" s="210" t="s">
        <v>101</v>
      </c>
      <c r="D8" s="210" t="s">
        <v>227</v>
      </c>
      <c r="E8" s="262" t="s">
        <v>233</v>
      </c>
      <c r="F8" s="212" t="s">
        <v>532</v>
      </c>
      <c r="G8" s="262" t="s">
        <v>234</v>
      </c>
      <c r="H8" s="212" t="s">
        <v>235</v>
      </c>
      <c r="I8" s="262" t="s">
        <v>236</v>
      </c>
      <c r="J8" s="212" t="s">
        <v>237</v>
      </c>
      <c r="K8" s="262" t="s">
        <v>238</v>
      </c>
      <c r="L8" s="592" t="s">
        <v>239</v>
      </c>
      <c r="M8" s="262" t="s">
        <v>240</v>
      </c>
      <c r="N8" s="212" t="s">
        <v>241</v>
      </c>
      <c r="O8" s="262" t="s">
        <v>242</v>
      </c>
      <c r="P8" s="212" t="s">
        <v>243</v>
      </c>
      <c r="Q8" s="262" t="s">
        <v>244</v>
      </c>
      <c r="R8" s="212" t="s">
        <v>245</v>
      </c>
      <c r="S8" s="262" t="s">
        <v>246</v>
      </c>
      <c r="T8" s="213" t="s">
        <v>247</v>
      </c>
      <c r="U8" s="262" t="s">
        <v>248</v>
      </c>
      <c r="V8" s="211" t="s">
        <v>249</v>
      </c>
      <c r="W8" s="262" t="s">
        <v>250</v>
      </c>
      <c r="X8" s="212" t="s">
        <v>251</v>
      </c>
      <c r="Y8" s="262" t="s">
        <v>252</v>
      </c>
      <c r="Z8" s="211" t="s">
        <v>253</v>
      </c>
      <c r="AA8" s="262" t="s">
        <v>254</v>
      </c>
      <c r="AB8" s="212" t="s">
        <v>538</v>
      </c>
      <c r="AC8" s="262" t="s">
        <v>255</v>
      </c>
      <c r="AD8" s="211" t="s">
        <v>256</v>
      </c>
      <c r="AE8" s="262" t="s">
        <v>257</v>
      </c>
      <c r="AF8" s="212" t="s">
        <v>258</v>
      </c>
      <c r="AG8" s="262" t="s">
        <v>259</v>
      </c>
      <c r="AH8" s="213" t="s">
        <v>260</v>
      </c>
      <c r="AI8" s="262" t="s">
        <v>261</v>
      </c>
      <c r="AJ8" s="211" t="s">
        <v>262</v>
      </c>
      <c r="AK8" s="262" t="s">
        <v>263</v>
      </c>
      <c r="AL8" s="214" t="s">
        <v>264</v>
      </c>
      <c r="AM8" s="215" t="s">
        <v>669</v>
      </c>
      <c r="AN8" s="216" t="s">
        <v>224</v>
      </c>
      <c r="AO8" s="217" t="s">
        <v>225</v>
      </c>
      <c r="AP8" s="218" t="s">
        <v>226</v>
      </c>
      <c r="AQ8" s="417" t="s">
        <v>566</v>
      </c>
      <c r="AR8" s="215" t="s">
        <v>639</v>
      </c>
      <c r="AS8" s="166" t="s">
        <v>302</v>
      </c>
      <c r="AT8" s="272" t="s">
        <v>302</v>
      </c>
    </row>
    <row r="9" spans="1:234" ht="18.75" customHeight="1" x14ac:dyDescent="0.2">
      <c r="A9" s="219"/>
      <c r="B9" s="454"/>
      <c r="C9" s="167"/>
      <c r="D9" s="166"/>
      <c r="E9" s="292">
        <v>1</v>
      </c>
      <c r="F9" s="293">
        <v>2</v>
      </c>
      <c r="G9" s="294">
        <v>3</v>
      </c>
      <c r="H9" s="292">
        <v>4</v>
      </c>
      <c r="I9" s="293">
        <v>5</v>
      </c>
      <c r="J9" s="294">
        <v>6</v>
      </c>
      <c r="K9" s="292">
        <v>7</v>
      </c>
      <c r="L9" s="593">
        <v>8</v>
      </c>
      <c r="M9" s="294">
        <v>9</v>
      </c>
      <c r="N9" s="292">
        <v>10</v>
      </c>
      <c r="O9" s="293">
        <v>11</v>
      </c>
      <c r="P9" s="294">
        <v>12</v>
      </c>
      <c r="Q9" s="292">
        <v>13</v>
      </c>
      <c r="R9" s="293">
        <v>14</v>
      </c>
      <c r="S9" s="294">
        <v>15</v>
      </c>
      <c r="T9" s="292">
        <v>16</v>
      </c>
      <c r="U9" s="293">
        <v>17</v>
      </c>
      <c r="V9" s="294">
        <v>18</v>
      </c>
      <c r="W9" s="292">
        <v>19</v>
      </c>
      <c r="X9" s="293">
        <v>20</v>
      </c>
      <c r="Y9" s="294">
        <v>21</v>
      </c>
      <c r="Z9" s="292">
        <v>22</v>
      </c>
      <c r="AA9" s="293">
        <v>23</v>
      </c>
      <c r="AB9" s="294">
        <v>24</v>
      </c>
      <c r="AC9" s="292">
        <v>25</v>
      </c>
      <c r="AD9" s="293">
        <v>26</v>
      </c>
      <c r="AE9" s="294">
        <v>27</v>
      </c>
      <c r="AF9" s="292">
        <v>28</v>
      </c>
      <c r="AG9" s="293">
        <v>29</v>
      </c>
      <c r="AH9" s="294">
        <v>30</v>
      </c>
      <c r="AI9" s="292">
        <v>31</v>
      </c>
      <c r="AJ9" s="765">
        <v>32</v>
      </c>
      <c r="AK9" s="294">
        <v>33</v>
      </c>
      <c r="AL9" s="29"/>
      <c r="AM9" s="32"/>
      <c r="AN9" s="33"/>
      <c r="AO9" s="30"/>
      <c r="AP9" s="31"/>
      <c r="AQ9" s="295"/>
      <c r="AR9" s="296"/>
      <c r="AT9" s="297"/>
    </row>
    <row r="10" spans="1:234" s="12" customFormat="1" ht="18.75" customHeight="1" x14ac:dyDescent="0.2">
      <c r="A10" s="220" t="s">
        <v>104</v>
      </c>
      <c r="B10" s="455" t="s">
        <v>457</v>
      </c>
      <c r="C10" s="168"/>
      <c r="D10" s="168"/>
      <c r="E10" s="263"/>
      <c r="F10" s="10"/>
      <c r="G10" s="263"/>
      <c r="H10" s="10"/>
      <c r="I10" s="263"/>
      <c r="J10" s="10"/>
      <c r="K10" s="263"/>
      <c r="L10" s="594"/>
      <c r="M10" s="263"/>
      <c r="N10" s="10"/>
      <c r="O10" s="263"/>
      <c r="P10" s="10"/>
      <c r="Q10" s="263"/>
      <c r="R10" s="10"/>
      <c r="S10" s="263"/>
      <c r="T10" s="10"/>
      <c r="U10" s="263"/>
      <c r="V10" s="10"/>
      <c r="W10" s="263"/>
      <c r="X10" s="10"/>
      <c r="Y10" s="263"/>
      <c r="Z10" s="10"/>
      <c r="AA10" s="263"/>
      <c r="AB10" s="10"/>
      <c r="AC10" s="263"/>
      <c r="AD10" s="10"/>
      <c r="AE10" s="263" t="s">
        <v>581</v>
      </c>
      <c r="AF10" s="10"/>
      <c r="AG10" s="263"/>
      <c r="AH10" s="11"/>
      <c r="AI10" s="263"/>
      <c r="AJ10" s="766"/>
      <c r="AK10" s="263"/>
      <c r="AL10" s="28"/>
      <c r="AM10" s="27"/>
      <c r="AN10" s="28"/>
      <c r="AO10" s="11"/>
      <c r="AP10" s="26"/>
      <c r="AQ10" s="34"/>
      <c r="AR10" s="221"/>
      <c r="AT10" s="11"/>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row>
    <row r="11" spans="1:234" ht="18.75" customHeight="1" x14ac:dyDescent="0.3">
      <c r="A11" s="222" t="s">
        <v>105</v>
      </c>
      <c r="B11" s="456" t="s">
        <v>458</v>
      </c>
      <c r="C11" s="253" t="s">
        <v>499</v>
      </c>
      <c r="D11" s="164" t="s">
        <v>428</v>
      </c>
      <c r="E11" s="263"/>
      <c r="F11" s="263">
        <v>662</v>
      </c>
      <c r="G11" s="264">
        <v>668</v>
      </c>
      <c r="H11" s="170">
        <v>770</v>
      </c>
      <c r="I11" s="170">
        <v>858.33333333333337</v>
      </c>
      <c r="J11" s="170">
        <v>842</v>
      </c>
      <c r="K11" s="170">
        <v>688</v>
      </c>
      <c r="L11" s="170">
        <v>703</v>
      </c>
      <c r="M11" s="170">
        <v>630</v>
      </c>
      <c r="N11" s="170">
        <v>644</v>
      </c>
      <c r="O11" s="170">
        <v>814</v>
      </c>
      <c r="P11" s="170">
        <v>775.71428571428567</v>
      </c>
      <c r="Q11" s="170">
        <v>630</v>
      </c>
      <c r="R11" s="170">
        <v>581</v>
      </c>
      <c r="S11" s="170">
        <v>608</v>
      </c>
      <c r="T11" s="170">
        <v>626</v>
      </c>
      <c r="U11" s="170">
        <v>670</v>
      </c>
      <c r="V11" s="170">
        <v>644</v>
      </c>
      <c r="W11" s="170">
        <v>650</v>
      </c>
      <c r="X11" s="170">
        <v>776</v>
      </c>
      <c r="Y11" s="170">
        <v>596</v>
      </c>
      <c r="Z11" s="170">
        <v>546</v>
      </c>
      <c r="AA11" s="170">
        <v>642</v>
      </c>
      <c r="AB11" s="170">
        <v>800</v>
      </c>
      <c r="AC11" s="170">
        <v>556</v>
      </c>
      <c r="AD11" s="170">
        <v>578.57142857142856</v>
      </c>
      <c r="AE11" s="170">
        <v>716</v>
      </c>
      <c r="AF11" s="170">
        <v>1060</v>
      </c>
      <c r="AG11" s="170">
        <v>925</v>
      </c>
      <c r="AH11" s="170">
        <v>820</v>
      </c>
      <c r="AI11" s="170">
        <v>648.57142857142856</v>
      </c>
      <c r="AJ11" s="767">
        <v>783.33333333333337</v>
      </c>
      <c r="AK11" s="170">
        <v>1050</v>
      </c>
      <c r="AL11" s="41">
        <f>COUNT(E11:AK11)</f>
        <v>32</v>
      </c>
      <c r="AM11" s="305">
        <f>AVERAGE(E11:AK11)</f>
        <v>717.54761904761892</v>
      </c>
      <c r="AN11" s="171">
        <f>(STDEV(F11:AK11))/AM11*100</f>
        <v>18.141903194270405</v>
      </c>
      <c r="AO11" s="172">
        <f>MIN(E11:AK11)</f>
        <v>546</v>
      </c>
      <c r="AP11" s="173">
        <f>MAX(E11:AK11)</f>
        <v>1060</v>
      </c>
      <c r="AQ11" s="174">
        <f>AO11/AP11</f>
        <v>0.51509433962264151</v>
      </c>
      <c r="AR11" s="175">
        <v>748.17187500000011</v>
      </c>
      <c r="AS11" s="141">
        <f>(1-AR11/AM11)*100</f>
        <v>-4.2679057304974233</v>
      </c>
      <c r="AT11" s="143">
        <f>IF(ISERROR(AS11),"",AS11)</f>
        <v>-4.2679057304974233</v>
      </c>
    </row>
    <row r="12" spans="1:234" ht="18.75" customHeight="1" x14ac:dyDescent="0.3">
      <c r="A12" s="223" t="s">
        <v>106</v>
      </c>
      <c r="B12" s="456" t="s">
        <v>459</v>
      </c>
      <c r="C12" s="253" t="s">
        <v>228</v>
      </c>
      <c r="D12" s="164" t="s">
        <v>428</v>
      </c>
      <c r="E12" s="263"/>
      <c r="F12" s="263">
        <v>558</v>
      </c>
      <c r="G12" s="264">
        <v>562</v>
      </c>
      <c r="H12" s="170">
        <v>670</v>
      </c>
      <c r="I12" s="170">
        <v>885</v>
      </c>
      <c r="J12" s="170">
        <v>902</v>
      </c>
      <c r="K12" s="170">
        <v>614</v>
      </c>
      <c r="L12" s="170">
        <v>603</v>
      </c>
      <c r="M12" s="170">
        <v>520</v>
      </c>
      <c r="N12" s="170">
        <v>558</v>
      </c>
      <c r="O12" s="170">
        <v>716</v>
      </c>
      <c r="P12" s="170">
        <v>692.85714285714289</v>
      </c>
      <c r="Q12" s="170">
        <v>561.66666666666663</v>
      </c>
      <c r="R12" s="170">
        <v>481</v>
      </c>
      <c r="S12" s="170">
        <v>508</v>
      </c>
      <c r="T12" s="170">
        <v>524</v>
      </c>
      <c r="U12" s="170">
        <v>576</v>
      </c>
      <c r="V12" s="170">
        <v>544</v>
      </c>
      <c r="W12" s="170">
        <v>580</v>
      </c>
      <c r="X12" s="170">
        <v>674</v>
      </c>
      <c r="Y12" s="170">
        <v>496</v>
      </c>
      <c r="Z12" s="170">
        <v>444</v>
      </c>
      <c r="AA12" s="170">
        <v>544</v>
      </c>
      <c r="AB12" s="170">
        <v>712.5</v>
      </c>
      <c r="AC12" s="170">
        <v>456</v>
      </c>
      <c r="AD12" s="170">
        <v>500</v>
      </c>
      <c r="AE12" s="170">
        <v>614</v>
      </c>
      <c r="AF12" s="170">
        <v>960</v>
      </c>
      <c r="AG12" s="170">
        <v>825</v>
      </c>
      <c r="AH12" s="170">
        <v>720</v>
      </c>
      <c r="AI12" s="170">
        <v>548.57142857142856</v>
      </c>
      <c r="AJ12" s="767">
        <v>683.33333333333337</v>
      </c>
      <c r="AK12" s="170">
        <v>950</v>
      </c>
      <c r="AL12" s="41">
        <f t="shared" ref="AL12:AL74" si="0">COUNT(E12:AK12)</f>
        <v>32</v>
      </c>
      <c r="AM12" s="305">
        <f t="shared" ref="AM12:AM74" si="1">AVERAGE(E12:AK12)</f>
        <v>630.71651785714278</v>
      </c>
      <c r="AN12" s="171">
        <f t="shared" ref="AN12:AN74" si="2">(STDEV(F12:AK12))/AM12*100</f>
        <v>22.581640616651079</v>
      </c>
      <c r="AO12" s="172">
        <f t="shared" ref="AO12:AO74" si="3">MIN(E12:AK12)</f>
        <v>444</v>
      </c>
      <c r="AP12" s="173">
        <f t="shared" ref="AP12:AP74" si="4">MAX(E12:AK12)</f>
        <v>960</v>
      </c>
      <c r="AQ12" s="176">
        <f t="shared" ref="AQ12:AQ74" si="5">AO12/AP12</f>
        <v>0.46250000000000002</v>
      </c>
      <c r="AR12" s="175">
        <v>652.27083333333337</v>
      </c>
      <c r="AS12" s="141">
        <f t="shared" ref="AS12:AS75" si="6">(1-AR12/AM12)*100</f>
        <v>-3.4174331678233694</v>
      </c>
      <c r="AT12" s="143">
        <f t="shared" ref="AT12:AT75" si="7">IF(ISERROR(AS12),"",AS12)</f>
        <v>-3.4174331678233694</v>
      </c>
    </row>
    <row r="13" spans="1:234" s="12" customFormat="1" ht="18.75" customHeight="1" x14ac:dyDescent="0.3">
      <c r="A13" s="224" t="s">
        <v>201</v>
      </c>
      <c r="B13" s="457" t="s">
        <v>303</v>
      </c>
      <c r="C13" s="177"/>
      <c r="D13" s="178"/>
      <c r="E13" s="263"/>
      <c r="F13" s="263"/>
      <c r="G13" s="265"/>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c r="AE13" s="179"/>
      <c r="AF13" s="179"/>
      <c r="AG13" s="179"/>
      <c r="AH13" s="179"/>
      <c r="AI13" s="179"/>
      <c r="AJ13" s="767"/>
      <c r="AK13" s="179"/>
      <c r="AL13" s="234"/>
      <c r="AM13" s="306"/>
      <c r="AN13" s="235"/>
      <c r="AO13" s="236"/>
      <c r="AP13" s="237"/>
      <c r="AQ13" s="180"/>
      <c r="AR13" s="238"/>
      <c r="AS13" s="239" t="e">
        <f t="shared" si="6"/>
        <v>#DIV/0!</v>
      </c>
      <c r="AT13" s="240" t="str">
        <f t="shared" si="7"/>
        <v/>
      </c>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row>
    <row r="14" spans="1:234" ht="18.75" customHeight="1" x14ac:dyDescent="0.3">
      <c r="A14" s="223" t="s">
        <v>107</v>
      </c>
      <c r="B14" s="458" t="s">
        <v>304</v>
      </c>
      <c r="C14" s="169" t="s">
        <v>229</v>
      </c>
      <c r="D14" s="164" t="s">
        <v>429</v>
      </c>
      <c r="E14" s="263"/>
      <c r="F14" s="263">
        <v>18960</v>
      </c>
      <c r="G14" s="264">
        <v>18380</v>
      </c>
      <c r="H14" s="170">
        <v>24200</v>
      </c>
      <c r="I14" s="170">
        <v>28333.333333333332</v>
      </c>
      <c r="J14" s="170">
        <v>22200</v>
      </c>
      <c r="K14" s="170">
        <v>18000</v>
      </c>
      <c r="L14" s="170">
        <v>16300</v>
      </c>
      <c r="M14" s="170">
        <v>15200</v>
      </c>
      <c r="N14" s="170">
        <v>12700</v>
      </c>
      <c r="O14" s="170">
        <v>17400</v>
      </c>
      <c r="P14" s="170">
        <v>15642.857142857143</v>
      </c>
      <c r="Q14" s="170">
        <v>16166.666666666666</v>
      </c>
      <c r="R14" s="170">
        <v>12340</v>
      </c>
      <c r="S14" s="170">
        <v>12200</v>
      </c>
      <c r="T14" s="170">
        <v>13900</v>
      </c>
      <c r="U14" s="170">
        <v>17625</v>
      </c>
      <c r="V14" s="170">
        <v>20125</v>
      </c>
      <c r="W14" s="170">
        <v>16142.857142857143</v>
      </c>
      <c r="X14" s="170">
        <v>16750</v>
      </c>
      <c r="Y14" s="170">
        <v>16500</v>
      </c>
      <c r="Z14" s="170">
        <v>13000</v>
      </c>
      <c r="AA14" s="170">
        <v>15900</v>
      </c>
      <c r="AB14" s="170">
        <v>23000</v>
      </c>
      <c r="AC14" s="170">
        <v>12200</v>
      </c>
      <c r="AD14" s="170">
        <v>15214.285714285714</v>
      </c>
      <c r="AE14" s="170">
        <v>16700</v>
      </c>
      <c r="AF14" s="170">
        <v>33750</v>
      </c>
      <c r="AG14" s="170"/>
      <c r="AH14" s="170">
        <v>22000</v>
      </c>
      <c r="AI14" s="170">
        <v>13500</v>
      </c>
      <c r="AJ14" s="767">
        <v>22000</v>
      </c>
      <c r="AK14" s="170">
        <v>30000</v>
      </c>
      <c r="AL14" s="41">
        <f t="shared" si="0"/>
        <v>31</v>
      </c>
      <c r="AM14" s="305">
        <f t="shared" si="1"/>
        <v>18268.709677419356</v>
      </c>
      <c r="AN14" s="171">
        <f>(STDEV(F14:AK14))/AM14*100</f>
        <v>29.06807985850466</v>
      </c>
      <c r="AO14" s="172">
        <f t="shared" si="3"/>
        <v>12200</v>
      </c>
      <c r="AP14" s="173">
        <f t="shared" si="4"/>
        <v>33750</v>
      </c>
      <c r="AQ14" s="176">
        <f t="shared" si="5"/>
        <v>0.36148148148148146</v>
      </c>
      <c r="AR14" s="175">
        <v>18901.720430107525</v>
      </c>
      <c r="AS14" s="141">
        <f t="shared" si="6"/>
        <v>-3.4649997939952382</v>
      </c>
      <c r="AT14" s="143">
        <f t="shared" si="7"/>
        <v>-3.4649997939952382</v>
      </c>
    </row>
    <row r="15" spans="1:234" ht="18.75" customHeight="1" x14ac:dyDescent="0.3">
      <c r="A15" s="223" t="s">
        <v>108</v>
      </c>
      <c r="B15" s="458" t="s">
        <v>305</v>
      </c>
      <c r="C15" s="164" t="s">
        <v>230</v>
      </c>
      <c r="D15" s="164" t="s">
        <v>429</v>
      </c>
      <c r="E15" s="263"/>
      <c r="F15" s="263">
        <v>17960</v>
      </c>
      <c r="G15" s="264">
        <v>17380</v>
      </c>
      <c r="H15" s="170">
        <v>22400</v>
      </c>
      <c r="I15" s="170">
        <v>27000</v>
      </c>
      <c r="J15" s="170">
        <v>20020</v>
      </c>
      <c r="K15" s="170">
        <v>14600</v>
      </c>
      <c r="L15" s="170">
        <v>13200</v>
      </c>
      <c r="M15" s="170">
        <v>12400</v>
      </c>
      <c r="N15" s="170">
        <v>10700</v>
      </c>
      <c r="O15" s="170">
        <v>15400</v>
      </c>
      <c r="P15" s="170">
        <v>14071.428571428571</v>
      </c>
      <c r="Q15" s="170">
        <v>13500</v>
      </c>
      <c r="R15" s="170">
        <v>11000</v>
      </c>
      <c r="S15" s="170">
        <v>9130</v>
      </c>
      <c r="T15" s="170">
        <v>12000</v>
      </c>
      <c r="U15" s="170">
        <v>15875</v>
      </c>
      <c r="V15" s="170">
        <v>17625</v>
      </c>
      <c r="W15" s="170">
        <v>14142.857142857143</v>
      </c>
      <c r="X15" s="170">
        <v>15500</v>
      </c>
      <c r="Y15" s="170">
        <v>15500</v>
      </c>
      <c r="Z15" s="170">
        <v>11000</v>
      </c>
      <c r="AA15" s="170">
        <v>14875</v>
      </c>
      <c r="AB15" s="170">
        <v>21000</v>
      </c>
      <c r="AC15" s="170">
        <v>10600</v>
      </c>
      <c r="AD15" s="170">
        <v>12571.428571428571</v>
      </c>
      <c r="AE15" s="170">
        <v>14200</v>
      </c>
      <c r="AF15" s="170">
        <v>30333</v>
      </c>
      <c r="AG15" s="170"/>
      <c r="AH15" s="170">
        <v>20000</v>
      </c>
      <c r="AI15" s="170">
        <v>11500</v>
      </c>
      <c r="AJ15" s="767">
        <v>18000</v>
      </c>
      <c r="AK15" s="170"/>
      <c r="AL15" s="41">
        <f t="shared" si="0"/>
        <v>30</v>
      </c>
      <c r="AM15" s="305">
        <f t="shared" si="1"/>
        <v>15782.790476190477</v>
      </c>
      <c r="AN15" s="171">
        <f t="shared" si="2"/>
        <v>30.67073097365866</v>
      </c>
      <c r="AO15" s="172">
        <f t="shared" si="3"/>
        <v>9130</v>
      </c>
      <c r="AP15" s="173">
        <f t="shared" si="4"/>
        <v>30333</v>
      </c>
      <c r="AQ15" s="176">
        <f t="shared" si="5"/>
        <v>0.30099231859690767</v>
      </c>
      <c r="AR15" s="175">
        <v>16347.569786535305</v>
      </c>
      <c r="AS15" s="141">
        <f t="shared" si="6"/>
        <v>-3.5784502822668651</v>
      </c>
      <c r="AT15" s="143">
        <f t="shared" si="7"/>
        <v>-3.5784502822668651</v>
      </c>
    </row>
    <row r="16" spans="1:234" s="12" customFormat="1" ht="18.75" customHeight="1" x14ac:dyDescent="0.3">
      <c r="A16" s="224" t="s">
        <v>109</v>
      </c>
      <c r="B16" s="416" t="s">
        <v>306</v>
      </c>
      <c r="C16" s="177"/>
      <c r="D16" s="178"/>
      <c r="E16" s="263"/>
      <c r="F16" s="263"/>
      <c r="G16" s="264"/>
      <c r="H16" s="170"/>
      <c r="I16" s="170"/>
      <c r="J16" s="170"/>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767"/>
      <c r="AK16" s="170"/>
      <c r="AL16" s="41"/>
      <c r="AM16" s="305"/>
      <c r="AN16" s="171"/>
      <c r="AO16" s="172"/>
      <c r="AP16" s="173"/>
      <c r="AQ16" s="180"/>
      <c r="AR16" s="175"/>
      <c r="AS16" s="141" t="e">
        <f t="shared" si="6"/>
        <v>#DIV/0!</v>
      </c>
      <c r="AT16" s="143" t="str">
        <f t="shared" si="7"/>
        <v/>
      </c>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row>
    <row r="17" spans="1:234" ht="18.75" customHeight="1" x14ac:dyDescent="0.3">
      <c r="A17" s="223" t="s">
        <v>110</v>
      </c>
      <c r="B17" s="458" t="s">
        <v>307</v>
      </c>
      <c r="C17" s="163" t="s">
        <v>231</v>
      </c>
      <c r="D17" s="164" t="s">
        <v>430</v>
      </c>
      <c r="E17" s="263"/>
      <c r="F17" s="263">
        <v>105</v>
      </c>
      <c r="G17" s="264">
        <v>101.1</v>
      </c>
      <c r="H17" s="170">
        <v>111.2</v>
      </c>
      <c r="I17" s="170">
        <v>113.66666666666667</v>
      </c>
      <c r="J17" s="170">
        <v>90.4</v>
      </c>
      <c r="K17" s="170">
        <v>104.25</v>
      </c>
      <c r="L17" s="170">
        <v>113.6</v>
      </c>
      <c r="M17" s="170">
        <v>103.2</v>
      </c>
      <c r="N17" s="170">
        <v>100.8</v>
      </c>
      <c r="O17" s="170">
        <v>144.4</v>
      </c>
      <c r="P17" s="170">
        <v>117.42857142857143</v>
      </c>
      <c r="Q17" s="170">
        <v>111</v>
      </c>
      <c r="R17" s="170">
        <v>99.2</v>
      </c>
      <c r="S17" s="170">
        <v>110.4</v>
      </c>
      <c r="T17" s="170">
        <v>118.2</v>
      </c>
      <c r="U17" s="170">
        <v>106.8</v>
      </c>
      <c r="V17" s="170">
        <v>104.2</v>
      </c>
      <c r="W17" s="170">
        <v>107.42857142857143</v>
      </c>
      <c r="X17" s="170">
        <v>97.75</v>
      </c>
      <c r="Y17" s="170">
        <v>108.6</v>
      </c>
      <c r="Z17" s="170">
        <v>109</v>
      </c>
      <c r="AA17" s="170">
        <v>110.4</v>
      </c>
      <c r="AB17" s="170">
        <v>114.5</v>
      </c>
      <c r="AC17" s="170">
        <v>108</v>
      </c>
      <c r="AD17" s="170">
        <v>105.42857142857143</v>
      </c>
      <c r="AE17" s="170">
        <v>107.8</v>
      </c>
      <c r="AF17" s="170">
        <v>111.6</v>
      </c>
      <c r="AG17" s="170">
        <v>123.25</v>
      </c>
      <c r="AH17" s="170">
        <v>119.8</v>
      </c>
      <c r="AI17" s="170">
        <v>105.14285714285714</v>
      </c>
      <c r="AJ17" s="767">
        <v>110.75</v>
      </c>
      <c r="AK17" s="170">
        <v>144.5</v>
      </c>
      <c r="AL17" s="41">
        <f t="shared" si="0"/>
        <v>32</v>
      </c>
      <c r="AM17" s="305">
        <f t="shared" si="1"/>
        <v>110.58735119047621</v>
      </c>
      <c r="AN17" s="171">
        <f t="shared" si="2"/>
        <v>10.057556023277971</v>
      </c>
      <c r="AO17" s="172">
        <f t="shared" si="3"/>
        <v>90.4</v>
      </c>
      <c r="AP17" s="173">
        <f t="shared" si="4"/>
        <v>144.5</v>
      </c>
      <c r="AQ17" s="176">
        <f t="shared" si="5"/>
        <v>0.62560553633217997</v>
      </c>
      <c r="AR17" s="175">
        <v>114.66436011904764</v>
      </c>
      <c r="AS17" s="141">
        <f t="shared" si="6"/>
        <v>-3.6866864832933555</v>
      </c>
      <c r="AT17" s="143">
        <f t="shared" si="7"/>
        <v>-3.6866864832933555</v>
      </c>
    </row>
    <row r="18" spans="1:234" ht="18.75" customHeight="1" x14ac:dyDescent="0.3">
      <c r="A18" s="223" t="s">
        <v>111</v>
      </c>
      <c r="B18" s="458" t="s">
        <v>308</v>
      </c>
      <c r="C18" s="163" t="s">
        <v>232</v>
      </c>
      <c r="D18" s="164" t="s">
        <v>430</v>
      </c>
      <c r="E18" s="263"/>
      <c r="F18" s="263">
        <v>96</v>
      </c>
      <c r="G18" s="264">
        <v>95.8</v>
      </c>
      <c r="H18" s="170">
        <v>96.6</v>
      </c>
      <c r="I18" s="170">
        <v>102.66666666666667</v>
      </c>
      <c r="J18" s="170">
        <v>88.6</v>
      </c>
      <c r="K18" s="170">
        <v>97.5</v>
      </c>
      <c r="L18" s="170">
        <v>123</v>
      </c>
      <c r="M18" s="170">
        <v>93.5</v>
      </c>
      <c r="N18" s="170">
        <v>95.6</v>
      </c>
      <c r="O18" s="170">
        <v>141.6</v>
      </c>
      <c r="P18" s="170">
        <v>116.14285714285714</v>
      </c>
      <c r="Q18" s="170">
        <v>98.083333333333329</v>
      </c>
      <c r="R18" s="170">
        <v>99.2</v>
      </c>
      <c r="S18" s="170">
        <v>108</v>
      </c>
      <c r="T18" s="170">
        <v>115.8</v>
      </c>
      <c r="U18" s="170">
        <v>103.2</v>
      </c>
      <c r="V18" s="170">
        <v>99.4</v>
      </c>
      <c r="W18" s="170">
        <v>106</v>
      </c>
      <c r="X18" s="170">
        <v>99.8</v>
      </c>
      <c r="Y18" s="170">
        <v>97.8</v>
      </c>
      <c r="Z18" s="170">
        <v>98</v>
      </c>
      <c r="AA18" s="170">
        <v>112.4</v>
      </c>
      <c r="AB18" s="170">
        <v>100</v>
      </c>
      <c r="AC18" s="170">
        <v>92.4</v>
      </c>
      <c r="AD18" s="170">
        <v>96.571428571428569</v>
      </c>
      <c r="AE18" s="170">
        <v>95.2</v>
      </c>
      <c r="AF18" s="170">
        <v>106.6</v>
      </c>
      <c r="AG18" s="170">
        <v>115</v>
      </c>
      <c r="AH18" s="170">
        <v>103</v>
      </c>
      <c r="AI18" s="170">
        <v>96.142857142857139</v>
      </c>
      <c r="AJ18" s="767">
        <v>101.75</v>
      </c>
      <c r="AK18" s="170">
        <v>140</v>
      </c>
      <c r="AL18" s="41">
        <f t="shared" si="0"/>
        <v>32</v>
      </c>
      <c r="AM18" s="305">
        <f t="shared" si="1"/>
        <v>104.10491071428571</v>
      </c>
      <c r="AN18" s="171">
        <f t="shared" si="2"/>
        <v>11.885748955569788</v>
      </c>
      <c r="AO18" s="172">
        <f t="shared" si="3"/>
        <v>88.6</v>
      </c>
      <c r="AP18" s="173">
        <f t="shared" si="4"/>
        <v>141.6</v>
      </c>
      <c r="AQ18" s="176">
        <f t="shared" si="5"/>
        <v>0.62570621468926557</v>
      </c>
      <c r="AR18" s="175">
        <v>106.78727678571427</v>
      </c>
      <c r="AS18" s="141">
        <f t="shared" si="6"/>
        <v>-2.5765989836831649</v>
      </c>
      <c r="AT18" s="143">
        <f t="shared" si="7"/>
        <v>-2.5765989836831649</v>
      </c>
    </row>
    <row r="19" spans="1:234" ht="18.75" customHeight="1" x14ac:dyDescent="0.3">
      <c r="A19" s="223" t="s">
        <v>112</v>
      </c>
      <c r="B19" s="458" t="s">
        <v>309</v>
      </c>
      <c r="C19" s="181"/>
      <c r="D19" s="164" t="s">
        <v>430</v>
      </c>
      <c r="E19" s="263"/>
      <c r="F19" s="263">
        <v>92.8</v>
      </c>
      <c r="G19" s="264">
        <v>93.4</v>
      </c>
      <c r="H19" s="170">
        <v>93.2</v>
      </c>
      <c r="I19" s="170">
        <v>99.333333333333329</v>
      </c>
      <c r="J19" s="170">
        <v>90.4</v>
      </c>
      <c r="K19" s="170">
        <v>94.5</v>
      </c>
      <c r="L19" s="170">
        <v>113.6</v>
      </c>
      <c r="M19" s="170">
        <v>90</v>
      </c>
      <c r="N19" s="170">
        <v>92.4</v>
      </c>
      <c r="O19" s="170">
        <v>144.6</v>
      </c>
      <c r="P19" s="170">
        <v>119.42857142857143</v>
      </c>
      <c r="Q19" s="170">
        <v>93.5</v>
      </c>
      <c r="R19" s="170">
        <v>89.8</v>
      </c>
      <c r="S19" s="170">
        <v>108</v>
      </c>
      <c r="T19" s="170">
        <v>113.2</v>
      </c>
      <c r="U19" s="170">
        <v>100.2</v>
      </c>
      <c r="V19" s="170">
        <v>95</v>
      </c>
      <c r="W19" s="170">
        <v>97.857142857142861</v>
      </c>
      <c r="X19" s="170">
        <v>97.4</v>
      </c>
      <c r="Y19" s="170">
        <v>93.8</v>
      </c>
      <c r="Z19" s="170">
        <v>98</v>
      </c>
      <c r="AA19" s="170">
        <v>112</v>
      </c>
      <c r="AB19" s="170">
        <v>97.75</v>
      </c>
      <c r="AC19" s="170">
        <v>92.4</v>
      </c>
      <c r="AD19" s="170">
        <v>95</v>
      </c>
      <c r="AE19" s="170">
        <v>94.8</v>
      </c>
      <c r="AF19" s="170">
        <v>104.8</v>
      </c>
      <c r="AG19" s="170">
        <v>115</v>
      </c>
      <c r="AH19" s="170">
        <v>99.4</v>
      </c>
      <c r="AI19" s="170">
        <v>94.428571428571431</v>
      </c>
      <c r="AJ19" s="767">
        <v>98.75</v>
      </c>
      <c r="AK19" s="170">
        <v>143</v>
      </c>
      <c r="AL19" s="41">
        <f t="shared" si="0"/>
        <v>32</v>
      </c>
      <c r="AM19" s="305">
        <f t="shared" si="1"/>
        <v>101.80461309523812</v>
      </c>
      <c r="AN19" s="171">
        <f t="shared" si="2"/>
        <v>13.345052461156998</v>
      </c>
      <c r="AO19" s="172">
        <f t="shared" si="3"/>
        <v>89.8</v>
      </c>
      <c r="AP19" s="173">
        <f t="shared" si="4"/>
        <v>144.6</v>
      </c>
      <c r="AQ19" s="176">
        <f t="shared" si="5"/>
        <v>0.62102351313969573</v>
      </c>
      <c r="AR19" s="175">
        <v>103.28571428571428</v>
      </c>
      <c r="AS19" s="141">
        <f t="shared" si="6"/>
        <v>-1.4548468339942389</v>
      </c>
      <c r="AT19" s="143">
        <f t="shared" si="7"/>
        <v>-1.4548468339942389</v>
      </c>
    </row>
    <row r="20" spans="1:234" ht="18.75" customHeight="1" x14ac:dyDescent="0.3">
      <c r="A20" s="223" t="s">
        <v>113</v>
      </c>
      <c r="B20" s="458" t="s">
        <v>310</v>
      </c>
      <c r="C20" s="181"/>
      <c r="D20" s="164" t="s">
        <v>430</v>
      </c>
      <c r="E20" s="263"/>
      <c r="F20" s="263">
        <v>93</v>
      </c>
      <c r="G20" s="264">
        <v>94.8</v>
      </c>
      <c r="H20" s="170">
        <v>94.833333333333329</v>
      </c>
      <c r="I20" s="170">
        <v>105</v>
      </c>
      <c r="J20" s="170">
        <v>91.6</v>
      </c>
      <c r="K20" s="170">
        <v>95.75</v>
      </c>
      <c r="L20" s="170">
        <v>122.6</v>
      </c>
      <c r="M20" s="170">
        <v>93</v>
      </c>
      <c r="N20" s="170">
        <v>97.6</v>
      </c>
      <c r="O20" s="170">
        <v>144</v>
      </c>
      <c r="P20" s="170">
        <v>124.14285714285714</v>
      </c>
      <c r="Q20" s="170">
        <v>96.5</v>
      </c>
      <c r="R20" s="170">
        <v>95</v>
      </c>
      <c r="S20" s="170">
        <v>109</v>
      </c>
      <c r="T20" s="170">
        <v>115.2</v>
      </c>
      <c r="U20" s="170">
        <v>96.5</v>
      </c>
      <c r="V20" s="170">
        <v>94.666666666666671</v>
      </c>
      <c r="W20" s="170">
        <v>101.85714285714286</v>
      </c>
      <c r="X20" s="170">
        <v>101.2</v>
      </c>
      <c r="Y20" s="170">
        <v>97.333333333333329</v>
      </c>
      <c r="Z20" s="170">
        <v>100</v>
      </c>
      <c r="AA20" s="170">
        <v>105.4</v>
      </c>
      <c r="AB20" s="170">
        <v>101</v>
      </c>
      <c r="AC20" s="170">
        <v>83.4</v>
      </c>
      <c r="AD20" s="170">
        <v>96.833333333333329</v>
      </c>
      <c r="AE20" s="170">
        <v>95.2</v>
      </c>
      <c r="AF20" s="170">
        <v>107</v>
      </c>
      <c r="AG20" s="170"/>
      <c r="AH20" s="170">
        <v>101.8</v>
      </c>
      <c r="AI20" s="170">
        <v>96.571428571428569</v>
      </c>
      <c r="AJ20" s="767">
        <v>102</v>
      </c>
      <c r="AK20" s="170">
        <v>144.5</v>
      </c>
      <c r="AL20" s="41">
        <f t="shared" si="0"/>
        <v>31</v>
      </c>
      <c r="AM20" s="305">
        <f t="shared" si="1"/>
        <v>103.1383256528418</v>
      </c>
      <c r="AN20" s="171">
        <f t="shared" si="2"/>
        <v>13.463263274912386</v>
      </c>
      <c r="AO20" s="172">
        <f t="shared" si="3"/>
        <v>83.4</v>
      </c>
      <c r="AP20" s="173">
        <f t="shared" si="4"/>
        <v>144.5</v>
      </c>
      <c r="AQ20" s="176">
        <f t="shared" si="5"/>
        <v>0.57716262975778554</v>
      </c>
      <c r="AR20" s="175">
        <v>106.32142857142857</v>
      </c>
      <c r="AS20" s="141">
        <f t="shared" si="6"/>
        <v>-3.0862464543984558</v>
      </c>
      <c r="AT20" s="143">
        <f t="shared" si="7"/>
        <v>-3.0862464543984558</v>
      </c>
    </row>
    <row r="21" spans="1:234" s="12" customFormat="1" ht="18.75" customHeight="1" x14ac:dyDescent="0.3">
      <c r="A21" s="224" t="s">
        <v>114</v>
      </c>
      <c r="B21" s="416" t="s">
        <v>311</v>
      </c>
      <c r="C21" s="177"/>
      <c r="D21" s="244" t="s">
        <v>430</v>
      </c>
      <c r="E21" s="263"/>
      <c r="F21" s="263">
        <v>95.2</v>
      </c>
      <c r="G21" s="281">
        <v>120</v>
      </c>
      <c r="H21" s="281">
        <v>114</v>
      </c>
      <c r="I21" s="281">
        <v>125</v>
      </c>
      <c r="J21" s="281">
        <v>87</v>
      </c>
      <c r="K21" s="281">
        <v>99</v>
      </c>
      <c r="L21" s="281">
        <v>123.2</v>
      </c>
      <c r="M21" s="281">
        <v>110</v>
      </c>
      <c r="N21" s="281">
        <v>101.2</v>
      </c>
      <c r="O21" s="281">
        <v>139.6</v>
      </c>
      <c r="P21" s="281">
        <v>125.71428571428571</v>
      </c>
      <c r="Q21" s="281">
        <v>106.66666666666667</v>
      </c>
      <c r="R21" s="281">
        <v>98.4</v>
      </c>
      <c r="S21" s="281">
        <v>110</v>
      </c>
      <c r="T21" s="281">
        <v>109.4</v>
      </c>
      <c r="U21" s="281">
        <v>109</v>
      </c>
      <c r="V21" s="281">
        <v>114</v>
      </c>
      <c r="W21" s="281">
        <v>104.85714285714286</v>
      </c>
      <c r="X21" s="281">
        <v>113.5</v>
      </c>
      <c r="Y21" s="281">
        <v>162</v>
      </c>
      <c r="Z21" s="281">
        <v>105</v>
      </c>
      <c r="AA21" s="281"/>
      <c r="AB21" s="281">
        <v>118.75</v>
      </c>
      <c r="AC21" s="281">
        <v>117.8</v>
      </c>
      <c r="AD21" s="281">
        <v>99</v>
      </c>
      <c r="AE21" s="281">
        <v>106.5</v>
      </c>
      <c r="AF21" s="281">
        <v>131.66666666666666</v>
      </c>
      <c r="AG21" s="281"/>
      <c r="AH21" s="281">
        <v>120.2</v>
      </c>
      <c r="AI21" s="281">
        <v>98</v>
      </c>
      <c r="AJ21" s="767">
        <v>117</v>
      </c>
      <c r="AK21" s="281">
        <v>150</v>
      </c>
      <c r="AL21" s="41">
        <f t="shared" si="0"/>
        <v>30</v>
      </c>
      <c r="AM21" s="305">
        <f t="shared" si="1"/>
        <v>114.38849206349207</v>
      </c>
      <c r="AN21" s="171">
        <f t="shared" si="2"/>
        <v>14.128878468246464</v>
      </c>
      <c r="AO21" s="172">
        <f t="shared" si="3"/>
        <v>87</v>
      </c>
      <c r="AP21" s="173">
        <f t="shared" si="4"/>
        <v>162</v>
      </c>
      <c r="AQ21" s="180">
        <f t="shared" si="5"/>
        <v>0.53703703703703709</v>
      </c>
      <c r="AR21" s="175">
        <v>117.70623973727423</v>
      </c>
      <c r="AS21" s="141">
        <f t="shared" si="6"/>
        <v>-2.9004208499755713</v>
      </c>
      <c r="AT21" s="143">
        <f t="shared" si="7"/>
        <v>-2.9004208499755713</v>
      </c>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row>
    <row r="22" spans="1:234" s="22" customFormat="1" ht="18.75" customHeight="1" x14ac:dyDescent="0.3">
      <c r="A22" s="224" t="s">
        <v>115</v>
      </c>
      <c r="B22" s="457" t="s">
        <v>312</v>
      </c>
      <c r="C22" s="182"/>
      <c r="D22" s="244" t="s">
        <v>431</v>
      </c>
      <c r="E22" s="263"/>
      <c r="F22" s="263">
        <v>12900</v>
      </c>
      <c r="G22" s="281">
        <v>15740</v>
      </c>
      <c r="H22" s="281">
        <v>16400</v>
      </c>
      <c r="I22" s="281">
        <v>17166.666666666668</v>
      </c>
      <c r="J22" s="281">
        <v>8780</v>
      </c>
      <c r="K22" s="281">
        <v>16500</v>
      </c>
      <c r="L22" s="281">
        <v>13300</v>
      </c>
      <c r="M22" s="281">
        <v>16500</v>
      </c>
      <c r="N22" s="281">
        <v>15680</v>
      </c>
      <c r="O22" s="797">
        <v>11800</v>
      </c>
      <c r="P22" s="281">
        <v>14428.571428571429</v>
      </c>
      <c r="Q22" s="281">
        <v>14916.666666666666</v>
      </c>
      <c r="R22" s="281">
        <v>16700</v>
      </c>
      <c r="S22" s="797">
        <v>15995</v>
      </c>
      <c r="T22" s="281">
        <v>15900</v>
      </c>
      <c r="U22" s="281">
        <v>15666.666666666666</v>
      </c>
      <c r="V22" s="281">
        <v>18375</v>
      </c>
      <c r="W22" s="281">
        <v>15071.428571428571</v>
      </c>
      <c r="X22" s="281">
        <v>18125</v>
      </c>
      <c r="Y22" s="281">
        <v>17200</v>
      </c>
      <c r="Z22" s="281">
        <v>15000</v>
      </c>
      <c r="AA22" s="281">
        <v>13666.666666666666</v>
      </c>
      <c r="AB22" s="281">
        <v>18000</v>
      </c>
      <c r="AC22" s="281">
        <v>17820</v>
      </c>
      <c r="AD22" s="281">
        <v>14080</v>
      </c>
      <c r="AE22" s="281">
        <v>16300</v>
      </c>
      <c r="AF22" s="281">
        <v>16625</v>
      </c>
      <c r="AG22" s="281"/>
      <c r="AH22" s="281">
        <v>16700</v>
      </c>
      <c r="AI22" s="281">
        <v>16725.714285714286</v>
      </c>
      <c r="AJ22" s="767">
        <v>16000</v>
      </c>
      <c r="AK22" s="281">
        <v>17400</v>
      </c>
      <c r="AL22" s="41">
        <f t="shared" si="0"/>
        <v>31</v>
      </c>
      <c r="AM22" s="305">
        <f t="shared" si="1"/>
        <v>15660.076804915514</v>
      </c>
      <c r="AN22" s="171">
        <f t="shared" si="2"/>
        <v>12.924238899256535</v>
      </c>
      <c r="AO22" s="172">
        <f>MIN(E22:AK22)</f>
        <v>8780</v>
      </c>
      <c r="AP22" s="173">
        <f t="shared" si="4"/>
        <v>18375</v>
      </c>
      <c r="AQ22" s="183">
        <f t="shared" si="5"/>
        <v>0.47782312925170067</v>
      </c>
      <c r="AR22" s="175">
        <v>16293.156682027651</v>
      </c>
      <c r="AS22" s="141">
        <f t="shared" si="6"/>
        <v>-4.042635837605979</v>
      </c>
      <c r="AT22" s="143">
        <f t="shared" si="7"/>
        <v>-4.042635837605979</v>
      </c>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c r="DW22" s="142"/>
      <c r="DX22" s="142"/>
      <c r="DY22" s="142"/>
      <c r="DZ22" s="142"/>
      <c r="EA22" s="142"/>
      <c r="EB22" s="142"/>
      <c r="EC22" s="142"/>
      <c r="ED22" s="142"/>
      <c r="EE22" s="142"/>
      <c r="EF22" s="142"/>
      <c r="EG22" s="142"/>
      <c r="EH22" s="142"/>
      <c r="EI22" s="142"/>
      <c r="EJ22" s="142"/>
      <c r="EK22" s="142"/>
      <c r="EL22" s="142"/>
      <c r="EM22" s="142"/>
      <c r="EN22" s="142"/>
      <c r="EO22" s="142"/>
      <c r="EP22" s="142"/>
      <c r="EQ22" s="142"/>
      <c r="ER22" s="142"/>
      <c r="ES22" s="142"/>
      <c r="ET22" s="142"/>
      <c r="EU22" s="142"/>
      <c r="EV22" s="142"/>
      <c r="EW22" s="142"/>
      <c r="EX22" s="142"/>
      <c r="EY22" s="142"/>
      <c r="EZ22" s="142"/>
      <c r="FA22" s="142"/>
      <c r="FB22" s="142"/>
      <c r="FC22" s="142"/>
      <c r="FD22" s="142"/>
      <c r="FE22" s="142"/>
      <c r="FF22" s="142"/>
      <c r="FG22" s="142"/>
      <c r="FH22" s="142"/>
      <c r="FI22" s="142"/>
      <c r="FJ22" s="142"/>
      <c r="FK22" s="142"/>
      <c r="FL22" s="142"/>
      <c r="FM22" s="142"/>
      <c r="FN22" s="142"/>
      <c r="FO22" s="142"/>
      <c r="FP22" s="142"/>
      <c r="FQ22" s="142"/>
      <c r="FR22" s="142"/>
      <c r="FS22" s="142"/>
      <c r="FT22" s="142"/>
      <c r="FU22" s="142"/>
      <c r="FV22" s="142"/>
      <c r="FW22" s="142"/>
      <c r="FX22" s="142"/>
      <c r="FY22" s="142"/>
      <c r="FZ22" s="142"/>
      <c r="GA22" s="142"/>
      <c r="GB22" s="142"/>
      <c r="GC22" s="142"/>
      <c r="GD22" s="142"/>
      <c r="GE22" s="142"/>
      <c r="GF22" s="142"/>
      <c r="GG22" s="142"/>
      <c r="GH22" s="142"/>
      <c r="GI22" s="142"/>
      <c r="GJ22" s="142"/>
      <c r="GK22" s="142"/>
      <c r="GL22" s="142"/>
      <c r="GM22" s="142"/>
      <c r="GN22" s="142"/>
      <c r="GO22" s="142"/>
      <c r="GP22" s="142"/>
      <c r="GQ22" s="142"/>
      <c r="GR22" s="142"/>
      <c r="GS22" s="142"/>
      <c r="GT22" s="142"/>
      <c r="GU22" s="142"/>
      <c r="GV22" s="142"/>
      <c r="GW22" s="142"/>
      <c r="GX22" s="142"/>
      <c r="GY22" s="142"/>
      <c r="GZ22" s="142"/>
      <c r="HA22" s="142"/>
      <c r="HB22" s="142"/>
      <c r="HC22" s="142"/>
      <c r="HD22" s="142"/>
      <c r="HE22" s="142"/>
      <c r="HF22" s="142"/>
      <c r="HG22" s="142"/>
      <c r="HH22" s="142"/>
      <c r="HI22" s="142"/>
      <c r="HJ22" s="142"/>
      <c r="HK22" s="142"/>
      <c r="HL22" s="142"/>
      <c r="HM22" s="142"/>
      <c r="HN22" s="142"/>
      <c r="HO22" s="142"/>
      <c r="HP22" s="142"/>
      <c r="HQ22" s="142"/>
      <c r="HR22" s="142"/>
      <c r="HS22" s="142"/>
      <c r="HT22" s="142"/>
      <c r="HU22" s="142"/>
      <c r="HV22" s="142"/>
      <c r="HW22" s="142"/>
      <c r="HX22" s="142"/>
      <c r="HY22" s="142"/>
      <c r="HZ22" s="142"/>
    </row>
    <row r="23" spans="1:234" s="12" customFormat="1" ht="18.75" customHeight="1" x14ac:dyDescent="0.3">
      <c r="A23" s="224" t="s">
        <v>116</v>
      </c>
      <c r="B23" s="416" t="s">
        <v>313</v>
      </c>
      <c r="C23" s="177"/>
      <c r="D23" s="178"/>
      <c r="E23" s="263"/>
      <c r="F23" s="263"/>
      <c r="G23" s="281"/>
      <c r="H23" s="281"/>
      <c r="I23" s="281"/>
      <c r="J23" s="281"/>
      <c r="K23" s="281"/>
      <c r="L23" s="281"/>
      <c r="M23" s="281"/>
      <c r="N23" s="281"/>
      <c r="O23" s="281"/>
      <c r="P23" s="281"/>
      <c r="Q23" s="281"/>
      <c r="R23" s="281"/>
      <c r="S23" s="281"/>
      <c r="T23" s="281"/>
      <c r="U23" s="281"/>
      <c r="V23" s="281" t="s">
        <v>667</v>
      </c>
      <c r="W23" s="281"/>
      <c r="X23" s="281"/>
      <c r="Y23" s="281"/>
      <c r="Z23" s="281"/>
      <c r="AA23" s="281"/>
      <c r="AB23" s="281"/>
      <c r="AC23" s="281"/>
      <c r="AD23" s="281"/>
      <c r="AE23" s="281"/>
      <c r="AF23" s="281"/>
      <c r="AG23" s="281"/>
      <c r="AH23" s="281"/>
      <c r="AI23" s="281"/>
      <c r="AJ23" s="767"/>
      <c r="AK23" s="281"/>
      <c r="AL23" s="41"/>
      <c r="AM23" s="305"/>
      <c r="AN23" s="171"/>
      <c r="AO23" s="172"/>
      <c r="AP23" s="173"/>
      <c r="AQ23" s="180"/>
      <c r="AR23" s="175"/>
      <c r="AS23" s="141" t="e">
        <f t="shared" si="6"/>
        <v>#DIV/0!</v>
      </c>
      <c r="AT23" s="143" t="str">
        <f t="shared" si="7"/>
        <v/>
      </c>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row>
    <row r="24" spans="1:234" ht="18.75" customHeight="1" x14ac:dyDescent="0.3">
      <c r="A24" s="223" t="s">
        <v>117</v>
      </c>
      <c r="B24" s="303" t="s">
        <v>314</v>
      </c>
      <c r="C24" s="184" t="s">
        <v>472</v>
      </c>
      <c r="D24" s="164" t="s">
        <v>432</v>
      </c>
      <c r="E24" s="263"/>
      <c r="F24" s="263">
        <v>9580</v>
      </c>
      <c r="G24" s="264">
        <v>7500</v>
      </c>
      <c r="H24" s="170">
        <v>10825</v>
      </c>
      <c r="I24" s="170">
        <v>10333.333333333334</v>
      </c>
      <c r="J24" s="170">
        <v>8120</v>
      </c>
      <c r="K24" s="170">
        <v>9750</v>
      </c>
      <c r="L24" s="170">
        <v>11300</v>
      </c>
      <c r="M24" s="170">
        <v>9400</v>
      </c>
      <c r="N24" s="170">
        <v>8440</v>
      </c>
      <c r="O24" s="170">
        <v>7926</v>
      </c>
      <c r="P24" s="170">
        <v>8542.8571428571431</v>
      </c>
      <c r="Q24" s="170">
        <v>10733.333333333334</v>
      </c>
      <c r="R24" s="170">
        <v>8200</v>
      </c>
      <c r="S24" s="170">
        <v>8035</v>
      </c>
      <c r="T24" s="170">
        <v>9140</v>
      </c>
      <c r="U24" s="170">
        <v>10800</v>
      </c>
      <c r="V24" s="170">
        <v>11600</v>
      </c>
      <c r="W24" s="170">
        <v>11308.571428571429</v>
      </c>
      <c r="X24" s="170">
        <v>12200</v>
      </c>
      <c r="Y24" s="170">
        <v>9700</v>
      </c>
      <c r="Z24" s="170">
        <v>8000</v>
      </c>
      <c r="AA24" s="170">
        <v>13080</v>
      </c>
      <c r="AB24" s="170">
        <v>9750</v>
      </c>
      <c r="AC24" s="170">
        <v>9860</v>
      </c>
      <c r="AD24" s="170">
        <v>8633.3333333333339</v>
      </c>
      <c r="AE24" s="170">
        <v>10290</v>
      </c>
      <c r="AF24" s="170">
        <v>9960</v>
      </c>
      <c r="AG24" s="170">
        <v>7125</v>
      </c>
      <c r="AH24" s="170">
        <v>7560</v>
      </c>
      <c r="AI24" s="170">
        <v>9342.8571428571431</v>
      </c>
      <c r="AJ24" s="767">
        <v>7600</v>
      </c>
      <c r="AK24" s="170">
        <v>8837.5</v>
      </c>
      <c r="AL24" s="41">
        <f t="shared" si="0"/>
        <v>32</v>
      </c>
      <c r="AM24" s="305">
        <f t="shared" si="1"/>
        <v>9483.5245535714294</v>
      </c>
      <c r="AN24" s="171">
        <f t="shared" si="2"/>
        <v>15.696587944014114</v>
      </c>
      <c r="AO24" s="172">
        <f t="shared" si="3"/>
        <v>7125</v>
      </c>
      <c r="AP24" s="173">
        <f t="shared" si="4"/>
        <v>13080</v>
      </c>
      <c r="AQ24" s="176">
        <f t="shared" si="5"/>
        <v>0.54472477064220182</v>
      </c>
      <c r="AR24" s="175">
        <v>9928.4977678571431</v>
      </c>
      <c r="AS24" s="141">
        <f t="shared" si="6"/>
        <v>-4.6920658218588152</v>
      </c>
      <c r="AT24" s="143">
        <f t="shared" si="7"/>
        <v>-4.6920658218588152</v>
      </c>
    </row>
    <row r="25" spans="1:234" ht="18.75" customHeight="1" x14ac:dyDescent="0.3">
      <c r="A25" s="223" t="s">
        <v>118</v>
      </c>
      <c r="B25" s="303" t="s">
        <v>315</v>
      </c>
      <c r="C25" s="184" t="s">
        <v>473</v>
      </c>
      <c r="D25" s="164" t="s">
        <v>432</v>
      </c>
      <c r="E25" s="263"/>
      <c r="F25" s="263">
        <v>11440</v>
      </c>
      <c r="G25" s="264">
        <v>8480</v>
      </c>
      <c r="H25" s="170">
        <v>11976</v>
      </c>
      <c r="I25" s="170">
        <v>11466.666666666666</v>
      </c>
      <c r="J25" s="170">
        <v>9080</v>
      </c>
      <c r="K25" s="170">
        <v>11000</v>
      </c>
      <c r="L25" s="170">
        <v>11700</v>
      </c>
      <c r="M25" s="170">
        <v>11400</v>
      </c>
      <c r="N25" s="170">
        <v>10450</v>
      </c>
      <c r="O25" s="170">
        <v>10602</v>
      </c>
      <c r="P25" s="170">
        <v>9500</v>
      </c>
      <c r="Q25" s="170">
        <v>13587.666666666666</v>
      </c>
      <c r="R25" s="170">
        <v>11440</v>
      </c>
      <c r="S25" s="170">
        <v>9900</v>
      </c>
      <c r="T25" s="170">
        <v>12200</v>
      </c>
      <c r="U25" s="170">
        <v>13075</v>
      </c>
      <c r="V25" s="170">
        <v>13660</v>
      </c>
      <c r="W25" s="170">
        <v>12748.571428571429</v>
      </c>
      <c r="X25" s="170">
        <v>13875</v>
      </c>
      <c r="Y25" s="170">
        <v>12390</v>
      </c>
      <c r="Z25" s="170">
        <v>10000</v>
      </c>
      <c r="AA25" s="170">
        <v>14880</v>
      </c>
      <c r="AB25" s="170">
        <v>12875</v>
      </c>
      <c r="AC25" s="170">
        <v>11440</v>
      </c>
      <c r="AD25" s="170">
        <v>11392.857142857143</v>
      </c>
      <c r="AE25" s="170">
        <v>11920</v>
      </c>
      <c r="AF25" s="170">
        <v>13360</v>
      </c>
      <c r="AG25" s="170">
        <v>9250</v>
      </c>
      <c r="AH25" s="170">
        <v>10500</v>
      </c>
      <c r="AI25" s="170">
        <v>11028.571428571429</v>
      </c>
      <c r="AJ25" s="767">
        <v>10250</v>
      </c>
      <c r="AK25" s="170">
        <v>11325</v>
      </c>
      <c r="AL25" s="41">
        <f t="shared" si="0"/>
        <v>32</v>
      </c>
      <c r="AM25" s="305">
        <f t="shared" si="1"/>
        <v>11506.010416666666</v>
      </c>
      <c r="AN25" s="171">
        <f t="shared" si="2"/>
        <v>13.158485274218942</v>
      </c>
      <c r="AO25" s="172">
        <f>MIN(E25:AK25)</f>
        <v>8480</v>
      </c>
      <c r="AP25" s="173">
        <f t="shared" si="4"/>
        <v>14880</v>
      </c>
      <c r="AQ25" s="176">
        <f t="shared" si="5"/>
        <v>0.56989247311827962</v>
      </c>
      <c r="AR25" s="175">
        <v>11973.690476190475</v>
      </c>
      <c r="AS25" s="141">
        <f t="shared" si="6"/>
        <v>-4.0646587530145606</v>
      </c>
      <c r="AT25" s="143">
        <f t="shared" si="7"/>
        <v>-4.0646587530145606</v>
      </c>
    </row>
    <row r="26" spans="1:234" s="12" customFormat="1" ht="18.75" customHeight="1" x14ac:dyDescent="0.3">
      <c r="A26" s="224" t="s">
        <v>119</v>
      </c>
      <c r="B26" s="416" t="s">
        <v>316</v>
      </c>
      <c r="C26" s="177"/>
      <c r="D26" s="178"/>
      <c r="E26" s="263"/>
      <c r="F26" s="263"/>
      <c r="G26" s="281"/>
      <c r="H26" s="281"/>
      <c r="I26" s="281"/>
      <c r="J26" s="28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767"/>
      <c r="AK26" s="281"/>
      <c r="AL26" s="41"/>
      <c r="AM26" s="305"/>
      <c r="AN26" s="171"/>
      <c r="AO26" s="172"/>
      <c r="AP26" s="173"/>
      <c r="AQ26" s="180"/>
      <c r="AR26" s="175"/>
      <c r="AS26" s="141" t="e">
        <f t="shared" si="6"/>
        <v>#DIV/0!</v>
      </c>
      <c r="AT26" s="143" t="str">
        <f t="shared" si="7"/>
        <v/>
      </c>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row>
    <row r="27" spans="1:234" ht="18.75" customHeight="1" x14ac:dyDescent="0.3">
      <c r="A27" s="223" t="s">
        <v>120</v>
      </c>
      <c r="B27" s="303" t="s">
        <v>317</v>
      </c>
      <c r="C27" s="251" t="s">
        <v>487</v>
      </c>
      <c r="D27" s="164" t="s">
        <v>433</v>
      </c>
      <c r="E27" s="263"/>
      <c r="F27" s="263">
        <v>5560</v>
      </c>
      <c r="G27" s="264">
        <v>5640</v>
      </c>
      <c r="H27" s="170"/>
      <c r="I27" s="170"/>
      <c r="J27" s="170">
        <v>2510</v>
      </c>
      <c r="K27" s="170"/>
      <c r="L27" s="170">
        <v>6240</v>
      </c>
      <c r="M27" s="170">
        <v>6900</v>
      </c>
      <c r="N27" s="170">
        <v>5100</v>
      </c>
      <c r="O27" s="170">
        <v>6600</v>
      </c>
      <c r="P27" s="170">
        <v>6600</v>
      </c>
      <c r="Q27" s="170">
        <v>3133.3333333333335</v>
      </c>
      <c r="R27" s="170">
        <v>5580</v>
      </c>
      <c r="S27" s="170">
        <v>4260</v>
      </c>
      <c r="T27" s="170">
        <v>5400</v>
      </c>
      <c r="U27" s="170">
        <v>5400</v>
      </c>
      <c r="V27" s="170">
        <v>6025</v>
      </c>
      <c r="W27" s="170">
        <v>5428.5714285714284</v>
      </c>
      <c r="X27" s="170"/>
      <c r="Y27" s="170">
        <v>5240</v>
      </c>
      <c r="Z27" s="170">
        <v>5000</v>
      </c>
      <c r="AA27" s="170">
        <v>5500</v>
      </c>
      <c r="AB27" s="170">
        <v>5400</v>
      </c>
      <c r="AC27" s="170">
        <v>5500</v>
      </c>
      <c r="AD27" s="170">
        <v>5300</v>
      </c>
      <c r="AE27" s="170">
        <v>5240</v>
      </c>
      <c r="AF27" s="170"/>
      <c r="AG27" s="170"/>
      <c r="AH27" s="170">
        <v>5600</v>
      </c>
      <c r="AI27" s="170">
        <v>5000</v>
      </c>
      <c r="AJ27" s="767"/>
      <c r="AK27" s="170"/>
      <c r="AL27" s="41">
        <f t="shared" si="0"/>
        <v>24</v>
      </c>
      <c r="AM27" s="305">
        <f t="shared" si="1"/>
        <v>5339.8710317460327</v>
      </c>
      <c r="AN27" s="171">
        <f t="shared" si="2"/>
        <v>18.138287797282061</v>
      </c>
      <c r="AO27" s="172">
        <f t="shared" si="3"/>
        <v>2510</v>
      </c>
      <c r="AP27" s="173">
        <f t="shared" si="4"/>
        <v>6900</v>
      </c>
      <c r="AQ27" s="176">
        <f t="shared" si="5"/>
        <v>0.36376811594202896</v>
      </c>
      <c r="AR27" s="175">
        <v>5367.7904761904756</v>
      </c>
      <c r="AS27" s="141">
        <f t="shared" si="6"/>
        <v>-0.52284866579097589</v>
      </c>
      <c r="AT27" s="143">
        <f t="shared" si="7"/>
        <v>-0.52284866579097589</v>
      </c>
    </row>
    <row r="28" spans="1:234" ht="18.75" customHeight="1" x14ac:dyDescent="0.3">
      <c r="A28" s="223" t="s">
        <v>121</v>
      </c>
      <c r="B28" s="303" t="s">
        <v>318</v>
      </c>
      <c r="C28" s="245" t="s">
        <v>488</v>
      </c>
      <c r="D28" s="164" t="s">
        <v>433</v>
      </c>
      <c r="E28" s="263"/>
      <c r="F28" s="263">
        <v>2200</v>
      </c>
      <c r="G28" s="264">
        <v>2650</v>
      </c>
      <c r="H28" s="170"/>
      <c r="I28" s="170"/>
      <c r="J28" s="170"/>
      <c r="K28" s="170"/>
      <c r="L28" s="170">
        <v>4380</v>
      </c>
      <c r="M28" s="170">
        <v>3400</v>
      </c>
      <c r="N28" s="170">
        <v>2470</v>
      </c>
      <c r="O28" s="170">
        <v>2600</v>
      </c>
      <c r="P28" s="170">
        <v>2271.4285714285716</v>
      </c>
      <c r="Q28" s="170">
        <v>1116.6666666666667</v>
      </c>
      <c r="R28" s="170">
        <v>2120</v>
      </c>
      <c r="S28" s="170">
        <v>2245</v>
      </c>
      <c r="T28" s="170">
        <v>2430</v>
      </c>
      <c r="U28" s="170">
        <v>2580</v>
      </c>
      <c r="V28" s="170">
        <v>2425</v>
      </c>
      <c r="W28" s="170">
        <v>1350</v>
      </c>
      <c r="X28" s="170">
        <v>2245</v>
      </c>
      <c r="Y28" s="170">
        <v>2340</v>
      </c>
      <c r="Z28" s="170">
        <v>4000</v>
      </c>
      <c r="AA28" s="170">
        <v>2245</v>
      </c>
      <c r="AB28" s="170">
        <v>2245</v>
      </c>
      <c r="AC28" s="170">
        <v>2500</v>
      </c>
      <c r="AD28" s="170">
        <v>3200</v>
      </c>
      <c r="AE28" s="170">
        <v>1980</v>
      </c>
      <c r="AF28" s="170">
        <v>3800</v>
      </c>
      <c r="AG28" s="170"/>
      <c r="AH28" s="170">
        <v>2500</v>
      </c>
      <c r="AI28" s="170">
        <v>1800</v>
      </c>
      <c r="AJ28" s="767"/>
      <c r="AK28" s="170"/>
      <c r="AL28" s="41">
        <f t="shared" si="0"/>
        <v>25</v>
      </c>
      <c r="AM28" s="305">
        <f t="shared" si="1"/>
        <v>2523.7238095238095</v>
      </c>
      <c r="AN28" s="171">
        <f>(STDEV(F28:AK28))/AM28*100</f>
        <v>29.585074484173301</v>
      </c>
      <c r="AO28" s="172">
        <f t="shared" si="3"/>
        <v>1116.6666666666667</v>
      </c>
      <c r="AP28" s="173">
        <f t="shared" si="4"/>
        <v>4380</v>
      </c>
      <c r="AQ28" s="176">
        <f t="shared" si="5"/>
        <v>0.25494672754946729</v>
      </c>
      <c r="AR28" s="175">
        <v>2180.0458553791887</v>
      </c>
      <c r="AS28" s="141">
        <f t="shared" si="6"/>
        <v>13.617890866174776</v>
      </c>
      <c r="AT28" s="143">
        <f t="shared" si="7"/>
        <v>13.617890866174776</v>
      </c>
    </row>
    <row r="29" spans="1:234" s="12" customFormat="1" ht="18.75" customHeight="1" x14ac:dyDescent="0.3">
      <c r="A29" s="224" t="s">
        <v>122</v>
      </c>
      <c r="B29" s="416" t="s">
        <v>319</v>
      </c>
      <c r="C29" s="177"/>
      <c r="D29" s="178"/>
      <c r="E29" s="263"/>
      <c r="F29" s="263"/>
      <c r="G29" s="281"/>
      <c r="H29" s="281"/>
      <c r="I29" s="281"/>
      <c r="J29" s="281"/>
      <c r="K29" s="281"/>
      <c r="L29" s="281"/>
      <c r="M29" s="281"/>
      <c r="N29" s="281"/>
      <c r="O29" s="281"/>
      <c r="P29" s="281"/>
      <c r="Q29" s="281"/>
      <c r="R29" s="281"/>
      <c r="S29" s="281"/>
      <c r="T29" s="281"/>
      <c r="U29" s="281"/>
      <c r="V29" s="281"/>
      <c r="W29" s="281"/>
      <c r="X29" s="281"/>
      <c r="Y29" s="281"/>
      <c r="Z29" s="281"/>
      <c r="AA29" s="281"/>
      <c r="AB29" s="281"/>
      <c r="AC29" s="281"/>
      <c r="AD29" s="281"/>
      <c r="AE29" s="281"/>
      <c r="AF29" s="281"/>
      <c r="AG29" s="281"/>
      <c r="AH29" s="281"/>
      <c r="AI29" s="281"/>
      <c r="AJ29" s="767"/>
      <c r="AK29" s="281"/>
      <c r="AL29" s="41"/>
      <c r="AM29" s="305"/>
      <c r="AN29" s="171"/>
      <c r="AO29" s="172"/>
      <c r="AP29" s="173"/>
      <c r="AQ29" s="180"/>
      <c r="AR29" s="175"/>
      <c r="AS29" s="141" t="e">
        <f t="shared" si="6"/>
        <v>#DIV/0!</v>
      </c>
      <c r="AT29" s="143" t="str">
        <f t="shared" si="7"/>
        <v/>
      </c>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row>
    <row r="30" spans="1:234" ht="18.75" customHeight="1" x14ac:dyDescent="0.3">
      <c r="A30" s="223" t="s">
        <v>124</v>
      </c>
      <c r="B30" s="303" t="s">
        <v>320</v>
      </c>
      <c r="C30" s="186" t="s">
        <v>489</v>
      </c>
      <c r="D30" s="164" t="s">
        <v>434</v>
      </c>
      <c r="E30" s="263"/>
      <c r="F30" s="263">
        <v>576</v>
      </c>
      <c r="G30" s="264">
        <v>523</v>
      </c>
      <c r="H30" s="170">
        <v>650</v>
      </c>
      <c r="I30" s="170">
        <v>650</v>
      </c>
      <c r="J30" s="170">
        <v>400</v>
      </c>
      <c r="K30" s="170"/>
      <c r="L30" s="170">
        <v>639</v>
      </c>
      <c r="M30" s="170">
        <v>632</v>
      </c>
      <c r="N30" s="170">
        <v>610</v>
      </c>
      <c r="O30" s="170">
        <v>670</v>
      </c>
      <c r="P30" s="170">
        <v>743.57142857142856</v>
      </c>
      <c r="Q30" s="170">
        <v>677.5</v>
      </c>
      <c r="R30" s="170">
        <v>634</v>
      </c>
      <c r="S30" s="170">
        <v>612</v>
      </c>
      <c r="T30" s="170">
        <v>833</v>
      </c>
      <c r="U30" s="170"/>
      <c r="V30" s="170">
        <v>734</v>
      </c>
      <c r="W30" s="170">
        <v>658.57142857142856</v>
      </c>
      <c r="X30" s="170">
        <v>680</v>
      </c>
      <c r="Y30" s="170">
        <v>730</v>
      </c>
      <c r="Z30" s="170">
        <v>650</v>
      </c>
      <c r="AA30" s="170">
        <v>652.5</v>
      </c>
      <c r="AB30" s="170"/>
      <c r="AC30" s="170">
        <v>580</v>
      </c>
      <c r="AD30" s="170">
        <v>642.85714285714289</v>
      </c>
      <c r="AE30" s="170">
        <v>627</v>
      </c>
      <c r="AF30" s="170"/>
      <c r="AG30" s="170"/>
      <c r="AH30" s="170">
        <v>700</v>
      </c>
      <c r="AI30" s="170">
        <v>766</v>
      </c>
      <c r="AJ30" s="767"/>
      <c r="AK30" s="170"/>
      <c r="AL30" s="41">
        <f t="shared" si="0"/>
        <v>25</v>
      </c>
      <c r="AM30" s="305">
        <f t="shared" si="1"/>
        <v>650.84</v>
      </c>
      <c r="AN30" s="171">
        <f t="shared" si="2"/>
        <v>12.820790859946305</v>
      </c>
      <c r="AO30" s="172">
        <f>MIN(E30:AK30)</f>
        <v>400</v>
      </c>
      <c r="AP30" s="173">
        <f t="shared" si="4"/>
        <v>833</v>
      </c>
      <c r="AQ30" s="176">
        <f t="shared" si="5"/>
        <v>0.48019207683073228</v>
      </c>
      <c r="AR30" s="175">
        <v>677.00137362637372</v>
      </c>
      <c r="AS30" s="141">
        <f t="shared" si="6"/>
        <v>-4.0196321102534682</v>
      </c>
      <c r="AT30" s="143">
        <f t="shared" si="7"/>
        <v>-4.0196321102534682</v>
      </c>
    </row>
    <row r="31" spans="1:234" ht="18.75" customHeight="1" x14ac:dyDescent="0.3">
      <c r="A31" s="223" t="s">
        <v>123</v>
      </c>
      <c r="B31" s="303" t="s">
        <v>451</v>
      </c>
      <c r="C31" s="186" t="s">
        <v>489</v>
      </c>
      <c r="D31" s="164" t="s">
        <v>434</v>
      </c>
      <c r="E31" s="263"/>
      <c r="F31" s="263">
        <v>546</v>
      </c>
      <c r="G31" s="264">
        <v>438</v>
      </c>
      <c r="H31" s="170">
        <v>620</v>
      </c>
      <c r="I31" s="170">
        <v>600</v>
      </c>
      <c r="J31" s="170">
        <v>354</v>
      </c>
      <c r="K31" s="170"/>
      <c r="L31" s="170">
        <v>573</v>
      </c>
      <c r="M31" s="170">
        <v>584</v>
      </c>
      <c r="N31" s="170">
        <v>566</v>
      </c>
      <c r="O31" s="170">
        <v>648</v>
      </c>
      <c r="P31" s="170">
        <v>633.57142857142856</v>
      </c>
      <c r="Q31" s="170">
        <v>612.5</v>
      </c>
      <c r="R31" s="170">
        <v>584</v>
      </c>
      <c r="S31" s="170">
        <v>552</v>
      </c>
      <c r="T31" s="170">
        <v>780</v>
      </c>
      <c r="U31" s="170"/>
      <c r="V31" s="170">
        <v>698</v>
      </c>
      <c r="W31" s="170">
        <v>605</v>
      </c>
      <c r="X31" s="170">
        <v>650</v>
      </c>
      <c r="Y31" s="170">
        <v>700</v>
      </c>
      <c r="Z31" s="170">
        <v>550</v>
      </c>
      <c r="AA31" s="170">
        <v>597.5</v>
      </c>
      <c r="AB31" s="170"/>
      <c r="AC31" s="170">
        <v>563</v>
      </c>
      <c r="AD31" s="170">
        <v>621.42857142857144</v>
      </c>
      <c r="AE31" s="170">
        <v>590</v>
      </c>
      <c r="AF31" s="170"/>
      <c r="AG31" s="170"/>
      <c r="AH31" s="170">
        <v>650</v>
      </c>
      <c r="AI31" s="170">
        <v>714</v>
      </c>
      <c r="AJ31" s="767"/>
      <c r="AK31" s="170"/>
      <c r="AL31" s="41">
        <f t="shared" si="0"/>
        <v>25</v>
      </c>
      <c r="AM31" s="305">
        <f t="shared" si="1"/>
        <v>601.19999999999993</v>
      </c>
      <c r="AN31" s="171">
        <f t="shared" si="2"/>
        <v>14.11340648144696</v>
      </c>
      <c r="AO31" s="172">
        <f t="shared" si="3"/>
        <v>354</v>
      </c>
      <c r="AP31" s="173">
        <f t="shared" si="4"/>
        <v>780</v>
      </c>
      <c r="AQ31" s="176">
        <f t="shared" si="5"/>
        <v>0.45384615384615384</v>
      </c>
      <c r="AR31" s="175">
        <v>638.59615384615381</v>
      </c>
      <c r="AS31" s="141">
        <f t="shared" si="6"/>
        <v>-6.2202518040841426</v>
      </c>
      <c r="AT31" s="143">
        <f t="shared" si="7"/>
        <v>-6.2202518040841426</v>
      </c>
    </row>
    <row r="32" spans="1:234" s="12" customFormat="1" ht="18.75" customHeight="1" x14ac:dyDescent="0.2">
      <c r="A32" s="224" t="s">
        <v>125</v>
      </c>
      <c r="B32" s="416" t="s">
        <v>321</v>
      </c>
      <c r="C32" s="177"/>
      <c r="D32" s="178"/>
      <c r="E32" s="263"/>
      <c r="F32" s="263"/>
      <c r="G32" s="263"/>
      <c r="H32" s="263"/>
      <c r="I32" s="263"/>
      <c r="J32" s="263"/>
      <c r="K32" s="263"/>
      <c r="L32" s="263"/>
      <c r="M32" s="263"/>
      <c r="N32" s="263"/>
      <c r="O32" s="263"/>
      <c r="P32" s="263"/>
      <c r="Q32" s="263"/>
      <c r="R32" s="263"/>
      <c r="S32" s="263"/>
      <c r="T32" s="263"/>
      <c r="U32" s="263"/>
      <c r="V32" s="263"/>
      <c r="W32" s="263"/>
      <c r="X32" s="263"/>
      <c r="Y32" s="263"/>
      <c r="Z32" s="263"/>
      <c r="AA32" s="263"/>
      <c r="AB32" s="263"/>
      <c r="AC32" s="263"/>
      <c r="AD32" s="263"/>
      <c r="AE32" s="263"/>
      <c r="AF32" s="263"/>
      <c r="AG32" s="263"/>
      <c r="AH32" s="263"/>
      <c r="AI32" s="263"/>
      <c r="AJ32" s="263"/>
      <c r="AK32" s="263"/>
      <c r="AL32" s="41"/>
      <c r="AM32" s="305"/>
      <c r="AN32" s="171"/>
      <c r="AO32" s="172"/>
      <c r="AP32" s="173"/>
      <c r="AQ32" s="180"/>
      <c r="AR32" s="175"/>
      <c r="AS32" s="141" t="e">
        <f t="shared" si="6"/>
        <v>#DIV/0!</v>
      </c>
      <c r="AT32" s="143" t="str">
        <f t="shared" si="7"/>
        <v/>
      </c>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row>
    <row r="33" spans="1:234" ht="18.75" customHeight="1" x14ac:dyDescent="0.3">
      <c r="A33" s="223" t="s">
        <v>126</v>
      </c>
      <c r="B33" s="303" t="s">
        <v>322</v>
      </c>
      <c r="C33" s="186" t="s">
        <v>490</v>
      </c>
      <c r="D33" s="164" t="s">
        <v>435</v>
      </c>
      <c r="E33" s="263"/>
      <c r="F33" s="263">
        <v>5640</v>
      </c>
      <c r="G33" s="264">
        <v>5171</v>
      </c>
      <c r="H33" s="484"/>
      <c r="I33" s="263"/>
      <c r="J33" s="263">
        <v>5000</v>
      </c>
      <c r="K33" s="263"/>
      <c r="L33" s="595">
        <v>5600</v>
      </c>
      <c r="M33" s="263">
        <v>7280</v>
      </c>
      <c r="N33" s="263">
        <v>4900</v>
      </c>
      <c r="O33" s="263">
        <v>7400</v>
      </c>
      <c r="P33" s="263">
        <v>9857.1428571428569</v>
      </c>
      <c r="Q33" s="263">
        <v>5000</v>
      </c>
      <c r="R33" s="263">
        <v>3940</v>
      </c>
      <c r="S33" s="263">
        <v>7000</v>
      </c>
      <c r="T33" s="263">
        <v>6520</v>
      </c>
      <c r="U33" s="263">
        <v>6654.5</v>
      </c>
      <c r="V33" s="263">
        <v>8000</v>
      </c>
      <c r="W33" s="263">
        <v>9500</v>
      </c>
      <c r="X33" s="484">
        <v>5000</v>
      </c>
      <c r="Y33" s="263">
        <v>9250</v>
      </c>
      <c r="Z33" s="263">
        <v>6000</v>
      </c>
      <c r="AA33" s="263"/>
      <c r="AB33" s="263"/>
      <c r="AC33" s="263">
        <v>4120</v>
      </c>
      <c r="AD33" s="484">
        <v>9286</v>
      </c>
      <c r="AE33" s="263">
        <v>10158</v>
      </c>
      <c r="AF33" s="263">
        <v>10500</v>
      </c>
      <c r="AG33" s="263"/>
      <c r="AH33" s="263">
        <v>6800</v>
      </c>
      <c r="AI33" s="263">
        <v>7821.4285714285716</v>
      </c>
      <c r="AJ33" s="767">
        <v>9103</v>
      </c>
      <c r="AK33" s="263"/>
      <c r="AL33" s="41">
        <f t="shared" si="0"/>
        <v>25</v>
      </c>
      <c r="AM33" s="305">
        <f>AVERAGE(E33:AK33)</f>
        <v>7020.0428571428565</v>
      </c>
      <c r="AN33" s="171">
        <f t="shared" si="2"/>
        <v>28.469495965863533</v>
      </c>
      <c r="AO33" s="172">
        <f t="shared" si="3"/>
        <v>3940</v>
      </c>
      <c r="AP33" s="173">
        <f t="shared" si="4"/>
        <v>10500</v>
      </c>
      <c r="AQ33" s="176">
        <f t="shared" si="5"/>
        <v>0.37523809523809526</v>
      </c>
      <c r="AR33" s="175">
        <v>6544.3651428571438</v>
      </c>
      <c r="AS33" s="141">
        <f t="shared" si="6"/>
        <v>6.7759944485483175</v>
      </c>
      <c r="AT33" s="143">
        <f t="shared" si="7"/>
        <v>6.7759944485483175</v>
      </c>
    </row>
    <row r="34" spans="1:234" ht="18.75" customHeight="1" x14ac:dyDescent="0.3">
      <c r="A34" s="223" t="s">
        <v>127</v>
      </c>
      <c r="B34" s="303" t="s">
        <v>323</v>
      </c>
      <c r="C34" s="186" t="s">
        <v>491</v>
      </c>
      <c r="D34" s="164" t="s">
        <v>435</v>
      </c>
      <c r="E34" s="170"/>
      <c r="F34" s="170">
        <v>5101</v>
      </c>
      <c r="G34" s="264">
        <v>4890</v>
      </c>
      <c r="H34" s="170">
        <v>6670</v>
      </c>
      <c r="I34" s="170">
        <v>8500</v>
      </c>
      <c r="J34" s="170">
        <v>3320</v>
      </c>
      <c r="K34" s="170"/>
      <c r="L34" s="170">
        <v>3860</v>
      </c>
      <c r="M34" s="170">
        <v>5320</v>
      </c>
      <c r="N34" s="170">
        <v>3900</v>
      </c>
      <c r="O34" s="170">
        <v>6100</v>
      </c>
      <c r="P34" s="170">
        <v>9071.4285714285706</v>
      </c>
      <c r="Q34" s="170">
        <v>4000</v>
      </c>
      <c r="R34" s="170">
        <v>3620</v>
      </c>
      <c r="S34" s="170">
        <v>6530</v>
      </c>
      <c r="T34" s="170">
        <v>5800</v>
      </c>
      <c r="U34" s="170">
        <v>6230</v>
      </c>
      <c r="V34" s="170">
        <v>6200</v>
      </c>
      <c r="W34" s="170">
        <v>7000</v>
      </c>
      <c r="X34" s="563">
        <v>3500</v>
      </c>
      <c r="Y34" s="170">
        <v>8840</v>
      </c>
      <c r="Z34" s="170">
        <v>6000</v>
      </c>
      <c r="AA34" s="170"/>
      <c r="AB34" s="170"/>
      <c r="AC34" s="170">
        <v>3960</v>
      </c>
      <c r="AD34" s="563">
        <v>7871</v>
      </c>
      <c r="AE34" s="170">
        <v>9307.6</v>
      </c>
      <c r="AF34" s="170">
        <v>9000</v>
      </c>
      <c r="AG34" s="170"/>
      <c r="AH34" s="170">
        <v>5500</v>
      </c>
      <c r="AI34" s="170">
        <v>7245.7142857142853</v>
      </c>
      <c r="AJ34" s="767">
        <v>8250</v>
      </c>
      <c r="AK34" s="263"/>
      <c r="AL34" s="41">
        <f t="shared" si="0"/>
        <v>27</v>
      </c>
      <c r="AM34" s="305">
        <f t="shared" si="1"/>
        <v>6132.8423280423285</v>
      </c>
      <c r="AN34" s="171">
        <f t="shared" si="2"/>
        <v>31.037027926066674</v>
      </c>
      <c r="AO34" s="172">
        <f t="shared" si="3"/>
        <v>3320</v>
      </c>
      <c r="AP34" s="173">
        <f t="shared" si="4"/>
        <v>9307.6</v>
      </c>
      <c r="AQ34" s="176">
        <f t="shared" si="5"/>
        <v>0.35669775237440371</v>
      </c>
      <c r="AR34" s="175">
        <v>5843.4920634920636</v>
      </c>
      <c r="AS34" s="141">
        <f t="shared" si="6"/>
        <v>4.7180450608882429</v>
      </c>
      <c r="AT34" s="143">
        <f t="shared" si="7"/>
        <v>4.7180450608882429</v>
      </c>
    </row>
    <row r="35" spans="1:234" s="12" customFormat="1" ht="18.75" customHeight="1" x14ac:dyDescent="0.3">
      <c r="A35" s="224" t="s">
        <v>128</v>
      </c>
      <c r="B35" s="416" t="s">
        <v>324</v>
      </c>
      <c r="C35" s="177"/>
      <c r="D35" s="178"/>
      <c r="E35" s="263"/>
      <c r="F35" s="263"/>
      <c r="G35" s="264"/>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767"/>
      <c r="AK35" s="170"/>
      <c r="AL35" s="41"/>
      <c r="AM35" s="305"/>
      <c r="AN35" s="171"/>
      <c r="AO35" s="172"/>
      <c r="AP35" s="173"/>
      <c r="AQ35" s="180"/>
      <c r="AR35" s="175"/>
      <c r="AS35" s="141" t="e">
        <f t="shared" si="6"/>
        <v>#DIV/0!</v>
      </c>
      <c r="AT35" s="143" t="str">
        <f t="shared" si="7"/>
        <v/>
      </c>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row>
    <row r="36" spans="1:234" ht="18.75" customHeight="1" x14ac:dyDescent="0.3">
      <c r="A36" s="223" t="s">
        <v>129</v>
      </c>
      <c r="B36" s="303" t="s">
        <v>325</v>
      </c>
      <c r="C36" s="186" t="s">
        <v>474</v>
      </c>
      <c r="D36" s="164" t="s">
        <v>435</v>
      </c>
      <c r="E36" s="263"/>
      <c r="F36" s="263">
        <v>5121</v>
      </c>
      <c r="G36" s="264">
        <v>5600</v>
      </c>
      <c r="H36" s="170">
        <v>6460</v>
      </c>
      <c r="I36" s="170">
        <v>4500</v>
      </c>
      <c r="J36" s="170">
        <v>6000</v>
      </c>
      <c r="K36" s="170"/>
      <c r="L36" s="170">
        <v>3440</v>
      </c>
      <c r="M36" s="170">
        <v>5960</v>
      </c>
      <c r="N36" s="563">
        <v>3600</v>
      </c>
      <c r="O36" s="170">
        <v>6700</v>
      </c>
      <c r="P36" s="170">
        <v>8242.8571428571431</v>
      </c>
      <c r="Q36" s="170">
        <v>5250</v>
      </c>
      <c r="R36" s="170">
        <v>4020</v>
      </c>
      <c r="S36" s="170">
        <v>7022</v>
      </c>
      <c r="T36" s="170">
        <v>4300</v>
      </c>
      <c r="U36" s="170">
        <v>5663</v>
      </c>
      <c r="V36" s="170">
        <v>3900</v>
      </c>
      <c r="W36" s="170">
        <v>7000</v>
      </c>
      <c r="X36" s="170">
        <v>5160</v>
      </c>
      <c r="Y36" s="170">
        <v>4333.333333333333</v>
      </c>
      <c r="Z36" s="170">
        <v>5000</v>
      </c>
      <c r="AA36" s="170"/>
      <c r="AB36" s="170">
        <v>5160</v>
      </c>
      <c r="AC36" s="170">
        <v>3600</v>
      </c>
      <c r="AD36" s="170">
        <v>6743</v>
      </c>
      <c r="AE36" s="170">
        <v>6959</v>
      </c>
      <c r="AF36" s="170">
        <v>6000</v>
      </c>
      <c r="AG36" s="170"/>
      <c r="AH36" s="170">
        <v>3100</v>
      </c>
      <c r="AI36" s="170">
        <v>4947.1428571428569</v>
      </c>
      <c r="AJ36" s="767">
        <v>8875</v>
      </c>
      <c r="AL36" s="41">
        <f>COUNT(E36:AJ36)</f>
        <v>28</v>
      </c>
      <c r="AM36" s="305">
        <f>AVERAGE(E36:AJ36)</f>
        <v>5452.0119047619055</v>
      </c>
      <c r="AN36" s="171">
        <f>(STDEV(F36:AJ36))/AM36*100</f>
        <v>26.642494780015959</v>
      </c>
      <c r="AO36" s="172">
        <f>MIN(E36:AJ36)</f>
        <v>3100</v>
      </c>
      <c r="AP36" s="173">
        <f>MAX(E36:AJ36)</f>
        <v>8875</v>
      </c>
      <c r="AQ36" s="176">
        <f t="shared" si="5"/>
        <v>0.3492957746478873</v>
      </c>
      <c r="AR36" s="175">
        <v>5157.1547619047615</v>
      </c>
      <c r="AS36" s="141">
        <f t="shared" si="6"/>
        <v>5.4082263209955457</v>
      </c>
      <c r="AT36" s="143">
        <f t="shared" si="7"/>
        <v>5.4082263209955457</v>
      </c>
    </row>
    <row r="37" spans="1:234" ht="18.75" customHeight="1" x14ac:dyDescent="0.3">
      <c r="A37" s="223" t="s">
        <v>130</v>
      </c>
      <c r="B37" s="303" t="s">
        <v>326</v>
      </c>
      <c r="C37" s="186" t="s">
        <v>475</v>
      </c>
      <c r="D37" s="164" t="s">
        <v>435</v>
      </c>
      <c r="E37" s="263"/>
      <c r="F37" s="263"/>
      <c r="G37" s="264">
        <v>5666.666666666667</v>
      </c>
      <c r="H37" s="170"/>
      <c r="I37" s="170">
        <v>4500</v>
      </c>
      <c r="J37" s="170">
        <v>4380</v>
      </c>
      <c r="K37" s="170"/>
      <c r="L37" s="170">
        <v>3260</v>
      </c>
      <c r="M37" s="170"/>
      <c r="N37" s="170"/>
      <c r="O37" s="170">
        <v>6300</v>
      </c>
      <c r="P37" s="170">
        <v>8642.8571428571431</v>
      </c>
      <c r="Q37" s="170">
        <v>7000</v>
      </c>
      <c r="R37" s="170">
        <v>3666.6666666666665</v>
      </c>
      <c r="S37" s="170">
        <v>7022</v>
      </c>
      <c r="T37" s="170">
        <v>5000</v>
      </c>
      <c r="U37" s="170">
        <v>5663</v>
      </c>
      <c r="V37" s="170">
        <v>5500</v>
      </c>
      <c r="W37" s="170"/>
      <c r="X37" s="170">
        <v>5370</v>
      </c>
      <c r="Y37" s="170">
        <v>4333.333333333333</v>
      </c>
      <c r="Z37" s="170">
        <v>5000</v>
      </c>
      <c r="AA37" s="170"/>
      <c r="AB37" s="170">
        <v>3010</v>
      </c>
      <c r="AC37" s="170"/>
      <c r="AD37" s="170"/>
      <c r="AE37" s="170">
        <v>7442.6</v>
      </c>
      <c r="AF37" s="170">
        <v>8000</v>
      </c>
      <c r="AG37" s="170"/>
      <c r="AH37" s="170">
        <v>3900</v>
      </c>
      <c r="AI37" s="170">
        <v>5182.8571428571431</v>
      </c>
      <c r="AJ37" s="767">
        <v>9750</v>
      </c>
      <c r="AK37" s="170"/>
      <c r="AL37" s="41">
        <f t="shared" si="0"/>
        <v>21</v>
      </c>
      <c r="AM37" s="305">
        <f t="shared" si="1"/>
        <v>5647.1419501133787</v>
      </c>
      <c r="AN37" s="171">
        <f t="shared" si="2"/>
        <v>31.712214705822738</v>
      </c>
      <c r="AO37" s="172">
        <f t="shared" si="3"/>
        <v>3010</v>
      </c>
      <c r="AP37" s="173">
        <f t="shared" si="4"/>
        <v>9750</v>
      </c>
      <c r="AQ37" s="176">
        <f t="shared" si="5"/>
        <v>0.30871794871794872</v>
      </c>
      <c r="AR37" s="175">
        <v>5316.8214285714294</v>
      </c>
      <c r="AS37" s="141">
        <f t="shared" si="6"/>
        <v>5.8493397980781676</v>
      </c>
      <c r="AT37" s="143">
        <f t="shared" si="7"/>
        <v>5.8493397980781676</v>
      </c>
    </row>
    <row r="38" spans="1:234" s="12" customFormat="1" ht="18.75" customHeight="1" x14ac:dyDescent="0.3">
      <c r="A38" s="224" t="s">
        <v>131</v>
      </c>
      <c r="B38" s="416" t="s">
        <v>327</v>
      </c>
      <c r="C38" s="177"/>
      <c r="D38" s="178"/>
      <c r="E38" s="263"/>
      <c r="F38" s="263"/>
      <c r="G38" s="264"/>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767"/>
      <c r="AK38" s="170"/>
      <c r="AL38" s="41"/>
      <c r="AM38" s="305"/>
      <c r="AN38" s="171"/>
      <c r="AO38" s="172"/>
      <c r="AP38" s="173"/>
      <c r="AQ38" s="180"/>
      <c r="AR38" s="175"/>
      <c r="AS38" s="141" t="e">
        <f t="shared" si="6"/>
        <v>#DIV/0!</v>
      </c>
      <c r="AT38" s="143" t="str">
        <f t="shared" si="7"/>
        <v/>
      </c>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row>
    <row r="39" spans="1:234" ht="18.75" customHeight="1" x14ac:dyDescent="0.3">
      <c r="A39" s="223" t="s">
        <v>132</v>
      </c>
      <c r="B39" s="303" t="s">
        <v>328</v>
      </c>
      <c r="C39" s="245" t="s">
        <v>476</v>
      </c>
      <c r="D39" s="164" t="s">
        <v>435</v>
      </c>
      <c r="E39" s="263"/>
      <c r="F39" s="263">
        <v>4287.2</v>
      </c>
      <c r="G39" s="798">
        <v>4310</v>
      </c>
      <c r="H39" s="170"/>
      <c r="J39" s="170">
        <v>5300</v>
      </c>
      <c r="K39" s="170"/>
      <c r="L39" s="170">
        <v>3920</v>
      </c>
      <c r="M39" s="170">
        <v>4240</v>
      </c>
      <c r="N39" s="563">
        <v>3300</v>
      </c>
      <c r="O39" s="170">
        <v>7300</v>
      </c>
      <c r="P39" s="170">
        <v>8714.2857142857138</v>
      </c>
      <c r="Q39" s="170">
        <v>5000</v>
      </c>
      <c r="R39" s="170">
        <v>5560</v>
      </c>
      <c r="S39" s="170">
        <v>5996</v>
      </c>
      <c r="T39" s="170">
        <v>6100</v>
      </c>
      <c r="U39" s="170">
        <v>6230</v>
      </c>
      <c r="V39" s="170">
        <v>7500</v>
      </c>
      <c r="W39" s="170">
        <v>8100</v>
      </c>
      <c r="X39" s="170">
        <v>4500</v>
      </c>
      <c r="Y39" s="170">
        <v>6800</v>
      </c>
      <c r="Z39" s="170">
        <v>5500</v>
      </c>
      <c r="AA39" s="170"/>
      <c r="AB39" s="170">
        <v>4100</v>
      </c>
      <c r="AC39" s="170">
        <v>4260</v>
      </c>
      <c r="AD39" s="170">
        <v>5214.2857142857147</v>
      </c>
      <c r="AE39" s="170">
        <v>7800</v>
      </c>
      <c r="AF39" s="170">
        <v>10000</v>
      </c>
      <c r="AG39" s="170"/>
      <c r="AH39" s="170">
        <v>3500</v>
      </c>
      <c r="AI39" s="170">
        <v>4857.1428571428569</v>
      </c>
      <c r="AJ39" s="767">
        <v>6500</v>
      </c>
      <c r="AL39" s="41">
        <f>COUNT(E39:AJ39)</f>
        <v>26</v>
      </c>
      <c r="AM39" s="305">
        <f>AVERAGE(E39:AJ39)</f>
        <v>5726.4967032967043</v>
      </c>
      <c r="AN39" s="171">
        <f>(STDEV(F39:AJ39))/AM39*100</f>
        <v>29.934892782890433</v>
      </c>
      <c r="AO39" s="172">
        <f>MIN(E39:AJ39)</f>
        <v>3300</v>
      </c>
      <c r="AP39" s="173">
        <f>MAX(E39:AJ39)</f>
        <v>10000</v>
      </c>
      <c r="AQ39" s="176">
        <f t="shared" si="5"/>
        <v>0.33</v>
      </c>
      <c r="AR39" s="175">
        <v>5509.9206349206343</v>
      </c>
      <c r="AS39" s="141">
        <f t="shared" si="6"/>
        <v>3.7819993548828701</v>
      </c>
      <c r="AT39" s="143">
        <f t="shared" si="7"/>
        <v>3.7819993548828701</v>
      </c>
    </row>
    <row r="40" spans="1:234" ht="18.75" customHeight="1" x14ac:dyDescent="0.3">
      <c r="A40" s="223" t="s">
        <v>133</v>
      </c>
      <c r="B40" s="303" t="s">
        <v>329</v>
      </c>
      <c r="C40" s="245" t="s">
        <v>477</v>
      </c>
      <c r="D40" s="164" t="s">
        <v>435</v>
      </c>
      <c r="E40" s="263"/>
      <c r="F40" s="263">
        <v>4603.8</v>
      </c>
      <c r="G40" s="264">
        <v>4960</v>
      </c>
      <c r="H40" s="170">
        <v>6640</v>
      </c>
      <c r="I40" s="170">
        <v>7000</v>
      </c>
      <c r="J40" s="170"/>
      <c r="K40" s="170"/>
      <c r="L40" s="170">
        <v>4120</v>
      </c>
      <c r="M40" s="170">
        <v>5060</v>
      </c>
      <c r="N40" s="563">
        <v>3900</v>
      </c>
      <c r="O40" s="170">
        <v>6820</v>
      </c>
      <c r="P40" s="170">
        <v>9400</v>
      </c>
      <c r="Q40" s="170">
        <v>6500</v>
      </c>
      <c r="R40" s="170">
        <v>6400</v>
      </c>
      <c r="S40" s="170">
        <v>7000</v>
      </c>
      <c r="T40" s="170">
        <v>7000</v>
      </c>
      <c r="U40" s="170">
        <v>7053</v>
      </c>
      <c r="V40" s="170">
        <v>10166.666666666666</v>
      </c>
      <c r="W40" s="170">
        <v>8928.5714285714294</v>
      </c>
      <c r="X40" s="170">
        <v>5000</v>
      </c>
      <c r="Y40" s="170">
        <v>8640</v>
      </c>
      <c r="Z40" s="170">
        <v>6000</v>
      </c>
      <c r="AA40" s="170"/>
      <c r="AB40" s="170"/>
      <c r="AC40" s="170">
        <v>4100</v>
      </c>
      <c r="AD40" s="170">
        <v>7100</v>
      </c>
      <c r="AE40" s="170">
        <v>9402</v>
      </c>
      <c r="AF40" s="170"/>
      <c r="AG40" s="170"/>
      <c r="AH40" s="170">
        <v>5100</v>
      </c>
      <c r="AI40" s="170">
        <v>5450</v>
      </c>
      <c r="AJ40" s="767">
        <v>8200</v>
      </c>
      <c r="AK40" s="170"/>
      <c r="AL40" s="41">
        <f t="shared" si="0"/>
        <v>25</v>
      </c>
      <c r="AM40" s="305">
        <f t="shared" si="1"/>
        <v>6581.7615238095241</v>
      </c>
      <c r="AN40" s="171">
        <f t="shared" si="2"/>
        <v>27.181078267073293</v>
      </c>
      <c r="AO40" s="172">
        <f>MIN(E40:AK40)</f>
        <v>3900</v>
      </c>
      <c r="AP40" s="173">
        <f t="shared" si="4"/>
        <v>10166.666666666666</v>
      </c>
      <c r="AQ40" s="176">
        <f t="shared" si="5"/>
        <v>0.38360655737704918</v>
      </c>
      <c r="AR40" s="175">
        <v>6555.3392857142871</v>
      </c>
      <c r="AS40" s="141">
        <f t="shared" si="6"/>
        <v>0.40144629974292467</v>
      </c>
      <c r="AT40" s="143">
        <f t="shared" si="7"/>
        <v>0.40144629974292467</v>
      </c>
    </row>
    <row r="41" spans="1:234" s="12" customFormat="1" ht="18.75" customHeight="1" x14ac:dyDescent="0.3">
      <c r="A41" s="224" t="s">
        <v>134</v>
      </c>
      <c r="B41" s="416" t="s">
        <v>330</v>
      </c>
      <c r="C41" s="246" t="s">
        <v>478</v>
      </c>
      <c r="D41" s="206" t="s">
        <v>435</v>
      </c>
      <c r="E41" s="263"/>
      <c r="F41" s="263">
        <v>1500</v>
      </c>
      <c r="G41" s="281">
        <v>1550</v>
      </c>
      <c r="H41" s="281"/>
      <c r="I41" s="281"/>
      <c r="J41" s="281"/>
      <c r="K41" s="281"/>
      <c r="L41" s="281">
        <v>1300</v>
      </c>
      <c r="M41" s="797">
        <v>1210</v>
      </c>
      <c r="N41" s="281">
        <v>1660</v>
      </c>
      <c r="O41" s="281"/>
      <c r="P41" s="281">
        <v>2571.4285714285716</v>
      </c>
      <c r="Q41" s="281">
        <v>2500</v>
      </c>
      <c r="R41" s="281">
        <v>2480</v>
      </c>
      <c r="S41" s="797">
        <v>1680</v>
      </c>
      <c r="T41" s="281">
        <v>2600</v>
      </c>
      <c r="U41" s="281"/>
      <c r="V41" s="281" t="s">
        <v>668</v>
      </c>
      <c r="W41" s="281">
        <v>2000</v>
      </c>
      <c r="X41" s="281">
        <v>1225</v>
      </c>
      <c r="Y41" s="281"/>
      <c r="Z41" s="281">
        <v>1500</v>
      </c>
      <c r="AA41" s="281"/>
      <c r="AB41" s="281">
        <v>2000</v>
      </c>
      <c r="AC41" s="281">
        <v>2580</v>
      </c>
      <c r="AD41" s="797">
        <v>1543</v>
      </c>
      <c r="AE41" s="281">
        <v>3215</v>
      </c>
      <c r="AF41" s="281">
        <v>3000</v>
      </c>
      <c r="AG41" s="281"/>
      <c r="AH41" s="281">
        <v>2250</v>
      </c>
      <c r="AI41" s="281">
        <v>2725.7142857142858</v>
      </c>
      <c r="AJ41" s="767">
        <v>1500</v>
      </c>
      <c r="AK41" s="281"/>
      <c r="AL41" s="41">
        <f t="shared" si="0"/>
        <v>21</v>
      </c>
      <c r="AM41" s="305">
        <f t="shared" si="1"/>
        <v>2028.1020408163265</v>
      </c>
      <c r="AN41" s="171">
        <f>(STDEV(F41:AK41))/AM41*100</f>
        <v>30.487247387424599</v>
      </c>
      <c r="AO41" s="172">
        <f t="shared" si="3"/>
        <v>1210</v>
      </c>
      <c r="AP41" s="173">
        <f t="shared" si="4"/>
        <v>3215</v>
      </c>
      <c r="AQ41" s="180">
        <f t="shared" si="5"/>
        <v>0.37636080870917576</v>
      </c>
      <c r="AR41" s="175">
        <v>2174.8639455782313</v>
      </c>
      <c r="AS41" s="141">
        <f t="shared" si="6"/>
        <v>-7.2364162062985793</v>
      </c>
      <c r="AT41" s="143">
        <f t="shared" si="7"/>
        <v>-7.2364162062985793</v>
      </c>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row>
    <row r="42" spans="1:234" s="12" customFormat="1" ht="18.75" customHeight="1" x14ac:dyDescent="0.3">
      <c r="A42" s="224" t="s">
        <v>135</v>
      </c>
      <c r="B42" s="416" t="s">
        <v>331</v>
      </c>
      <c r="C42" s="246"/>
      <c r="D42" s="187"/>
      <c r="E42" s="263"/>
      <c r="F42" s="263"/>
      <c r="G42" s="281"/>
      <c r="H42" s="281"/>
      <c r="I42" s="281"/>
      <c r="K42" s="281"/>
      <c r="L42" s="281"/>
      <c r="M42" s="281"/>
      <c r="N42" s="281"/>
      <c r="O42" s="281"/>
      <c r="P42" s="281"/>
      <c r="Q42" s="281"/>
      <c r="R42" s="281"/>
      <c r="S42" s="281"/>
      <c r="T42" s="281"/>
      <c r="U42" s="281"/>
      <c r="V42" s="281"/>
      <c r="W42" s="281"/>
      <c r="X42" s="281"/>
      <c r="Y42" s="281"/>
      <c r="Z42" s="281"/>
      <c r="AA42" s="281"/>
      <c r="AB42" s="281"/>
      <c r="AC42" s="281"/>
      <c r="AD42" s="281"/>
      <c r="AE42" s="281"/>
      <c r="AF42" s="281"/>
      <c r="AG42" s="281"/>
      <c r="AH42" s="281"/>
      <c r="AI42" s="281"/>
      <c r="AJ42" s="767"/>
      <c r="AK42" s="281"/>
      <c r="AL42" s="41"/>
      <c r="AM42" s="305"/>
      <c r="AN42" s="171"/>
      <c r="AO42" s="172"/>
      <c r="AP42" s="173"/>
      <c r="AQ42" s="180"/>
      <c r="AR42" s="175"/>
      <c r="AS42" s="141" t="e">
        <f t="shared" si="6"/>
        <v>#DIV/0!</v>
      </c>
      <c r="AT42" s="143" t="str">
        <f t="shared" si="7"/>
        <v/>
      </c>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row>
    <row r="43" spans="1:234" ht="18.75" customHeight="1" x14ac:dyDescent="0.3">
      <c r="A43" s="223" t="s">
        <v>136</v>
      </c>
      <c r="B43" s="459" t="s">
        <v>332</v>
      </c>
      <c r="C43" s="245" t="s">
        <v>479</v>
      </c>
      <c r="D43" s="241" t="s">
        <v>434</v>
      </c>
      <c r="E43" s="263"/>
      <c r="F43" s="263">
        <v>105</v>
      </c>
      <c r="G43" s="798">
        <v>108</v>
      </c>
      <c r="H43" s="170"/>
      <c r="I43" s="170"/>
      <c r="J43" s="281">
        <v>60</v>
      </c>
      <c r="K43" s="170">
        <v>110</v>
      </c>
      <c r="L43" s="170">
        <v>62.8</v>
      </c>
      <c r="M43" s="170">
        <v>58</v>
      </c>
      <c r="N43" s="170">
        <v>46</v>
      </c>
      <c r="O43" s="170">
        <v>57</v>
      </c>
      <c r="P43" s="170">
        <v>80.714285714285708</v>
      </c>
      <c r="Q43" s="170">
        <v>92.5</v>
      </c>
      <c r="R43" s="170"/>
      <c r="S43" s="170"/>
      <c r="T43" s="170">
        <v>46.6</v>
      </c>
      <c r="U43" s="170"/>
      <c r="V43" s="170">
        <v>68</v>
      </c>
      <c r="W43" s="170">
        <v>76</v>
      </c>
      <c r="X43" s="170">
        <v>72</v>
      </c>
      <c r="Y43" s="170">
        <v>51</v>
      </c>
      <c r="Z43" s="170">
        <v>70</v>
      </c>
      <c r="AA43" s="170"/>
      <c r="AB43" s="170"/>
      <c r="AC43" s="170">
        <v>71</v>
      </c>
      <c r="AD43" s="170">
        <v>112.14285714285714</v>
      </c>
      <c r="AE43" s="170">
        <v>110</v>
      </c>
      <c r="AF43" s="170"/>
      <c r="AG43" s="170"/>
      <c r="AH43" s="170"/>
      <c r="AI43" s="170">
        <v>72</v>
      </c>
      <c r="AJ43" s="767"/>
      <c r="AK43" s="170"/>
      <c r="AL43" s="41">
        <f t="shared" si="0"/>
        <v>20</v>
      </c>
      <c r="AM43" s="305">
        <f t="shared" si="1"/>
        <v>76.437857142857141</v>
      </c>
      <c r="AN43" s="171">
        <f t="shared" si="2"/>
        <v>29.154004702050962</v>
      </c>
      <c r="AO43" s="172">
        <f>MIN(E43:AK43)</f>
        <v>46</v>
      </c>
      <c r="AP43" s="173">
        <f t="shared" si="4"/>
        <v>112.14285714285714</v>
      </c>
      <c r="AQ43" s="176">
        <f t="shared" si="5"/>
        <v>0.41019108280254779</v>
      </c>
      <c r="AR43" s="175">
        <v>72.39346221959859</v>
      </c>
      <c r="AS43" s="141">
        <f t="shared" si="6"/>
        <v>5.2910888327231014</v>
      </c>
      <c r="AT43" s="143">
        <f t="shared" si="7"/>
        <v>5.2910888327231014</v>
      </c>
    </row>
    <row r="44" spans="1:234" ht="18.75" customHeight="1" x14ac:dyDescent="0.3">
      <c r="A44" s="223" t="s">
        <v>137</v>
      </c>
      <c r="B44" s="459" t="s">
        <v>693</v>
      </c>
      <c r="C44" s="245" t="s">
        <v>480</v>
      </c>
      <c r="D44" s="241" t="s">
        <v>434</v>
      </c>
      <c r="E44" s="263"/>
      <c r="F44" s="263">
        <v>105</v>
      </c>
      <c r="G44" s="264">
        <v>89.8</v>
      </c>
      <c r="H44" s="170"/>
      <c r="I44" s="170">
        <v>80</v>
      </c>
      <c r="J44" s="170">
        <v>80</v>
      </c>
      <c r="K44" s="170">
        <v>75</v>
      </c>
      <c r="L44" s="170">
        <v>83</v>
      </c>
      <c r="M44" s="170">
        <v>63</v>
      </c>
      <c r="N44" s="170">
        <v>42</v>
      </c>
      <c r="O44" s="170">
        <v>62</v>
      </c>
      <c r="P44" s="170">
        <v>86.428571428571431</v>
      </c>
      <c r="Q44" s="170">
        <v>55</v>
      </c>
      <c r="R44" s="170"/>
      <c r="S44" s="170"/>
      <c r="T44" s="170">
        <v>75</v>
      </c>
      <c r="U44" s="170"/>
      <c r="V44" s="170">
        <v>45</v>
      </c>
      <c r="W44" s="170">
        <v>84</v>
      </c>
      <c r="X44" s="170">
        <v>50</v>
      </c>
      <c r="Y44" s="170">
        <v>46</v>
      </c>
      <c r="Z44" s="170">
        <v>75</v>
      </c>
      <c r="AA44" s="170"/>
      <c r="AB44" s="170"/>
      <c r="AC44" s="170">
        <v>63</v>
      </c>
      <c r="AD44" s="170">
        <v>78</v>
      </c>
      <c r="AE44" s="170">
        <v>114</v>
      </c>
      <c r="AF44" s="170"/>
      <c r="AG44" s="170"/>
      <c r="AH44" s="170"/>
      <c r="AI44" s="170">
        <v>80</v>
      </c>
      <c r="AJ44" s="767"/>
      <c r="AK44" s="170"/>
      <c r="AL44" s="41">
        <f t="shared" si="0"/>
        <v>21</v>
      </c>
      <c r="AM44" s="305">
        <f t="shared" si="1"/>
        <v>72.915646258503401</v>
      </c>
      <c r="AN44" s="171">
        <f t="shared" si="2"/>
        <v>26.058260178816102</v>
      </c>
      <c r="AO44" s="172">
        <f t="shared" si="3"/>
        <v>42</v>
      </c>
      <c r="AP44" s="173">
        <f t="shared" si="4"/>
        <v>114</v>
      </c>
      <c r="AQ44" s="176">
        <f t="shared" si="5"/>
        <v>0.36842105263157893</v>
      </c>
      <c r="AR44" s="175">
        <v>71.970562770562779</v>
      </c>
      <c r="AS44" s="141">
        <f t="shared" si="6"/>
        <v>1.2961326360464209</v>
      </c>
      <c r="AT44" s="143">
        <f t="shared" si="7"/>
        <v>1.2961326360464209</v>
      </c>
    </row>
    <row r="45" spans="1:234" s="12" customFormat="1" ht="18.75" customHeight="1" x14ac:dyDescent="0.3">
      <c r="A45" s="224" t="s">
        <v>138</v>
      </c>
      <c r="B45" s="416" t="s">
        <v>334</v>
      </c>
      <c r="C45" s="177"/>
      <c r="D45" s="178"/>
      <c r="E45" s="263"/>
      <c r="F45" s="263"/>
      <c r="G45" s="281"/>
      <c r="H45" s="281"/>
      <c r="I45" s="281"/>
      <c r="J45" s="281"/>
      <c r="K45" s="281"/>
      <c r="L45" s="281"/>
      <c r="M45" s="281"/>
      <c r="N45" s="281"/>
      <c r="O45" s="281"/>
      <c r="P45" s="281"/>
      <c r="Q45" s="281"/>
      <c r="R45" s="281"/>
      <c r="S45" s="281"/>
      <c r="T45" s="281"/>
      <c r="U45" s="281"/>
      <c r="V45" s="281"/>
      <c r="W45" s="281"/>
      <c r="X45" s="281"/>
      <c r="Y45" s="281"/>
      <c r="Z45" s="281"/>
      <c r="AA45" s="281"/>
      <c r="AB45" s="281"/>
      <c r="AC45" s="281"/>
      <c r="AD45" s="281"/>
      <c r="AE45" s="281"/>
      <c r="AF45" s="281"/>
      <c r="AG45" s="281"/>
      <c r="AH45" s="281"/>
      <c r="AI45" s="281"/>
      <c r="AJ45" s="767"/>
      <c r="AK45" s="281"/>
      <c r="AL45" s="41"/>
      <c r="AM45" s="305"/>
      <c r="AN45" s="171"/>
      <c r="AO45" s="172"/>
      <c r="AP45" s="173"/>
      <c r="AQ45" s="180"/>
      <c r="AR45" s="175"/>
      <c r="AS45" s="141" t="e">
        <f t="shared" si="6"/>
        <v>#DIV/0!</v>
      </c>
      <c r="AT45" s="143" t="str">
        <f t="shared" si="7"/>
        <v/>
      </c>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row>
    <row r="46" spans="1:234" ht="18.75" customHeight="1" x14ac:dyDescent="0.3">
      <c r="A46" s="223" t="s">
        <v>140</v>
      </c>
      <c r="B46" s="303" t="s">
        <v>335</v>
      </c>
      <c r="C46" s="185" t="s">
        <v>423</v>
      </c>
      <c r="D46" s="164" t="s">
        <v>434</v>
      </c>
      <c r="E46" s="263"/>
      <c r="F46" s="263">
        <v>112</v>
      </c>
      <c r="G46" s="264">
        <v>111.2</v>
      </c>
      <c r="H46" s="170">
        <v>121.66666666666667</v>
      </c>
      <c r="I46" s="170">
        <v>136.5</v>
      </c>
      <c r="J46" s="170"/>
      <c r="K46" s="563">
        <v>81.666666666666671</v>
      </c>
      <c r="L46" s="170">
        <v>108</v>
      </c>
      <c r="M46" s="563">
        <v>114</v>
      </c>
      <c r="N46" s="170">
        <v>49.8</v>
      </c>
      <c r="O46" s="170">
        <v>120</v>
      </c>
      <c r="P46" s="170">
        <v>118.57142857142857</v>
      </c>
      <c r="Q46" s="170">
        <v>115</v>
      </c>
      <c r="R46" s="170">
        <v>103.2</v>
      </c>
      <c r="S46" s="170">
        <v>120.6</v>
      </c>
      <c r="T46" s="170">
        <v>111</v>
      </c>
      <c r="U46" s="170">
        <v>112</v>
      </c>
      <c r="V46" s="170">
        <v>112</v>
      </c>
      <c r="W46" s="170">
        <v>91.142857142857139</v>
      </c>
      <c r="X46" s="170">
        <v>106.66666666666667</v>
      </c>
      <c r="Y46" s="170">
        <v>117</v>
      </c>
      <c r="Z46" s="170">
        <v>106</v>
      </c>
      <c r="AA46" s="170">
        <v>48.5</v>
      </c>
      <c r="AB46" s="170">
        <v>46</v>
      </c>
      <c r="AC46" s="170">
        <v>96</v>
      </c>
      <c r="AD46" s="170">
        <v>110.42857142857143</v>
      </c>
      <c r="AE46" s="170">
        <v>111</v>
      </c>
      <c r="AF46" s="170">
        <v>67.400000000000006</v>
      </c>
      <c r="AG46" s="170">
        <v>66.25</v>
      </c>
      <c r="AH46" s="170">
        <v>114.6</v>
      </c>
      <c r="AI46" s="170">
        <v>98.857142857142861</v>
      </c>
      <c r="AJ46" s="767">
        <v>87.5</v>
      </c>
      <c r="AK46" s="170">
        <v>117.5</v>
      </c>
      <c r="AL46" s="41">
        <f t="shared" si="0"/>
        <v>31</v>
      </c>
      <c r="AM46" s="305">
        <f>AVERAGE(E46:AK46)</f>
        <v>101.03387096774193</v>
      </c>
      <c r="AN46" s="171">
        <f>(STDEV(F46:AK46))/AM46*100</f>
        <v>22.934945251286504</v>
      </c>
      <c r="AO46" s="172">
        <f t="shared" si="3"/>
        <v>46</v>
      </c>
      <c r="AP46" s="173">
        <f t="shared" si="4"/>
        <v>136.5</v>
      </c>
      <c r="AQ46" s="176">
        <f t="shared" si="5"/>
        <v>0.33699633699633702</v>
      </c>
      <c r="AR46" s="175">
        <v>97.054147465437794</v>
      </c>
      <c r="AS46" s="141">
        <f t="shared" si="6"/>
        <v>3.9389993317931804</v>
      </c>
      <c r="AT46" s="143">
        <f t="shared" si="7"/>
        <v>3.9389993317931804</v>
      </c>
    </row>
    <row r="47" spans="1:234" ht="18.75" customHeight="1" x14ac:dyDescent="0.3">
      <c r="A47" s="223" t="s">
        <v>139</v>
      </c>
      <c r="B47" s="303" t="s">
        <v>336</v>
      </c>
      <c r="C47" s="185" t="s">
        <v>424</v>
      </c>
      <c r="D47" s="164" t="s">
        <v>434</v>
      </c>
      <c r="E47" s="263"/>
      <c r="F47" s="263">
        <v>70</v>
      </c>
      <c r="G47" s="798">
        <v>49</v>
      </c>
      <c r="H47" s="170">
        <v>42.4</v>
      </c>
      <c r="I47" s="170">
        <v>47.666666666666664</v>
      </c>
      <c r="J47" s="170"/>
      <c r="K47" s="170">
        <v>52</v>
      </c>
      <c r="L47" s="170">
        <v>53</v>
      </c>
      <c r="M47" s="170">
        <v>72</v>
      </c>
      <c r="N47" s="170">
        <v>42.8</v>
      </c>
      <c r="O47" s="170">
        <v>60</v>
      </c>
      <c r="P47" s="170">
        <v>102.85714285714286</v>
      </c>
      <c r="Q47" s="170">
        <v>52</v>
      </c>
      <c r="R47" s="170">
        <v>42.4</v>
      </c>
      <c r="S47" s="170">
        <v>98.2</v>
      </c>
      <c r="T47" s="170">
        <v>65</v>
      </c>
      <c r="U47" s="170">
        <v>47.4</v>
      </c>
      <c r="V47" s="170">
        <v>61.4</v>
      </c>
      <c r="W47" s="170">
        <v>42.285714285714285</v>
      </c>
      <c r="X47" s="170">
        <v>43</v>
      </c>
      <c r="Y47" s="170">
        <v>44.6</v>
      </c>
      <c r="Z47" s="170">
        <v>41.6</v>
      </c>
      <c r="AA47" s="170">
        <v>41</v>
      </c>
      <c r="AB47" s="170">
        <v>42</v>
      </c>
      <c r="AC47" s="170">
        <v>88</v>
      </c>
      <c r="AD47" s="563">
        <v>68.571428571428569</v>
      </c>
      <c r="AE47" s="170">
        <v>71</v>
      </c>
      <c r="AF47" s="170">
        <v>49.2</v>
      </c>
      <c r="AG47" s="170">
        <v>53.75</v>
      </c>
      <c r="AH47" s="170">
        <v>48.160000000000004</v>
      </c>
      <c r="AI47" s="170">
        <v>90.714285714285708</v>
      </c>
      <c r="AJ47" s="767">
        <v>46</v>
      </c>
      <c r="AK47" s="170">
        <v>66</v>
      </c>
      <c r="AL47" s="41">
        <f t="shared" si="0"/>
        <v>31</v>
      </c>
      <c r="AM47" s="305">
        <f t="shared" si="1"/>
        <v>57.871136712749617</v>
      </c>
      <c r="AN47" s="171">
        <f t="shared" si="2"/>
        <v>30.365091026252827</v>
      </c>
      <c r="AO47" s="172">
        <f t="shared" si="3"/>
        <v>41</v>
      </c>
      <c r="AP47" s="173">
        <f t="shared" si="4"/>
        <v>102.85714285714286</v>
      </c>
      <c r="AQ47" s="176">
        <f t="shared" si="5"/>
        <v>0.39861111111111108</v>
      </c>
      <c r="AR47" s="175">
        <v>56.352227342549917</v>
      </c>
      <c r="AS47" s="141">
        <f t="shared" si="6"/>
        <v>2.624640635173614</v>
      </c>
      <c r="AT47" s="143">
        <f t="shared" si="7"/>
        <v>2.624640635173614</v>
      </c>
    </row>
    <row r="48" spans="1:234" ht="18.75" customHeight="1" thickBot="1" x14ac:dyDescent="0.35">
      <c r="A48" s="223" t="s">
        <v>141</v>
      </c>
      <c r="B48" s="303" t="s">
        <v>337</v>
      </c>
      <c r="C48" s="185" t="s">
        <v>425</v>
      </c>
      <c r="D48" s="164" t="s">
        <v>434</v>
      </c>
      <c r="E48" s="263"/>
      <c r="F48" s="263">
        <v>135</v>
      </c>
      <c r="G48" s="264">
        <v>67.400000000000006</v>
      </c>
      <c r="H48" s="170">
        <v>71.8</v>
      </c>
      <c r="I48" s="170">
        <v>75</v>
      </c>
      <c r="J48" s="170"/>
      <c r="K48" s="170">
        <v>120</v>
      </c>
      <c r="L48" s="170">
        <v>80.8</v>
      </c>
      <c r="M48" s="170">
        <v>93</v>
      </c>
      <c r="N48" s="170">
        <v>70.599999999999994</v>
      </c>
      <c r="O48" s="170">
        <v>112</v>
      </c>
      <c r="P48" s="170">
        <v>112.14285714285714</v>
      </c>
      <c r="Q48" s="170">
        <v>71</v>
      </c>
      <c r="R48" s="170">
        <v>71.599999999999994</v>
      </c>
      <c r="S48" s="170">
        <v>70.599999999999994</v>
      </c>
      <c r="T48" s="170">
        <v>148</v>
      </c>
      <c r="U48" s="170">
        <v>76.8</v>
      </c>
      <c r="V48" s="170">
        <v>110</v>
      </c>
      <c r="W48" s="170">
        <v>84.714285714285708</v>
      </c>
      <c r="X48" s="170">
        <v>126.33333333333333</v>
      </c>
      <c r="Y48" s="170">
        <v>77.2</v>
      </c>
      <c r="Z48" s="170">
        <v>73.2</v>
      </c>
      <c r="AA48" s="170">
        <v>73</v>
      </c>
      <c r="AB48" s="170">
        <v>80</v>
      </c>
      <c r="AC48" s="170">
        <v>131</v>
      </c>
      <c r="AD48" s="170">
        <v>117.28571428571429</v>
      </c>
      <c r="AE48" s="170">
        <v>111.4</v>
      </c>
      <c r="AF48" s="170">
        <v>87.25</v>
      </c>
      <c r="AG48" s="170"/>
      <c r="AH48" s="170">
        <v>56.08</v>
      </c>
      <c r="AI48" s="170">
        <v>144</v>
      </c>
      <c r="AJ48" s="768">
        <v>115.5</v>
      </c>
      <c r="AK48" s="170">
        <v>98.333333333333329</v>
      </c>
      <c r="AL48" s="41">
        <f t="shared" si="0"/>
        <v>30</v>
      </c>
      <c r="AM48" s="305">
        <f t="shared" si="1"/>
        <v>95.367984126984126</v>
      </c>
      <c r="AN48" s="171">
        <f t="shared" si="2"/>
        <v>27.153033940281279</v>
      </c>
      <c r="AO48" s="172">
        <f t="shared" si="3"/>
        <v>56.08</v>
      </c>
      <c r="AP48" s="173">
        <f t="shared" si="4"/>
        <v>148</v>
      </c>
      <c r="AQ48" s="176">
        <f t="shared" si="5"/>
        <v>0.37891891891891893</v>
      </c>
      <c r="AR48" s="175">
        <v>93.12873015873015</v>
      </c>
      <c r="AS48" s="141">
        <f t="shared" si="6"/>
        <v>2.3480143664066255</v>
      </c>
      <c r="AT48" s="143">
        <f t="shared" si="7"/>
        <v>2.3480143664066255</v>
      </c>
    </row>
    <row r="49" spans="1:234" s="12" customFormat="1" ht="18.75" customHeight="1" x14ac:dyDescent="0.3">
      <c r="A49" s="224" t="s">
        <v>142</v>
      </c>
      <c r="B49" s="460" t="s">
        <v>338</v>
      </c>
      <c r="C49" s="177"/>
      <c r="D49" s="177"/>
      <c r="E49" s="263"/>
      <c r="F49" s="263"/>
      <c r="G49" s="281"/>
      <c r="H49" s="281"/>
      <c r="I49" s="281"/>
      <c r="K49" s="281"/>
      <c r="L49" s="281"/>
      <c r="M49" s="281"/>
      <c r="N49" s="281"/>
      <c r="O49" s="281"/>
      <c r="P49" s="281"/>
      <c r="Q49" s="281"/>
      <c r="R49" s="281"/>
      <c r="S49" s="281"/>
      <c r="T49" s="281"/>
      <c r="U49" s="281"/>
      <c r="V49" s="281"/>
      <c r="W49" s="281"/>
      <c r="X49" s="281"/>
      <c r="Y49" s="281"/>
      <c r="Z49" s="281"/>
      <c r="AA49" s="281"/>
      <c r="AB49" s="281"/>
      <c r="AC49" s="281"/>
      <c r="AD49" s="281"/>
      <c r="AE49" s="281"/>
      <c r="AF49" s="281"/>
      <c r="AG49" s="281"/>
      <c r="AH49" s="281"/>
      <c r="AI49" s="281"/>
      <c r="AJ49" s="769"/>
      <c r="AK49" s="281"/>
      <c r="AL49" s="41"/>
      <c r="AM49" s="305"/>
      <c r="AN49" s="171"/>
      <c r="AO49" s="172"/>
      <c r="AP49" s="173"/>
      <c r="AQ49" s="180"/>
      <c r="AR49" s="175"/>
      <c r="AS49" s="141" t="e">
        <f t="shared" si="6"/>
        <v>#DIV/0!</v>
      </c>
      <c r="AT49" s="143" t="str">
        <f t="shared" si="7"/>
        <v/>
      </c>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row>
    <row r="50" spans="1:234" ht="18.75" customHeight="1" x14ac:dyDescent="0.3">
      <c r="A50" s="223" t="s">
        <v>143</v>
      </c>
      <c r="B50" s="303" t="s">
        <v>339</v>
      </c>
      <c r="C50" s="185" t="s">
        <v>481</v>
      </c>
      <c r="D50" s="164" t="s">
        <v>436</v>
      </c>
      <c r="E50" s="263"/>
      <c r="F50" s="263">
        <v>386</v>
      </c>
      <c r="G50" s="264">
        <v>254</v>
      </c>
      <c r="H50" s="170">
        <v>443</v>
      </c>
      <c r="I50" s="170">
        <v>525</v>
      </c>
      <c r="J50" s="281">
        <v>510</v>
      </c>
      <c r="K50" s="170">
        <v>550</v>
      </c>
      <c r="L50" s="170">
        <v>408</v>
      </c>
      <c r="M50" s="170">
        <v>480</v>
      </c>
      <c r="N50" s="170">
        <v>526</v>
      </c>
      <c r="O50" s="170">
        <v>368</v>
      </c>
      <c r="P50" s="170">
        <v>427.85714285714283</v>
      </c>
      <c r="Q50" s="170">
        <v>388</v>
      </c>
      <c r="R50" s="170">
        <v>442</v>
      </c>
      <c r="S50" s="563">
        <v>282</v>
      </c>
      <c r="T50" s="170">
        <v>441</v>
      </c>
      <c r="U50" s="170">
        <v>530</v>
      </c>
      <c r="V50" s="170">
        <v>472</v>
      </c>
      <c r="W50" s="170">
        <v>365</v>
      </c>
      <c r="X50" s="170">
        <v>476</v>
      </c>
      <c r="Y50" s="170">
        <v>410</v>
      </c>
      <c r="Z50" s="170">
        <v>560</v>
      </c>
      <c r="AA50" s="170">
        <v>397.5</v>
      </c>
      <c r="AB50" s="170">
        <v>450</v>
      </c>
      <c r="AC50" s="170">
        <v>530</v>
      </c>
      <c r="AD50" s="170">
        <v>337.85714285714283</v>
      </c>
      <c r="AE50" s="170">
        <v>540</v>
      </c>
      <c r="AF50" s="170">
        <v>433.33333333333331</v>
      </c>
      <c r="AG50" s="170">
        <v>400</v>
      </c>
      <c r="AH50" s="170">
        <v>300</v>
      </c>
      <c r="AI50" s="170">
        <v>560.71428571428567</v>
      </c>
      <c r="AJ50" s="767">
        <v>416.66666666666669</v>
      </c>
      <c r="AK50" s="170">
        <v>570</v>
      </c>
      <c r="AL50" s="41">
        <f t="shared" si="0"/>
        <v>32</v>
      </c>
      <c r="AM50" s="305">
        <f t="shared" si="1"/>
        <v>443.12276785714289</v>
      </c>
      <c r="AN50" s="171">
        <f t="shared" si="2"/>
        <v>18.989605723650602</v>
      </c>
      <c r="AO50" s="172">
        <f t="shared" si="3"/>
        <v>254</v>
      </c>
      <c r="AP50" s="173">
        <f t="shared" si="4"/>
        <v>570</v>
      </c>
      <c r="AQ50" s="176">
        <f t="shared" si="5"/>
        <v>0.4456140350877193</v>
      </c>
      <c r="AR50" s="175">
        <v>428.0077380952381</v>
      </c>
      <c r="AS50" s="141">
        <f t="shared" si="6"/>
        <v>3.4110253090804177</v>
      </c>
      <c r="AT50" s="143">
        <f t="shared" si="7"/>
        <v>3.4110253090804177</v>
      </c>
    </row>
    <row r="51" spans="1:234" ht="18.75" customHeight="1" x14ac:dyDescent="0.3">
      <c r="A51" s="223" t="s">
        <v>144</v>
      </c>
      <c r="B51" s="303" t="s">
        <v>340</v>
      </c>
      <c r="C51" s="185" t="s">
        <v>482</v>
      </c>
      <c r="D51" s="164" t="s">
        <v>437</v>
      </c>
      <c r="E51" s="263"/>
      <c r="F51" s="263"/>
      <c r="G51" s="264">
        <v>650</v>
      </c>
      <c r="H51" s="170"/>
      <c r="I51" s="170">
        <v>670</v>
      </c>
      <c r="J51" s="170">
        <v>250</v>
      </c>
      <c r="K51" s="170">
        <v>652.5</v>
      </c>
      <c r="L51" s="170">
        <v>414</v>
      </c>
      <c r="M51" s="170">
        <v>566</v>
      </c>
      <c r="N51" s="170">
        <v>400</v>
      </c>
      <c r="O51" s="170">
        <v>458</v>
      </c>
      <c r="P51" s="170">
        <v>470</v>
      </c>
      <c r="Q51" s="170">
        <v>398</v>
      </c>
      <c r="R51" s="170">
        <v>656</v>
      </c>
      <c r="S51" s="170">
        <v>352</v>
      </c>
      <c r="T51" s="170">
        <v>533.33333333333337</v>
      </c>
      <c r="U51" s="170">
        <v>570</v>
      </c>
      <c r="V51" s="170">
        <v>600</v>
      </c>
      <c r="W51" s="170">
        <v>541.66666666666663</v>
      </c>
      <c r="X51" s="170">
        <v>700</v>
      </c>
      <c r="Y51" s="170">
        <v>500</v>
      </c>
      <c r="Z51" s="170">
        <v>400</v>
      </c>
      <c r="AA51" s="170"/>
      <c r="AB51" s="170">
        <v>533.33333333333337</v>
      </c>
      <c r="AC51" s="170"/>
      <c r="AD51" s="170"/>
      <c r="AE51" s="170"/>
      <c r="AF51" s="170"/>
      <c r="AG51" s="170">
        <v>425</v>
      </c>
      <c r="AH51" s="170"/>
      <c r="AI51" s="170"/>
      <c r="AJ51" s="767"/>
      <c r="AK51" s="563">
        <v>535</v>
      </c>
      <c r="AL51" s="41">
        <f t="shared" si="0"/>
        <v>22</v>
      </c>
      <c r="AM51" s="305">
        <f t="shared" si="1"/>
        <v>512.49242424242425</v>
      </c>
      <c r="AN51" s="171">
        <f t="shared" si="2"/>
        <v>22.949299270970062</v>
      </c>
      <c r="AO51" s="172">
        <f t="shared" si="3"/>
        <v>250</v>
      </c>
      <c r="AP51" s="173">
        <f t="shared" si="4"/>
        <v>700</v>
      </c>
      <c r="AQ51" s="176">
        <f t="shared" si="5"/>
        <v>0.35714285714285715</v>
      </c>
      <c r="AR51" s="175">
        <v>588.44927536231899</v>
      </c>
      <c r="AS51" s="141">
        <f t="shared" si="6"/>
        <v>-14.821068083528367</v>
      </c>
      <c r="AT51" s="143">
        <f t="shared" si="7"/>
        <v>-14.821068083528367</v>
      </c>
    </row>
    <row r="52" spans="1:234" ht="18.75" customHeight="1" x14ac:dyDescent="0.3">
      <c r="A52" s="223" t="s">
        <v>145</v>
      </c>
      <c r="B52" s="303" t="s">
        <v>341</v>
      </c>
      <c r="C52" s="185" t="s">
        <v>483</v>
      </c>
      <c r="D52" s="164" t="s">
        <v>436</v>
      </c>
      <c r="E52" s="263"/>
      <c r="F52" s="263"/>
      <c r="G52" s="264">
        <v>68</v>
      </c>
      <c r="H52" s="170">
        <v>74</v>
      </c>
      <c r="I52" s="170">
        <v>65</v>
      </c>
      <c r="J52" s="563"/>
      <c r="K52" s="170">
        <v>115</v>
      </c>
      <c r="L52" s="170">
        <v>74.599999999999994</v>
      </c>
      <c r="M52" s="170">
        <v>65</v>
      </c>
      <c r="N52" s="170">
        <v>80</v>
      </c>
      <c r="O52" s="170">
        <v>66</v>
      </c>
      <c r="P52" s="170">
        <v>80.714285714285708</v>
      </c>
      <c r="Q52" s="170">
        <v>97</v>
      </c>
      <c r="R52" s="170">
        <v>82</v>
      </c>
      <c r="S52" s="170">
        <v>80</v>
      </c>
      <c r="T52" s="170">
        <v>90</v>
      </c>
      <c r="U52" s="170">
        <v>90</v>
      </c>
      <c r="V52" s="170">
        <v>66</v>
      </c>
      <c r="W52" s="170">
        <v>95</v>
      </c>
      <c r="X52" s="170">
        <v>80</v>
      </c>
      <c r="Y52" s="170">
        <v>88</v>
      </c>
      <c r="Z52" s="170">
        <v>75</v>
      </c>
      <c r="AA52" s="170">
        <v>70</v>
      </c>
      <c r="AB52" s="170">
        <v>70</v>
      </c>
      <c r="AC52" s="170">
        <v>96</v>
      </c>
      <c r="AD52" s="170">
        <v>85</v>
      </c>
      <c r="AE52" s="170">
        <v>80</v>
      </c>
      <c r="AF52" s="170">
        <v>90</v>
      </c>
      <c r="AG52" s="170">
        <v>90</v>
      </c>
      <c r="AH52" s="170">
        <v>85</v>
      </c>
      <c r="AI52" s="170">
        <v>95.714285714285708</v>
      </c>
      <c r="AJ52" s="767">
        <v>74</v>
      </c>
      <c r="AK52" s="170"/>
      <c r="AL52" s="41">
        <f t="shared" si="0"/>
        <v>29</v>
      </c>
      <c r="AM52" s="305">
        <f t="shared" si="1"/>
        <v>81.621674876847294</v>
      </c>
      <c r="AN52" s="171">
        <f t="shared" si="2"/>
        <v>14.636826012878746</v>
      </c>
      <c r="AO52" s="172">
        <f>MIN(E52:AK52)</f>
        <v>65</v>
      </c>
      <c r="AP52" s="173">
        <f t="shared" si="4"/>
        <v>115</v>
      </c>
      <c r="AQ52" s="176">
        <f t="shared" si="5"/>
        <v>0.56521739130434778</v>
      </c>
      <c r="AR52" s="175">
        <v>75.157224958949101</v>
      </c>
      <c r="AS52" s="141">
        <f t="shared" si="6"/>
        <v>7.9200162550595916</v>
      </c>
      <c r="AT52" s="143">
        <f t="shared" si="7"/>
        <v>7.9200162550595916</v>
      </c>
    </row>
    <row r="53" spans="1:234" ht="18.75" customHeight="1" x14ac:dyDescent="0.3">
      <c r="A53" s="223" t="s">
        <v>146</v>
      </c>
      <c r="B53" s="303" t="s">
        <v>342</v>
      </c>
      <c r="C53" s="185" t="s">
        <v>484</v>
      </c>
      <c r="D53" s="164" t="s">
        <v>436</v>
      </c>
      <c r="E53" s="263"/>
      <c r="F53" s="263"/>
      <c r="G53" s="264">
        <v>91.4</v>
      </c>
      <c r="H53" s="170"/>
      <c r="I53" s="170">
        <v>140</v>
      </c>
      <c r="J53" s="170">
        <v>160</v>
      </c>
      <c r="K53" s="170">
        <v>172.5</v>
      </c>
      <c r="L53" s="170">
        <v>194</v>
      </c>
      <c r="M53" s="170">
        <v>93</v>
      </c>
      <c r="N53" s="170">
        <v>131.66666666666666</v>
      </c>
      <c r="O53" s="170">
        <v>216</v>
      </c>
      <c r="P53" s="170">
        <v>162.85714285714286</v>
      </c>
      <c r="Q53" s="170">
        <v>180</v>
      </c>
      <c r="R53" s="170">
        <v>163</v>
      </c>
      <c r="S53" s="170">
        <v>99</v>
      </c>
      <c r="T53" s="170">
        <v>125</v>
      </c>
      <c r="U53" s="170">
        <v>125</v>
      </c>
      <c r="V53" s="170">
        <v>196</v>
      </c>
      <c r="W53" s="170">
        <v>218.57142857142858</v>
      </c>
      <c r="X53" s="170">
        <v>222</v>
      </c>
      <c r="Y53" s="170">
        <v>104</v>
      </c>
      <c r="Z53" s="170">
        <v>200</v>
      </c>
      <c r="AA53" s="170">
        <v>90</v>
      </c>
      <c r="AB53" s="170">
        <v>100</v>
      </c>
      <c r="AC53" s="170">
        <v>216</v>
      </c>
      <c r="AD53" s="170">
        <v>216.66666666666666</v>
      </c>
      <c r="AE53" s="170">
        <v>226</v>
      </c>
      <c r="AF53" s="170">
        <v>200</v>
      </c>
      <c r="AG53" s="170">
        <v>150</v>
      </c>
      <c r="AH53" s="170">
        <v>220</v>
      </c>
      <c r="AI53" s="170"/>
      <c r="AJ53" s="767">
        <v>100</v>
      </c>
      <c r="AK53" s="170"/>
      <c r="AL53" s="41">
        <f t="shared" si="0"/>
        <v>28</v>
      </c>
      <c r="AM53" s="305">
        <f t="shared" si="1"/>
        <v>161.16649659863944</v>
      </c>
      <c r="AN53" s="171">
        <f t="shared" si="2"/>
        <v>29.92561883059749</v>
      </c>
      <c r="AO53" s="172">
        <f t="shared" si="3"/>
        <v>90</v>
      </c>
      <c r="AP53" s="173">
        <f t="shared" si="4"/>
        <v>226</v>
      </c>
      <c r="AQ53" s="176">
        <f t="shared" si="5"/>
        <v>0.39823008849557523</v>
      </c>
      <c r="AR53" s="175">
        <v>160.22927689594357</v>
      </c>
      <c r="AS53" s="141">
        <f t="shared" si="6"/>
        <v>0.58152266288313825</v>
      </c>
      <c r="AT53" s="143">
        <f t="shared" si="7"/>
        <v>0.58152266288313825</v>
      </c>
    </row>
    <row r="54" spans="1:234" ht="18.75" customHeight="1" x14ac:dyDescent="0.3">
      <c r="A54" s="223" t="s">
        <v>147</v>
      </c>
      <c r="B54" s="303" t="s">
        <v>587</v>
      </c>
      <c r="C54" s="185" t="s">
        <v>485</v>
      </c>
      <c r="D54" s="164" t="s">
        <v>436</v>
      </c>
      <c r="E54" s="263"/>
      <c r="F54" s="263">
        <v>482</v>
      </c>
      <c r="G54" s="264">
        <v>503</v>
      </c>
      <c r="H54" s="170">
        <v>522</v>
      </c>
      <c r="I54" s="170">
        <v>600</v>
      </c>
      <c r="J54" s="170"/>
      <c r="K54" s="170">
        <v>667.5</v>
      </c>
      <c r="L54" s="170">
        <v>573</v>
      </c>
      <c r="M54" s="170">
        <v>580</v>
      </c>
      <c r="N54" s="170">
        <v>619</v>
      </c>
      <c r="O54" s="170">
        <v>430</v>
      </c>
      <c r="P54" s="170">
        <v>411.42857142857144</v>
      </c>
      <c r="Q54" s="170">
        <v>448</v>
      </c>
      <c r="R54" s="170">
        <v>552</v>
      </c>
      <c r="S54" s="170">
        <v>380.2</v>
      </c>
      <c r="T54" s="170">
        <v>466</v>
      </c>
      <c r="U54" s="170">
        <v>530</v>
      </c>
      <c r="V54" s="170">
        <v>560</v>
      </c>
      <c r="W54" s="170">
        <v>480</v>
      </c>
      <c r="X54" s="170">
        <v>584</v>
      </c>
      <c r="Y54" s="170">
        <v>480</v>
      </c>
      <c r="Z54" s="170">
        <v>650</v>
      </c>
      <c r="AA54" s="170">
        <v>503</v>
      </c>
      <c r="AB54" s="170">
        <v>500</v>
      </c>
      <c r="AC54" s="170">
        <v>628</v>
      </c>
      <c r="AD54" s="170">
        <v>488.57142857142856</v>
      </c>
      <c r="AE54" s="170">
        <v>545</v>
      </c>
      <c r="AF54" s="170">
        <v>583.33333333333337</v>
      </c>
      <c r="AG54" s="170">
        <v>327.5</v>
      </c>
      <c r="AH54" s="170">
        <v>280</v>
      </c>
      <c r="AI54" s="170">
        <v>716.71428571428567</v>
      </c>
      <c r="AJ54" s="767">
        <v>546</v>
      </c>
      <c r="AK54" s="170">
        <v>650</v>
      </c>
      <c r="AL54" s="41">
        <f t="shared" si="0"/>
        <v>31</v>
      </c>
      <c r="AM54" s="305">
        <f t="shared" si="1"/>
        <v>525.362826420891</v>
      </c>
      <c r="AN54" s="171">
        <f t="shared" si="2"/>
        <v>18.668307943624516</v>
      </c>
      <c r="AO54" s="172">
        <f t="shared" si="3"/>
        <v>280</v>
      </c>
      <c r="AP54" s="173">
        <f t="shared" si="4"/>
        <v>716.71428571428567</v>
      </c>
      <c r="AQ54" s="176">
        <f t="shared" si="5"/>
        <v>0.39067171616503887</v>
      </c>
      <c r="AR54" s="175">
        <v>535.90875576036865</v>
      </c>
      <c r="AS54" s="141">
        <f t="shared" si="6"/>
        <v>-2.0073611624414456</v>
      </c>
      <c r="AT54" s="143">
        <f t="shared" si="7"/>
        <v>-2.0073611624414456</v>
      </c>
    </row>
    <row r="55" spans="1:234" ht="18.75" customHeight="1" x14ac:dyDescent="0.3">
      <c r="A55" s="223" t="s">
        <v>148</v>
      </c>
      <c r="B55" s="303" t="s">
        <v>343</v>
      </c>
      <c r="C55" s="185" t="s">
        <v>486</v>
      </c>
      <c r="D55" s="164" t="s">
        <v>436</v>
      </c>
      <c r="E55" s="263"/>
      <c r="F55" s="263">
        <v>196</v>
      </c>
      <c r="G55" s="264">
        <v>244</v>
      </c>
      <c r="H55" s="170">
        <v>266</v>
      </c>
      <c r="I55" s="170">
        <v>187.5</v>
      </c>
      <c r="J55" s="170">
        <v>350</v>
      </c>
      <c r="K55" s="170">
        <v>230</v>
      </c>
      <c r="L55" s="170">
        <v>237</v>
      </c>
      <c r="M55" s="170">
        <v>236</v>
      </c>
      <c r="N55" s="170">
        <v>237</v>
      </c>
      <c r="O55" s="170">
        <v>283</v>
      </c>
      <c r="P55" s="170">
        <v>205</v>
      </c>
      <c r="Q55" s="170">
        <v>241</v>
      </c>
      <c r="R55" s="170">
        <v>340</v>
      </c>
      <c r="S55" s="170">
        <v>201</v>
      </c>
      <c r="T55" s="170">
        <v>304</v>
      </c>
      <c r="U55" s="170">
        <v>240</v>
      </c>
      <c r="V55" s="170">
        <v>270</v>
      </c>
      <c r="W55" s="170">
        <v>225.71428571428572</v>
      </c>
      <c r="X55" s="170">
        <v>280</v>
      </c>
      <c r="Y55" s="170">
        <v>250</v>
      </c>
      <c r="Z55" s="170">
        <v>200</v>
      </c>
      <c r="AA55" s="170">
        <v>193.75</v>
      </c>
      <c r="AB55" s="170">
        <v>210</v>
      </c>
      <c r="AC55" s="170">
        <v>300</v>
      </c>
      <c r="AD55" s="170">
        <v>225.71428571428572</v>
      </c>
      <c r="AE55" s="170">
        <v>360</v>
      </c>
      <c r="AF55" s="170">
        <v>466.66666666666669</v>
      </c>
      <c r="AG55" s="170">
        <v>416.66666666666669</v>
      </c>
      <c r="AH55" s="170">
        <v>320</v>
      </c>
      <c r="AI55" s="170">
        <v>253.57142857142858</v>
      </c>
      <c r="AJ55" s="767">
        <v>265</v>
      </c>
      <c r="AK55" s="170">
        <v>318</v>
      </c>
      <c r="AL55" s="41">
        <f t="shared" si="0"/>
        <v>32</v>
      </c>
      <c r="AM55" s="305">
        <f t="shared" si="1"/>
        <v>267.26822916666663</v>
      </c>
      <c r="AN55" s="171">
        <f t="shared" si="2"/>
        <v>24.603581713993609</v>
      </c>
      <c r="AO55" s="172">
        <f t="shared" si="3"/>
        <v>187.5</v>
      </c>
      <c r="AP55" s="173">
        <f t="shared" si="4"/>
        <v>466.66666666666669</v>
      </c>
      <c r="AQ55" s="176">
        <f t="shared" si="5"/>
        <v>0.40178571428571425</v>
      </c>
      <c r="AR55" s="175">
        <v>261.99500768049154</v>
      </c>
      <c r="AS55" s="141">
        <f t="shared" si="6"/>
        <v>1.9730072304578905</v>
      </c>
      <c r="AT55" s="143">
        <f t="shared" si="7"/>
        <v>1.9730072304578905</v>
      </c>
    </row>
    <row r="56" spans="1:234" s="12" customFormat="1" ht="18.75" customHeight="1" x14ac:dyDescent="0.3">
      <c r="A56" s="224" t="s">
        <v>149</v>
      </c>
      <c r="B56" s="461" t="s">
        <v>344</v>
      </c>
      <c r="C56" s="188"/>
      <c r="D56" s="189"/>
      <c r="E56" s="263"/>
      <c r="F56" s="263"/>
      <c r="G56" s="281"/>
      <c r="H56" s="281"/>
      <c r="I56" s="281"/>
      <c r="K56" s="281"/>
      <c r="L56" s="281"/>
      <c r="M56" s="281"/>
      <c r="N56" s="281"/>
      <c r="O56" s="281"/>
      <c r="P56" s="281"/>
      <c r="Q56" s="281"/>
      <c r="R56" s="281"/>
      <c r="S56" s="281"/>
      <c r="T56" s="281"/>
      <c r="U56" s="281"/>
      <c r="V56" s="281"/>
      <c r="W56" s="281"/>
      <c r="X56" s="281"/>
      <c r="Y56" s="281"/>
      <c r="Z56" s="281"/>
      <c r="AA56" s="281"/>
      <c r="AB56" s="281"/>
      <c r="AC56" s="281"/>
      <c r="AD56" s="281"/>
      <c r="AE56" s="281"/>
      <c r="AF56" s="281"/>
      <c r="AG56" s="281"/>
      <c r="AH56" s="281"/>
      <c r="AI56" s="281"/>
      <c r="AJ56" s="767"/>
      <c r="AK56" s="281"/>
      <c r="AL56" s="41"/>
      <c r="AM56" s="305"/>
      <c r="AN56" s="171"/>
      <c r="AO56" s="172"/>
      <c r="AP56" s="173"/>
      <c r="AQ56" s="180"/>
      <c r="AR56" s="175"/>
      <c r="AS56" s="141" t="e">
        <f t="shared" si="6"/>
        <v>#DIV/0!</v>
      </c>
      <c r="AT56" s="143" t="str">
        <f t="shared" si="7"/>
        <v/>
      </c>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row>
    <row r="57" spans="1:234" ht="18.75" customHeight="1" x14ac:dyDescent="0.3">
      <c r="A57" s="223" t="s">
        <v>150</v>
      </c>
      <c r="B57" s="303" t="s">
        <v>345</v>
      </c>
      <c r="C57" s="186" t="s">
        <v>492</v>
      </c>
      <c r="D57" s="202" t="s">
        <v>460</v>
      </c>
      <c r="E57" s="263"/>
      <c r="F57" s="263">
        <v>89</v>
      </c>
      <c r="G57" s="264">
        <v>93.6</v>
      </c>
      <c r="H57" s="170">
        <v>110</v>
      </c>
      <c r="I57" s="170">
        <v>120</v>
      </c>
      <c r="J57" s="281">
        <v>125</v>
      </c>
      <c r="K57" s="170">
        <v>150</v>
      </c>
      <c r="L57" s="170">
        <v>93.8</v>
      </c>
      <c r="M57" s="170">
        <v>122</v>
      </c>
      <c r="N57" s="170">
        <v>110</v>
      </c>
      <c r="O57" s="170">
        <v>124</v>
      </c>
      <c r="P57" s="170">
        <v>118.57142857142857</v>
      </c>
      <c r="Q57" s="170">
        <v>133</v>
      </c>
      <c r="R57" s="170">
        <v>94.2</v>
      </c>
      <c r="S57" s="170">
        <v>102</v>
      </c>
      <c r="T57" s="170">
        <v>111</v>
      </c>
      <c r="U57" s="170">
        <v>110</v>
      </c>
      <c r="V57" s="170">
        <v>107.5</v>
      </c>
      <c r="W57" s="170">
        <v>104.71428571428571</v>
      </c>
      <c r="X57" s="170">
        <v>105</v>
      </c>
      <c r="Y57" s="170">
        <v>123</v>
      </c>
      <c r="Z57" s="170">
        <v>90</v>
      </c>
      <c r="AA57" s="170"/>
      <c r="AB57" s="170">
        <v>115</v>
      </c>
      <c r="AC57" s="170">
        <v>114</v>
      </c>
      <c r="AD57" s="170">
        <v>117.85714285714286</v>
      </c>
      <c r="AE57" s="170">
        <v>123</v>
      </c>
      <c r="AF57" s="170">
        <v>163.33333333333334</v>
      </c>
      <c r="AG57" s="170"/>
      <c r="AH57" s="170">
        <v>170</v>
      </c>
      <c r="AI57" s="170">
        <v>124.28571428571429</v>
      </c>
      <c r="AJ57" s="767"/>
      <c r="AK57" s="170"/>
      <c r="AL57" s="41">
        <f t="shared" si="0"/>
        <v>28</v>
      </c>
      <c r="AM57" s="305">
        <f t="shared" si="1"/>
        <v>116.56649659863946</v>
      </c>
      <c r="AN57" s="171">
        <f t="shared" si="2"/>
        <v>16.914090015983632</v>
      </c>
      <c r="AO57" s="172">
        <f t="shared" si="3"/>
        <v>89</v>
      </c>
      <c r="AP57" s="173">
        <f t="shared" si="4"/>
        <v>170</v>
      </c>
      <c r="AQ57" s="176">
        <f t="shared" si="5"/>
        <v>0.52352941176470591</v>
      </c>
      <c r="AR57" s="175">
        <v>119.95969387755102</v>
      </c>
      <c r="AS57" s="141">
        <f t="shared" si="6"/>
        <v>-2.9109541574325437</v>
      </c>
      <c r="AT57" s="143">
        <f t="shared" si="7"/>
        <v>-2.9109541574325437</v>
      </c>
    </row>
    <row r="58" spans="1:234" ht="18.75" customHeight="1" x14ac:dyDescent="0.3">
      <c r="A58" s="223" t="s">
        <v>151</v>
      </c>
      <c r="B58" s="303" t="s">
        <v>346</v>
      </c>
      <c r="C58" s="186" t="s">
        <v>493</v>
      </c>
      <c r="D58" s="202" t="s">
        <v>460</v>
      </c>
      <c r="E58" s="263"/>
      <c r="F58" s="263">
        <v>137</v>
      </c>
      <c r="G58" s="264">
        <v>134</v>
      </c>
      <c r="H58" s="170">
        <v>135</v>
      </c>
      <c r="I58" s="170">
        <v>200</v>
      </c>
      <c r="J58" s="170">
        <v>140</v>
      </c>
      <c r="K58" s="170">
        <v>160</v>
      </c>
      <c r="L58" s="170">
        <v>153</v>
      </c>
      <c r="M58" s="170">
        <v>152</v>
      </c>
      <c r="N58" s="170">
        <v>140</v>
      </c>
      <c r="O58" s="170"/>
      <c r="P58" s="170">
        <v>130.71428571428572</v>
      </c>
      <c r="Q58" s="170">
        <v>125</v>
      </c>
      <c r="R58" s="170">
        <v>149.4</v>
      </c>
      <c r="S58" s="170">
        <v>105</v>
      </c>
      <c r="T58" s="170">
        <v>146</v>
      </c>
      <c r="U58" s="170">
        <v>150</v>
      </c>
      <c r="V58" s="170">
        <v>150</v>
      </c>
      <c r="W58" s="170">
        <v>144.28571428571428</v>
      </c>
      <c r="X58" s="170">
        <v>140</v>
      </c>
      <c r="Y58" s="170">
        <v>187</v>
      </c>
      <c r="Z58" s="170">
        <v>105</v>
      </c>
      <c r="AA58" s="170">
        <v>115</v>
      </c>
      <c r="AB58" s="170">
        <v>155</v>
      </c>
      <c r="AC58" s="170">
        <v>148</v>
      </c>
      <c r="AD58" s="170">
        <v>150.71428571428572</v>
      </c>
      <c r="AE58" s="170">
        <v>128</v>
      </c>
      <c r="AF58" s="170">
        <v>183.33333333333334</v>
      </c>
      <c r="AG58" s="170"/>
      <c r="AH58" s="170">
        <v>185</v>
      </c>
      <c r="AI58" s="170">
        <v>146.71428571428572</v>
      </c>
      <c r="AJ58" s="767"/>
      <c r="AK58" s="170"/>
      <c r="AL58" s="41">
        <f t="shared" si="0"/>
        <v>28</v>
      </c>
      <c r="AM58" s="305">
        <f t="shared" si="1"/>
        <v>146.25578231292519</v>
      </c>
      <c r="AN58" s="171">
        <f t="shared" si="2"/>
        <v>15.413288334115022</v>
      </c>
      <c r="AO58" s="172">
        <f t="shared" si="3"/>
        <v>105</v>
      </c>
      <c r="AP58" s="173">
        <f t="shared" si="4"/>
        <v>200</v>
      </c>
      <c r="AQ58" s="176">
        <f t="shared" si="5"/>
        <v>0.52500000000000002</v>
      </c>
      <c r="AR58" s="175">
        <v>154.32040816326528</v>
      </c>
      <c r="AS58" s="141">
        <f t="shared" si="6"/>
        <v>-5.5140560754618484</v>
      </c>
      <c r="AT58" s="143">
        <f t="shared" si="7"/>
        <v>-5.5140560754618484</v>
      </c>
    </row>
    <row r="59" spans="1:234" s="12" customFormat="1" ht="18.75" customHeight="1" x14ac:dyDescent="0.3">
      <c r="A59" s="224" t="s">
        <v>152</v>
      </c>
      <c r="B59" s="418" t="s">
        <v>347</v>
      </c>
      <c r="C59" s="188"/>
      <c r="D59" s="189"/>
      <c r="E59" s="263"/>
      <c r="F59" s="263"/>
      <c r="G59" s="281"/>
      <c r="H59" s="281"/>
      <c r="I59" s="281"/>
      <c r="K59" s="281"/>
      <c r="L59" s="281"/>
      <c r="M59" s="281"/>
      <c r="N59" s="281"/>
      <c r="O59" s="281"/>
      <c r="P59" s="281"/>
      <c r="Q59" s="281"/>
      <c r="R59" s="281"/>
      <c r="S59" s="281"/>
      <c r="T59" s="281"/>
      <c r="U59" s="281"/>
      <c r="V59" s="281"/>
      <c r="W59" s="281"/>
      <c r="X59" s="281"/>
      <c r="Y59" s="281"/>
      <c r="Z59" s="281"/>
      <c r="AA59" s="281"/>
      <c r="AB59" s="281"/>
      <c r="AC59" s="281"/>
      <c r="AD59" s="281"/>
      <c r="AE59" s="281"/>
      <c r="AF59" s="281"/>
      <c r="AG59" s="281"/>
      <c r="AH59" s="281"/>
      <c r="AI59" s="281"/>
      <c r="AJ59" s="767"/>
      <c r="AK59" s="281"/>
      <c r="AL59" s="41"/>
      <c r="AM59" s="305"/>
      <c r="AN59" s="171"/>
      <c r="AO59" s="172"/>
      <c r="AP59" s="173"/>
      <c r="AQ59" s="180"/>
      <c r="AR59" s="175"/>
      <c r="AS59" s="141" t="e">
        <f t="shared" si="6"/>
        <v>#DIV/0!</v>
      </c>
      <c r="AT59" s="143" t="str">
        <f t="shared" si="7"/>
        <v/>
      </c>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row>
    <row r="60" spans="1:234" ht="18.75" customHeight="1" x14ac:dyDescent="0.3">
      <c r="A60" s="223" t="s">
        <v>153</v>
      </c>
      <c r="B60" s="420" t="s">
        <v>348</v>
      </c>
      <c r="C60" s="186"/>
      <c r="D60" s="203" t="s">
        <v>461</v>
      </c>
      <c r="E60" s="263"/>
      <c r="F60" s="263"/>
      <c r="G60" s="264">
        <v>1940</v>
      </c>
      <c r="H60" s="170">
        <v>1790</v>
      </c>
      <c r="I60" s="170">
        <v>1675</v>
      </c>
      <c r="J60" s="281">
        <v>1600</v>
      </c>
      <c r="K60" s="170">
        <v>2085</v>
      </c>
      <c r="L60" s="170">
        <v>1640</v>
      </c>
      <c r="M60" s="170">
        <v>1574</v>
      </c>
      <c r="N60" s="170">
        <v>1555</v>
      </c>
      <c r="O60" s="170">
        <v>1650</v>
      </c>
      <c r="P60" s="170">
        <v>1485.7142857142858</v>
      </c>
      <c r="Q60" s="170">
        <v>1356</v>
      </c>
      <c r="R60" s="170">
        <v>1824</v>
      </c>
      <c r="S60" s="170">
        <v>1552</v>
      </c>
      <c r="T60" s="170">
        <v>1403</v>
      </c>
      <c r="U60" s="170">
        <v>1620.5</v>
      </c>
      <c r="V60" s="170">
        <v>1826</v>
      </c>
      <c r="W60" s="170">
        <v>1429.8571428571429</v>
      </c>
      <c r="X60" s="170">
        <v>1544</v>
      </c>
      <c r="Y60" s="170">
        <v>1760</v>
      </c>
      <c r="Z60" s="170">
        <v>1350</v>
      </c>
      <c r="AA60" s="170">
        <v>1305</v>
      </c>
      <c r="AB60" s="170">
        <v>1650</v>
      </c>
      <c r="AC60" s="170">
        <v>1730</v>
      </c>
      <c r="AD60" s="170">
        <v>1525</v>
      </c>
      <c r="AE60" s="170">
        <v>2270</v>
      </c>
      <c r="AF60" s="170">
        <v>1716.6666666666667</v>
      </c>
      <c r="AG60" s="170">
        <v>2162.5</v>
      </c>
      <c r="AH60" s="170">
        <v>1670</v>
      </c>
      <c r="AI60" s="170">
        <v>1801.4285714285713</v>
      </c>
      <c r="AJ60" s="767">
        <v>1620</v>
      </c>
      <c r="AK60" s="170">
        <v>2180</v>
      </c>
      <c r="AL60" s="41">
        <f t="shared" si="0"/>
        <v>31</v>
      </c>
      <c r="AM60" s="305">
        <f t="shared" si="1"/>
        <v>1686.7956989247311</v>
      </c>
      <c r="AN60" s="171">
        <f t="shared" si="2"/>
        <v>14.418817577900759</v>
      </c>
      <c r="AO60" s="172">
        <f t="shared" si="3"/>
        <v>1305</v>
      </c>
      <c r="AP60" s="173">
        <f t="shared" si="4"/>
        <v>2270</v>
      </c>
      <c r="AQ60" s="176">
        <f t="shared" si="5"/>
        <v>0.57488986784140972</v>
      </c>
      <c r="AR60" s="175">
        <v>1685.8500768049153</v>
      </c>
      <c r="AS60" s="141">
        <f t="shared" si="6"/>
        <v>5.6060263873014549E-2</v>
      </c>
      <c r="AT60" s="143">
        <f t="shared" si="7"/>
        <v>5.6060263873014549E-2</v>
      </c>
    </row>
    <row r="61" spans="1:234" ht="18.75" customHeight="1" x14ac:dyDescent="0.3">
      <c r="A61" s="223" t="s">
        <v>154</v>
      </c>
      <c r="B61" s="420" t="s">
        <v>349</v>
      </c>
      <c r="C61" s="186"/>
      <c r="D61" s="164" t="s">
        <v>461</v>
      </c>
      <c r="E61" s="263"/>
      <c r="F61" s="263"/>
      <c r="G61" s="264">
        <v>2360</v>
      </c>
      <c r="H61" s="170">
        <v>2630</v>
      </c>
      <c r="I61" s="170">
        <v>2150</v>
      </c>
      <c r="J61" s="170">
        <v>2250</v>
      </c>
      <c r="K61" s="170">
        <v>2562.5</v>
      </c>
      <c r="L61" s="170">
        <v>2360</v>
      </c>
      <c r="M61" s="170">
        <v>2200</v>
      </c>
      <c r="N61" s="170">
        <v>2204</v>
      </c>
      <c r="O61" s="170">
        <v>2320</v>
      </c>
      <c r="P61" s="170">
        <v>2179.2857142857142</v>
      </c>
      <c r="Q61" s="170">
        <v>2078</v>
      </c>
      <c r="R61" s="170">
        <v>2600</v>
      </c>
      <c r="S61" s="170">
        <v>2366.4</v>
      </c>
      <c r="T61" s="170">
        <v>2107</v>
      </c>
      <c r="U61" s="170">
        <v>2497.5</v>
      </c>
      <c r="V61" s="170">
        <v>2625</v>
      </c>
      <c r="W61" s="170">
        <v>2133.5714285714284</v>
      </c>
      <c r="X61" s="170">
        <v>2462</v>
      </c>
      <c r="Y61" s="170">
        <v>2570</v>
      </c>
      <c r="Z61" s="170">
        <v>2072</v>
      </c>
      <c r="AA61" s="170">
        <v>1840</v>
      </c>
      <c r="AB61" s="170">
        <v>2516.6666666666665</v>
      </c>
      <c r="AC61" s="170">
        <v>2570</v>
      </c>
      <c r="AD61" s="170">
        <v>2157.1428571428573</v>
      </c>
      <c r="AE61" s="170">
        <v>2860</v>
      </c>
      <c r="AF61" s="170">
        <v>2450</v>
      </c>
      <c r="AG61" s="170">
        <v>2462.5</v>
      </c>
      <c r="AH61" s="170">
        <v>2350</v>
      </c>
      <c r="AI61" s="170">
        <v>2640.7142857142858</v>
      </c>
      <c r="AJ61" s="767">
        <v>2396</v>
      </c>
      <c r="AK61" s="170">
        <v>2770</v>
      </c>
      <c r="AL61" s="41">
        <f t="shared" si="0"/>
        <v>31</v>
      </c>
      <c r="AM61" s="305">
        <f t="shared" si="1"/>
        <v>2378.7187403993858</v>
      </c>
      <c r="AN61" s="171">
        <f t="shared" si="2"/>
        <v>9.7677532457168397</v>
      </c>
      <c r="AO61" s="172">
        <f t="shared" si="3"/>
        <v>1840</v>
      </c>
      <c r="AP61" s="173">
        <f t="shared" si="4"/>
        <v>2860</v>
      </c>
      <c r="AQ61" s="176">
        <f t="shared" si="5"/>
        <v>0.64335664335664333</v>
      </c>
      <c r="AR61" s="175">
        <v>2413.3033794162825</v>
      </c>
      <c r="AS61" s="141">
        <f t="shared" si="6"/>
        <v>-1.4539188021485128</v>
      </c>
      <c r="AT61" s="143">
        <f t="shared" si="7"/>
        <v>-1.4539188021485128</v>
      </c>
    </row>
    <row r="62" spans="1:234" ht="18.75" customHeight="1" x14ac:dyDescent="0.3">
      <c r="A62" s="223" t="s">
        <v>155</v>
      </c>
      <c r="B62" s="420" t="s">
        <v>350</v>
      </c>
      <c r="C62" s="186"/>
      <c r="D62" s="164" t="s">
        <v>461</v>
      </c>
      <c r="E62" s="263"/>
      <c r="F62" s="263"/>
      <c r="G62" s="264">
        <v>4280</v>
      </c>
      <c r="H62" s="170">
        <v>4490</v>
      </c>
      <c r="I62" s="170">
        <v>4025</v>
      </c>
      <c r="J62" s="170">
        <v>2770</v>
      </c>
      <c r="K62" s="170">
        <v>3637.5</v>
      </c>
      <c r="L62" s="170">
        <v>3730</v>
      </c>
      <c r="M62" s="170">
        <v>3608</v>
      </c>
      <c r="N62" s="170">
        <v>3632</v>
      </c>
      <c r="O62" s="170">
        <v>3560</v>
      </c>
      <c r="P62" s="170">
        <v>3032.8571428571427</v>
      </c>
      <c r="Q62" s="170">
        <v>3366</v>
      </c>
      <c r="R62" s="170">
        <v>4280</v>
      </c>
      <c r="S62" s="170">
        <v>4052</v>
      </c>
      <c r="T62" s="170">
        <v>3407</v>
      </c>
      <c r="U62" s="170">
        <v>4186.75</v>
      </c>
      <c r="V62" s="170">
        <v>4270</v>
      </c>
      <c r="W62" s="170">
        <v>3431.4285714285716</v>
      </c>
      <c r="X62" s="170">
        <v>3799</v>
      </c>
      <c r="Y62" s="170">
        <v>4170</v>
      </c>
      <c r="Z62" s="170">
        <v>3398</v>
      </c>
      <c r="AA62" s="170">
        <v>2900</v>
      </c>
      <c r="AB62" s="170">
        <v>4000</v>
      </c>
      <c r="AC62" s="170">
        <v>4180</v>
      </c>
      <c r="AD62" s="170">
        <v>3522.8571428571427</v>
      </c>
      <c r="AE62" s="170">
        <v>5350</v>
      </c>
      <c r="AF62" s="170">
        <v>4033.3333333333335</v>
      </c>
      <c r="AG62" s="170">
        <v>4162.5</v>
      </c>
      <c r="AH62" s="170">
        <v>3900</v>
      </c>
      <c r="AI62" s="170">
        <v>4222.1428571428569</v>
      </c>
      <c r="AJ62" s="767">
        <v>3660</v>
      </c>
      <c r="AK62" s="170">
        <v>4550</v>
      </c>
      <c r="AL62" s="41">
        <f t="shared" si="0"/>
        <v>31</v>
      </c>
      <c r="AM62" s="305">
        <f t="shared" si="1"/>
        <v>3858.2699692780334</v>
      </c>
      <c r="AN62" s="171">
        <f t="shared" si="2"/>
        <v>13.654707172538014</v>
      </c>
      <c r="AO62" s="172">
        <f t="shared" si="3"/>
        <v>2770</v>
      </c>
      <c r="AP62" s="173">
        <f t="shared" si="4"/>
        <v>5350</v>
      </c>
      <c r="AQ62" s="176">
        <f t="shared" si="5"/>
        <v>0.51775700934579438</v>
      </c>
      <c r="AR62" s="175">
        <v>3918.1496927803382</v>
      </c>
      <c r="AS62" s="141">
        <f t="shared" si="6"/>
        <v>-1.5519837642027356</v>
      </c>
      <c r="AT62" s="143">
        <f t="shared" si="7"/>
        <v>-1.5519837642027356</v>
      </c>
    </row>
    <row r="63" spans="1:234" s="12" customFormat="1" ht="18.75" customHeight="1" x14ac:dyDescent="0.3">
      <c r="A63" s="224" t="s">
        <v>156</v>
      </c>
      <c r="B63" s="418" t="s">
        <v>351</v>
      </c>
      <c r="C63" s="188"/>
      <c r="D63" s="206"/>
      <c r="E63" s="263"/>
      <c r="F63" s="263"/>
      <c r="G63" s="281"/>
      <c r="H63" s="281"/>
      <c r="I63" s="281"/>
      <c r="K63" s="281"/>
      <c r="L63" s="281"/>
      <c r="M63" s="281"/>
      <c r="N63" s="281"/>
      <c r="O63" s="281"/>
      <c r="P63" s="281"/>
      <c r="Q63" s="281"/>
      <c r="R63" s="281"/>
      <c r="S63" s="281"/>
      <c r="T63" s="281"/>
      <c r="U63" s="281"/>
      <c r="V63" s="281"/>
      <c r="W63" s="281"/>
      <c r="X63" s="281"/>
      <c r="Y63" s="281"/>
      <c r="Z63" s="281"/>
      <c r="AA63" s="281"/>
      <c r="AB63" s="281"/>
      <c r="AC63" s="281"/>
      <c r="AD63" s="281"/>
      <c r="AE63" s="281"/>
      <c r="AF63" s="281"/>
      <c r="AG63" s="281"/>
      <c r="AH63" s="281"/>
      <c r="AI63" s="281"/>
      <c r="AJ63" s="767"/>
      <c r="AK63" s="281"/>
      <c r="AL63" s="41"/>
      <c r="AM63" s="305"/>
      <c r="AN63" s="171"/>
      <c r="AO63" s="172"/>
      <c r="AP63" s="173"/>
      <c r="AQ63" s="180"/>
      <c r="AR63" s="175"/>
      <c r="AS63" s="141" t="e">
        <f t="shared" si="6"/>
        <v>#DIV/0!</v>
      </c>
      <c r="AT63" s="143" t="str">
        <f t="shared" si="7"/>
        <v/>
      </c>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row>
    <row r="64" spans="1:234" ht="18.75" customHeight="1" x14ac:dyDescent="0.3">
      <c r="A64" s="223" t="s">
        <v>157</v>
      </c>
      <c r="B64" s="303" t="s">
        <v>352</v>
      </c>
      <c r="C64" s="190"/>
      <c r="D64" s="164" t="s">
        <v>462</v>
      </c>
      <c r="E64" s="263"/>
      <c r="F64" s="263">
        <v>773.8</v>
      </c>
      <c r="G64" s="264">
        <v>778</v>
      </c>
      <c r="H64" s="170">
        <v>734</v>
      </c>
      <c r="I64" s="170">
        <v>708.33333333333337</v>
      </c>
      <c r="J64" s="281">
        <v>700</v>
      </c>
      <c r="K64" s="170">
        <v>688.6</v>
      </c>
      <c r="L64" s="170">
        <v>988</v>
      </c>
      <c r="M64" s="170">
        <v>860</v>
      </c>
      <c r="N64" s="170">
        <v>780</v>
      </c>
      <c r="O64" s="170">
        <v>859</v>
      </c>
      <c r="P64" s="170">
        <v>854.28571428571433</v>
      </c>
      <c r="Q64" s="170">
        <v>730</v>
      </c>
      <c r="R64" s="170">
        <v>886</v>
      </c>
      <c r="S64" s="170">
        <v>825</v>
      </c>
      <c r="T64" s="170">
        <v>911</v>
      </c>
      <c r="U64" s="170">
        <v>693</v>
      </c>
      <c r="V64" s="170">
        <v>788</v>
      </c>
      <c r="W64" s="170">
        <v>776.42857142857144</v>
      </c>
      <c r="X64" s="170">
        <v>835</v>
      </c>
      <c r="Y64" s="170">
        <v>823</v>
      </c>
      <c r="Z64" s="170">
        <v>750</v>
      </c>
      <c r="AA64" s="170">
        <v>686.6</v>
      </c>
      <c r="AB64" s="170">
        <v>718.75</v>
      </c>
      <c r="AC64" s="170">
        <v>910</v>
      </c>
      <c r="AD64" s="170">
        <v>806.42857142857144</v>
      </c>
      <c r="AE64" s="170">
        <v>962</v>
      </c>
      <c r="AF64" s="170">
        <v>755</v>
      </c>
      <c r="AG64" s="170">
        <v>425</v>
      </c>
      <c r="AH64" s="170">
        <v>780</v>
      </c>
      <c r="AI64" s="170">
        <v>990</v>
      </c>
      <c r="AJ64" s="767">
        <v>616.66666666666663</v>
      </c>
      <c r="AK64" s="170">
        <v>649</v>
      </c>
      <c r="AL64" s="41">
        <f t="shared" si="0"/>
        <v>32</v>
      </c>
      <c r="AM64" s="305">
        <f t="shared" si="1"/>
        <v>782.52790178571433</v>
      </c>
      <c r="AN64" s="171">
        <f t="shared" si="2"/>
        <v>14.64965653499776</v>
      </c>
      <c r="AO64" s="172">
        <f t="shared" si="3"/>
        <v>425</v>
      </c>
      <c r="AP64" s="173">
        <f t="shared" si="4"/>
        <v>990</v>
      </c>
      <c r="AQ64" s="176">
        <f t="shared" si="5"/>
        <v>0.42929292929292928</v>
      </c>
      <c r="AR64" s="175">
        <v>782.19449404761906</v>
      </c>
      <c r="AS64" s="141">
        <f t="shared" si="6"/>
        <v>4.2606498418062966E-2</v>
      </c>
      <c r="AT64" s="143">
        <f t="shared" si="7"/>
        <v>4.2606498418062966E-2</v>
      </c>
    </row>
    <row r="65" spans="1:234" ht="18.75" customHeight="1" x14ac:dyDescent="0.3">
      <c r="A65" s="223" t="s">
        <v>158</v>
      </c>
      <c r="B65" s="303" t="s">
        <v>353</v>
      </c>
      <c r="C65" s="186"/>
      <c r="D65" s="164" t="s">
        <v>462</v>
      </c>
      <c r="E65" s="263"/>
      <c r="F65" s="263">
        <v>491</v>
      </c>
      <c r="G65" s="264">
        <v>470</v>
      </c>
      <c r="H65" s="170">
        <v>460</v>
      </c>
      <c r="I65" s="170">
        <v>516.66666666666663</v>
      </c>
      <c r="J65" s="170">
        <v>400</v>
      </c>
      <c r="K65" s="170">
        <v>485</v>
      </c>
      <c r="L65" s="170">
        <v>485</v>
      </c>
      <c r="M65" s="170">
        <v>531</v>
      </c>
      <c r="N65" s="170">
        <v>506</v>
      </c>
      <c r="O65" s="170">
        <v>457</v>
      </c>
      <c r="P65" s="170">
        <v>579.28571428571433</v>
      </c>
      <c r="Q65" s="170">
        <v>465.16666666666669</v>
      </c>
      <c r="R65" s="170">
        <v>478</v>
      </c>
      <c r="S65" s="170">
        <v>384</v>
      </c>
      <c r="T65" s="170">
        <v>473</v>
      </c>
      <c r="U65" s="170">
        <v>463.33333333333331</v>
      </c>
      <c r="V65" s="170">
        <v>489</v>
      </c>
      <c r="W65" s="170">
        <v>448.57142857142856</v>
      </c>
      <c r="X65" s="170">
        <v>485</v>
      </c>
      <c r="Y65" s="170">
        <v>536</v>
      </c>
      <c r="Z65" s="170">
        <v>400</v>
      </c>
      <c r="AA65" s="170">
        <v>461</v>
      </c>
      <c r="AB65" s="170">
        <v>472.5</v>
      </c>
      <c r="AC65" s="170">
        <v>480</v>
      </c>
      <c r="AD65" s="170">
        <v>521.42857142857144</v>
      </c>
      <c r="AE65" s="170">
        <v>580</v>
      </c>
      <c r="AF65" s="170">
        <v>530</v>
      </c>
      <c r="AG65" s="170"/>
      <c r="AH65" s="170">
        <v>550</v>
      </c>
      <c r="AI65" s="170">
        <v>589.28571428571433</v>
      </c>
      <c r="AJ65" s="767">
        <v>450</v>
      </c>
      <c r="AK65" s="170">
        <v>480</v>
      </c>
      <c r="AL65" s="41">
        <f t="shared" si="0"/>
        <v>31</v>
      </c>
      <c r="AM65" s="305">
        <f t="shared" si="1"/>
        <v>487.65284178187397</v>
      </c>
      <c r="AN65" s="171">
        <f t="shared" si="2"/>
        <v>10.118129746346415</v>
      </c>
      <c r="AO65" s="172">
        <f t="shared" si="3"/>
        <v>384</v>
      </c>
      <c r="AP65" s="173">
        <f t="shared" si="4"/>
        <v>589.28571428571433</v>
      </c>
      <c r="AQ65" s="176">
        <f t="shared" si="5"/>
        <v>0.65163636363636357</v>
      </c>
      <c r="AR65" s="175">
        <v>491.42886904761906</v>
      </c>
      <c r="AS65" s="141">
        <f t="shared" si="6"/>
        <v>-0.77432692731729258</v>
      </c>
      <c r="AT65" s="143">
        <f t="shared" si="7"/>
        <v>-0.77432692731729258</v>
      </c>
    </row>
    <row r="66" spans="1:234" ht="18.75" customHeight="1" x14ac:dyDescent="0.3">
      <c r="A66" s="223" t="s">
        <v>159</v>
      </c>
      <c r="B66" s="303" t="s">
        <v>354</v>
      </c>
      <c r="C66" s="186" t="s">
        <v>494</v>
      </c>
      <c r="D66" s="164" t="s">
        <v>462</v>
      </c>
      <c r="E66" s="263"/>
      <c r="F66" s="263">
        <v>250.6</v>
      </c>
      <c r="G66" s="264">
        <v>197</v>
      </c>
      <c r="H66" s="170">
        <v>208</v>
      </c>
      <c r="I66" s="170">
        <v>256.66666666666669</v>
      </c>
      <c r="J66" s="170">
        <v>350</v>
      </c>
      <c r="K66" s="170">
        <v>290</v>
      </c>
      <c r="L66" s="170">
        <v>196</v>
      </c>
      <c r="M66" s="170">
        <v>274</v>
      </c>
      <c r="N66" s="170">
        <v>231</v>
      </c>
      <c r="O66" s="170">
        <v>276</v>
      </c>
      <c r="P66" s="170">
        <v>296.42857142857144</v>
      </c>
      <c r="Q66" s="170">
        <v>266.16666666666669</v>
      </c>
      <c r="R66" s="170">
        <v>255</v>
      </c>
      <c r="S66" s="170">
        <v>184</v>
      </c>
      <c r="T66" s="170">
        <v>162</v>
      </c>
      <c r="U66" s="170">
        <v>275</v>
      </c>
      <c r="V66" s="170">
        <v>278</v>
      </c>
      <c r="W66" s="170">
        <v>201.42857142857142</v>
      </c>
      <c r="X66" s="170">
        <v>227.5</v>
      </c>
      <c r="Y66" s="170">
        <v>222</v>
      </c>
      <c r="Z66" s="170">
        <v>150</v>
      </c>
      <c r="AA66" s="170">
        <v>180</v>
      </c>
      <c r="AB66" s="170">
        <v>250</v>
      </c>
      <c r="AC66" s="170">
        <v>272</v>
      </c>
      <c r="AD66" s="170">
        <v>242.85714285714286</v>
      </c>
      <c r="AE66" s="170">
        <v>296</v>
      </c>
      <c r="AF66" s="170">
        <v>300</v>
      </c>
      <c r="AG66" s="170"/>
      <c r="AH66" s="170">
        <v>345</v>
      </c>
      <c r="AI66" s="170">
        <v>241.71428571428572</v>
      </c>
      <c r="AJ66" s="767">
        <v>350</v>
      </c>
      <c r="AK66" s="170">
        <v>167.5</v>
      </c>
      <c r="AL66" s="41">
        <f t="shared" si="0"/>
        <v>31</v>
      </c>
      <c r="AM66" s="305">
        <f t="shared" si="1"/>
        <v>248.12457757296468</v>
      </c>
      <c r="AN66" s="171">
        <f t="shared" si="2"/>
        <v>21.602089668187471</v>
      </c>
      <c r="AO66" s="172">
        <f t="shared" si="3"/>
        <v>150</v>
      </c>
      <c r="AP66" s="173">
        <f t="shared" si="4"/>
        <v>350</v>
      </c>
      <c r="AQ66" s="176">
        <f t="shared" si="5"/>
        <v>0.42857142857142855</v>
      </c>
      <c r="AR66" s="175">
        <v>263.04715821812596</v>
      </c>
      <c r="AS66" s="141">
        <f t="shared" si="6"/>
        <v>-6.0141485342269485</v>
      </c>
      <c r="AT66" s="143">
        <f t="shared" si="7"/>
        <v>-6.0141485342269485</v>
      </c>
    </row>
    <row r="67" spans="1:234" s="596" customFormat="1" ht="18.75" customHeight="1" x14ac:dyDescent="0.3">
      <c r="A67" s="671" t="s">
        <v>160</v>
      </c>
      <c r="B67" s="464" t="s">
        <v>355</v>
      </c>
      <c r="C67" s="207"/>
      <c r="D67" s="672" t="s">
        <v>462</v>
      </c>
      <c r="E67" s="595"/>
      <c r="F67" s="595">
        <v>871</v>
      </c>
      <c r="G67" s="264">
        <v>829</v>
      </c>
      <c r="H67" s="170">
        <v>860</v>
      </c>
      <c r="I67" s="170">
        <v>533.33333333333337</v>
      </c>
      <c r="J67" s="170">
        <v>350</v>
      </c>
      <c r="K67" s="170">
        <v>950</v>
      </c>
      <c r="L67" s="170">
        <v>966</v>
      </c>
      <c r="M67" s="170">
        <v>1050</v>
      </c>
      <c r="N67" s="170">
        <v>870</v>
      </c>
      <c r="O67" s="563">
        <v>866</v>
      </c>
      <c r="P67" s="170">
        <v>843.57142857142856</v>
      </c>
      <c r="Q67" s="170">
        <v>698.5</v>
      </c>
      <c r="R67" s="170">
        <v>1004</v>
      </c>
      <c r="S67" s="170">
        <v>982</v>
      </c>
      <c r="T67" s="170">
        <v>1033</v>
      </c>
      <c r="U67" s="170">
        <v>650</v>
      </c>
      <c r="V67" s="170">
        <v>840</v>
      </c>
      <c r="W67" s="170">
        <v>792.85714285714289</v>
      </c>
      <c r="X67" s="170">
        <v>505</v>
      </c>
      <c r="Y67" s="170">
        <v>844</v>
      </c>
      <c r="Z67" s="170">
        <v>900</v>
      </c>
      <c r="AA67" s="170">
        <v>550</v>
      </c>
      <c r="AB67" s="170">
        <v>625</v>
      </c>
      <c r="AC67" s="170">
        <v>1020</v>
      </c>
      <c r="AD67" s="170">
        <v>548.57142857142856</v>
      </c>
      <c r="AE67" s="170">
        <v>750</v>
      </c>
      <c r="AF67" s="170">
        <v>530</v>
      </c>
      <c r="AG67" s="170"/>
      <c r="AH67" s="170">
        <v>915</v>
      </c>
      <c r="AI67" s="170">
        <v>1042.1428571428571</v>
      </c>
      <c r="AJ67" s="767"/>
      <c r="AK67" s="170">
        <v>580</v>
      </c>
      <c r="AL67" s="673">
        <f t="shared" si="0"/>
        <v>30</v>
      </c>
      <c r="AM67" s="674">
        <f t="shared" si="1"/>
        <v>793.29920634920643</v>
      </c>
      <c r="AN67" s="675">
        <f t="shared" si="2"/>
        <v>24.194154940373778</v>
      </c>
      <c r="AO67" s="676">
        <f t="shared" si="3"/>
        <v>350</v>
      </c>
      <c r="AP67" s="677">
        <f t="shared" si="4"/>
        <v>1050</v>
      </c>
      <c r="AQ67" s="678">
        <f t="shared" si="5"/>
        <v>0.33333333333333331</v>
      </c>
      <c r="AR67" s="679">
        <v>775.49646962233169</v>
      </c>
      <c r="AS67" s="680">
        <f t="shared" si="6"/>
        <v>2.244138981154864</v>
      </c>
      <c r="AT67" s="681">
        <f t="shared" si="7"/>
        <v>2.244138981154864</v>
      </c>
    </row>
    <row r="68" spans="1:234" ht="18.75" customHeight="1" x14ac:dyDescent="0.3">
      <c r="A68" s="223" t="s">
        <v>161</v>
      </c>
      <c r="B68" s="303" t="s">
        <v>356</v>
      </c>
      <c r="C68" s="185" t="s">
        <v>357</v>
      </c>
      <c r="D68" s="164" t="s">
        <v>462</v>
      </c>
      <c r="E68" s="263"/>
      <c r="F68" s="263">
        <v>951</v>
      </c>
      <c r="G68" s="264">
        <v>1080</v>
      </c>
      <c r="H68" s="170">
        <v>1187</v>
      </c>
      <c r="I68" s="170">
        <v>1366.6666666666667</v>
      </c>
      <c r="J68" s="170">
        <v>900</v>
      </c>
      <c r="K68" s="170">
        <v>1430</v>
      </c>
      <c r="L68" s="170">
        <v>966</v>
      </c>
      <c r="M68" s="170">
        <v>1132</v>
      </c>
      <c r="N68" s="170">
        <v>936</v>
      </c>
      <c r="O68" s="170">
        <v>535</v>
      </c>
      <c r="P68" s="170">
        <v>893.57142857142856</v>
      </c>
      <c r="Q68" s="170">
        <v>910</v>
      </c>
      <c r="R68" s="170">
        <v>1038</v>
      </c>
      <c r="S68" s="170">
        <v>982</v>
      </c>
      <c r="T68" s="170">
        <v>1458.2</v>
      </c>
      <c r="U68" s="170">
        <v>1095</v>
      </c>
      <c r="V68" s="170">
        <v>1080</v>
      </c>
      <c r="W68" s="170">
        <v>1057.1428571428571</v>
      </c>
      <c r="X68" s="170">
        <v>1087.5</v>
      </c>
      <c r="Y68" s="170">
        <v>978.25</v>
      </c>
      <c r="Z68" s="170">
        <v>900</v>
      </c>
      <c r="AA68" s="170">
        <v>1050</v>
      </c>
      <c r="AB68" s="170">
        <v>887.5</v>
      </c>
      <c r="AC68" s="170">
        <v>1040</v>
      </c>
      <c r="AD68" s="170">
        <v>846.42857142857144</v>
      </c>
      <c r="AE68" s="170">
        <v>1364</v>
      </c>
      <c r="AF68" s="170">
        <v>950</v>
      </c>
      <c r="AG68" s="170"/>
      <c r="AH68" s="170">
        <v>1120</v>
      </c>
      <c r="AI68" s="170">
        <v>1285</v>
      </c>
      <c r="AJ68" s="767"/>
      <c r="AK68" s="170">
        <v>802.5</v>
      </c>
      <c r="AL68" s="41">
        <f t="shared" si="0"/>
        <v>30</v>
      </c>
      <c r="AM68" s="305">
        <f t="shared" si="1"/>
        <v>1043.6253174603175</v>
      </c>
      <c r="AN68" s="171">
        <f>(STDEV(F68:AK68))/AM68*100</f>
        <v>18.938369912683438</v>
      </c>
      <c r="AO68" s="172">
        <f t="shared" si="3"/>
        <v>535</v>
      </c>
      <c r="AP68" s="173">
        <f t="shared" si="4"/>
        <v>1458.2</v>
      </c>
      <c r="AQ68" s="176">
        <f t="shared" si="5"/>
        <v>0.36689068714853929</v>
      </c>
      <c r="AR68" s="175">
        <v>1077.8977011494251</v>
      </c>
      <c r="AS68" s="141">
        <f t="shared" si="6"/>
        <v>-3.2839739622750885</v>
      </c>
      <c r="AT68" s="143">
        <f t="shared" si="7"/>
        <v>-3.2839739622750885</v>
      </c>
    </row>
    <row r="69" spans="1:234" ht="18.75" customHeight="1" x14ac:dyDescent="0.3">
      <c r="A69" s="223" t="s">
        <v>162</v>
      </c>
      <c r="B69" s="418" t="s">
        <v>358</v>
      </c>
      <c r="C69" s="188"/>
      <c r="D69" s="189"/>
      <c r="E69" s="263"/>
      <c r="F69" s="263"/>
      <c r="G69" s="281"/>
      <c r="H69" s="281"/>
      <c r="I69" s="281"/>
      <c r="J69" s="170"/>
      <c r="K69" s="281"/>
      <c r="L69" s="281"/>
      <c r="M69" s="281"/>
      <c r="N69" s="281"/>
      <c r="O69" s="281"/>
      <c r="P69" s="281"/>
      <c r="Q69" s="281"/>
      <c r="R69" s="281"/>
      <c r="S69" s="281"/>
      <c r="T69" s="281"/>
      <c r="U69" s="281"/>
      <c r="V69" s="281"/>
      <c r="W69" s="281"/>
      <c r="X69" s="281"/>
      <c r="Y69" s="281"/>
      <c r="Z69" s="281"/>
      <c r="AA69" s="281"/>
      <c r="AB69" s="281"/>
      <c r="AC69" s="281"/>
      <c r="AD69" s="281"/>
      <c r="AE69" s="281"/>
      <c r="AF69" s="281"/>
      <c r="AG69" s="281"/>
      <c r="AH69" s="281"/>
      <c r="AI69" s="281"/>
      <c r="AJ69" s="767"/>
      <c r="AK69" s="281"/>
      <c r="AL69" s="41"/>
      <c r="AM69" s="305"/>
      <c r="AN69" s="171"/>
      <c r="AO69" s="172"/>
      <c r="AP69" s="173"/>
      <c r="AQ69" s="176"/>
      <c r="AR69" s="175"/>
      <c r="AS69" s="141" t="e">
        <f t="shared" si="6"/>
        <v>#DIV/0!</v>
      </c>
      <c r="AT69" s="143" t="str">
        <f t="shared" si="7"/>
        <v/>
      </c>
    </row>
    <row r="70" spans="1:234" s="12" customFormat="1" ht="18.75" customHeight="1" x14ac:dyDescent="0.3">
      <c r="A70" s="224" t="s">
        <v>163</v>
      </c>
      <c r="B70" s="462" t="s">
        <v>359</v>
      </c>
      <c r="C70" s="185" t="s">
        <v>426</v>
      </c>
      <c r="D70" s="164" t="s">
        <v>463</v>
      </c>
      <c r="E70" s="263"/>
      <c r="F70" s="263">
        <v>1594</v>
      </c>
      <c r="G70" s="264">
        <v>2190</v>
      </c>
      <c r="H70" s="170"/>
      <c r="I70" s="170">
        <v>2333.3333333333335</v>
      </c>
      <c r="J70" s="170"/>
      <c r="K70" s="170">
        <v>1710</v>
      </c>
      <c r="L70" s="170">
        <v>2120</v>
      </c>
      <c r="M70" s="170">
        <v>1586</v>
      </c>
      <c r="N70" s="170">
        <v>1833</v>
      </c>
      <c r="O70" s="170">
        <v>1740</v>
      </c>
      <c r="P70" s="170">
        <v>1235.7142857142858</v>
      </c>
      <c r="Q70" s="170">
        <v>1452</v>
      </c>
      <c r="R70" s="170">
        <v>1440</v>
      </c>
      <c r="S70" s="170">
        <v>1550</v>
      </c>
      <c r="T70" s="170">
        <v>1560</v>
      </c>
      <c r="U70" s="170">
        <v>1250</v>
      </c>
      <c r="V70" s="170">
        <v>1583.3333333333333</v>
      </c>
      <c r="W70" s="170">
        <v>1362.8571428571429</v>
      </c>
      <c r="X70" s="170">
        <v>1650</v>
      </c>
      <c r="Y70" s="170">
        <v>1230</v>
      </c>
      <c r="Z70" s="170">
        <v>1200</v>
      </c>
      <c r="AA70" s="170">
        <v>1283.3333333333333</v>
      </c>
      <c r="AB70" s="170">
        <v>1612.5</v>
      </c>
      <c r="AC70" s="170">
        <v>1100</v>
      </c>
      <c r="AD70" s="170">
        <v>1608.3333333333333</v>
      </c>
      <c r="AE70" s="170">
        <v>1930</v>
      </c>
      <c r="AF70" s="170">
        <v>2010</v>
      </c>
      <c r="AG70" s="170"/>
      <c r="AH70" s="170">
        <v>1650</v>
      </c>
      <c r="AI70" s="170">
        <v>1221.4285714285713</v>
      </c>
      <c r="AJ70" s="767">
        <v>1433.3333333333333</v>
      </c>
      <c r="AK70" s="170">
        <v>1670</v>
      </c>
      <c r="AL70" s="41">
        <f t="shared" si="0"/>
        <v>29</v>
      </c>
      <c r="AM70" s="305">
        <f t="shared" si="1"/>
        <v>1591.0057471264367</v>
      </c>
      <c r="AN70" s="171">
        <f t="shared" si="2"/>
        <v>19.549855599664944</v>
      </c>
      <c r="AO70" s="172">
        <f t="shared" si="3"/>
        <v>1100</v>
      </c>
      <c r="AP70" s="173">
        <f t="shared" si="4"/>
        <v>2333.3333333333335</v>
      </c>
      <c r="AQ70" s="180">
        <f t="shared" si="5"/>
        <v>0.47142857142857142</v>
      </c>
      <c r="AR70" s="175">
        <v>1584.5483870967741</v>
      </c>
      <c r="AS70" s="141">
        <f t="shared" si="6"/>
        <v>0.40586654330604377</v>
      </c>
      <c r="AT70" s="143">
        <f t="shared" si="7"/>
        <v>0.40586654330604377</v>
      </c>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row>
    <row r="71" spans="1:234" s="12" customFormat="1" ht="18.75" customHeight="1" x14ac:dyDescent="0.3">
      <c r="A71" s="224" t="s">
        <v>164</v>
      </c>
      <c r="B71" s="418" t="s">
        <v>360</v>
      </c>
      <c r="C71" s="257"/>
      <c r="D71" s="189"/>
      <c r="E71" s="263"/>
      <c r="F71" s="263"/>
      <c r="G71" s="281"/>
      <c r="H71" s="281"/>
      <c r="I71" s="281"/>
      <c r="K71" s="281"/>
      <c r="L71" s="281"/>
      <c r="M71" s="281"/>
      <c r="N71" s="281"/>
      <c r="O71" s="281"/>
      <c r="P71" s="281"/>
      <c r="Q71" s="281"/>
      <c r="R71" s="281"/>
      <c r="S71" s="281"/>
      <c r="T71" s="281"/>
      <c r="U71" s="281"/>
      <c r="V71" s="281"/>
      <c r="W71" s="281"/>
      <c r="X71" s="281"/>
      <c r="Y71" s="281"/>
      <c r="Z71" s="281"/>
      <c r="AA71" s="281"/>
      <c r="AB71" s="281"/>
      <c r="AC71" s="281"/>
      <c r="AD71" s="281"/>
      <c r="AE71" s="281"/>
      <c r="AF71" s="281"/>
      <c r="AG71" s="281"/>
      <c r="AH71" s="281"/>
      <c r="AI71" s="281"/>
      <c r="AJ71" s="767"/>
      <c r="AK71" s="281"/>
      <c r="AL71" s="41"/>
      <c r="AM71" s="305"/>
      <c r="AN71" s="171"/>
      <c r="AO71" s="172"/>
      <c r="AP71" s="173"/>
      <c r="AQ71" s="180"/>
      <c r="AR71" s="175"/>
      <c r="AS71" s="141" t="e">
        <f t="shared" si="6"/>
        <v>#DIV/0!</v>
      </c>
      <c r="AT71" s="143" t="str">
        <f t="shared" si="7"/>
        <v/>
      </c>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row>
    <row r="72" spans="1:234" ht="18.75" customHeight="1" x14ac:dyDescent="0.3">
      <c r="A72" s="223" t="s">
        <v>170</v>
      </c>
      <c r="B72" s="303" t="s">
        <v>361</v>
      </c>
      <c r="C72" s="185" t="s">
        <v>426</v>
      </c>
      <c r="D72" s="164" t="s">
        <v>436</v>
      </c>
      <c r="E72" s="263"/>
      <c r="F72" s="263">
        <v>39.200000000000003</v>
      </c>
      <c r="G72" s="264">
        <v>51.8</v>
      </c>
      <c r="H72" s="170">
        <v>42</v>
      </c>
      <c r="I72" s="170">
        <v>48.333333333333336</v>
      </c>
      <c r="J72" s="281">
        <v>75</v>
      </c>
      <c r="K72" s="170">
        <v>50</v>
      </c>
      <c r="L72" s="170">
        <v>88.6</v>
      </c>
      <c r="M72" s="170">
        <v>47</v>
      </c>
      <c r="N72" s="170">
        <v>47</v>
      </c>
      <c r="O72" s="170">
        <v>68</v>
      </c>
      <c r="P72" s="170">
        <v>89.285714285714292</v>
      </c>
      <c r="Q72" s="170">
        <v>47.8</v>
      </c>
      <c r="R72" s="170">
        <v>39.200000000000003</v>
      </c>
      <c r="S72" s="170">
        <v>50.8</v>
      </c>
      <c r="T72" s="170">
        <v>42</v>
      </c>
      <c r="U72" s="170">
        <v>48</v>
      </c>
      <c r="V72" s="170">
        <v>62</v>
      </c>
      <c r="W72" s="170">
        <v>62.857142857142854</v>
      </c>
      <c r="X72" s="170">
        <v>57.5</v>
      </c>
      <c r="Y72" s="170">
        <v>50</v>
      </c>
      <c r="Z72" s="170">
        <v>50</v>
      </c>
      <c r="AA72" s="170">
        <v>48.4</v>
      </c>
      <c r="AB72" s="170">
        <v>56.25</v>
      </c>
      <c r="AC72" s="170">
        <v>61</v>
      </c>
      <c r="AD72" s="170">
        <v>44.285714285714285</v>
      </c>
      <c r="AE72" s="170">
        <v>54</v>
      </c>
      <c r="AF72" s="170">
        <v>66</v>
      </c>
      <c r="AG72" s="170">
        <v>55</v>
      </c>
      <c r="AH72" s="170">
        <v>70</v>
      </c>
      <c r="AI72" s="170">
        <v>66.142857142857139</v>
      </c>
      <c r="AJ72" s="767">
        <v>60</v>
      </c>
      <c r="AK72" s="170">
        <v>60</v>
      </c>
      <c r="AL72" s="41">
        <f t="shared" si="0"/>
        <v>32</v>
      </c>
      <c r="AM72" s="305">
        <f t="shared" si="1"/>
        <v>56.170461309523809</v>
      </c>
      <c r="AN72" s="171">
        <f t="shared" si="2"/>
        <v>22.330263523316848</v>
      </c>
      <c r="AO72" s="172">
        <f t="shared" si="3"/>
        <v>39.200000000000003</v>
      </c>
      <c r="AP72" s="173">
        <f t="shared" si="4"/>
        <v>89.285714285714292</v>
      </c>
      <c r="AQ72" s="176">
        <f t="shared" si="5"/>
        <v>0.43903999999999999</v>
      </c>
      <c r="AR72" s="175">
        <v>54.946466973886338</v>
      </c>
      <c r="AS72" s="141">
        <f t="shared" si="6"/>
        <v>2.1790711827925469</v>
      </c>
      <c r="AT72" s="143">
        <f t="shared" si="7"/>
        <v>2.1790711827925469</v>
      </c>
    </row>
    <row r="73" spans="1:234" ht="18.75" customHeight="1" x14ac:dyDescent="0.3">
      <c r="A73" s="223" t="s">
        <v>165</v>
      </c>
      <c r="B73" s="303" t="s">
        <v>362</v>
      </c>
      <c r="C73" s="185" t="s">
        <v>426</v>
      </c>
      <c r="D73" s="164" t="s">
        <v>436</v>
      </c>
      <c r="E73" s="263"/>
      <c r="F73" s="263">
        <v>35</v>
      </c>
      <c r="G73" s="264">
        <v>42</v>
      </c>
      <c r="H73" s="170">
        <v>40</v>
      </c>
      <c r="I73" s="170">
        <v>45</v>
      </c>
      <c r="J73" s="170">
        <v>65</v>
      </c>
      <c r="K73" s="170">
        <v>38.4</v>
      </c>
      <c r="L73" s="170">
        <v>71.2</v>
      </c>
      <c r="M73" s="170">
        <v>36</v>
      </c>
      <c r="N73" s="170">
        <v>43</v>
      </c>
      <c r="O73" s="170">
        <v>53</v>
      </c>
      <c r="P73" s="170">
        <v>82.142857142857139</v>
      </c>
      <c r="Q73" s="170">
        <v>42.2</v>
      </c>
      <c r="R73" s="170">
        <v>31.4</v>
      </c>
      <c r="S73" s="170">
        <v>45.4</v>
      </c>
      <c r="T73" s="170">
        <v>40.6</v>
      </c>
      <c r="U73" s="170">
        <v>40.75</v>
      </c>
      <c r="V73" s="170">
        <v>52</v>
      </c>
      <c r="W73" s="170">
        <v>55.714285714285715</v>
      </c>
      <c r="X73" s="170">
        <v>50</v>
      </c>
      <c r="Y73" s="170">
        <v>40</v>
      </c>
      <c r="Z73" s="170">
        <v>40</v>
      </c>
      <c r="AA73" s="170">
        <v>40.200000000000003</v>
      </c>
      <c r="AB73" s="170">
        <v>45</v>
      </c>
      <c r="AC73" s="170">
        <v>53</v>
      </c>
      <c r="AD73" s="170">
        <v>38.285714285714285</v>
      </c>
      <c r="AE73" s="170">
        <v>51.6</v>
      </c>
      <c r="AF73" s="170">
        <v>54</v>
      </c>
      <c r="AG73" s="170">
        <v>50</v>
      </c>
      <c r="AH73" s="170">
        <v>60</v>
      </c>
      <c r="AI73" s="170">
        <v>70.428571428571431</v>
      </c>
      <c r="AJ73" s="767">
        <v>56.25</v>
      </c>
      <c r="AK73" s="170">
        <v>53</v>
      </c>
      <c r="AL73" s="41">
        <f t="shared" si="0"/>
        <v>32</v>
      </c>
      <c r="AM73" s="305">
        <f t="shared" si="1"/>
        <v>48.767857142857132</v>
      </c>
      <c r="AN73" s="171">
        <f t="shared" si="2"/>
        <v>23.728984152185298</v>
      </c>
      <c r="AO73" s="172">
        <f t="shared" si="3"/>
        <v>31.4</v>
      </c>
      <c r="AP73" s="173">
        <f t="shared" si="4"/>
        <v>82.142857142857139</v>
      </c>
      <c r="AQ73" s="176">
        <f t="shared" si="5"/>
        <v>0.38226086956521738</v>
      </c>
      <c r="AR73" s="175">
        <v>48.439247311827963</v>
      </c>
      <c r="AS73" s="141">
        <f t="shared" si="6"/>
        <v>0.6738246260576175</v>
      </c>
      <c r="AT73" s="143">
        <f t="shared" si="7"/>
        <v>0.6738246260576175</v>
      </c>
    </row>
    <row r="74" spans="1:234" ht="18.75" customHeight="1" x14ac:dyDescent="0.3">
      <c r="A74" s="223" t="s">
        <v>166</v>
      </c>
      <c r="B74" s="303" t="s">
        <v>363</v>
      </c>
      <c r="C74" s="185" t="s">
        <v>426</v>
      </c>
      <c r="D74" s="164" t="s">
        <v>436</v>
      </c>
      <c r="E74" s="263"/>
      <c r="F74" s="263">
        <v>59.6</v>
      </c>
      <c r="G74" s="264">
        <v>74.400000000000006</v>
      </c>
      <c r="H74" s="170">
        <v>65</v>
      </c>
      <c r="I74" s="170">
        <v>73.333333333333329</v>
      </c>
      <c r="J74" s="170">
        <v>90</v>
      </c>
      <c r="K74" s="170">
        <v>60</v>
      </c>
      <c r="L74" s="170">
        <v>117.6</v>
      </c>
      <c r="M74" s="170">
        <v>69</v>
      </c>
      <c r="N74" s="170">
        <v>73.2</v>
      </c>
      <c r="O74" s="170">
        <v>89</v>
      </c>
      <c r="P74" s="170">
        <v>87.857142857142861</v>
      </c>
      <c r="Q74" s="170">
        <v>73.2</v>
      </c>
      <c r="R74" s="170">
        <v>58</v>
      </c>
      <c r="S74" s="170">
        <v>74.400000000000006</v>
      </c>
      <c r="T74" s="170">
        <v>65</v>
      </c>
      <c r="U74" s="170">
        <v>65.75</v>
      </c>
      <c r="V74" s="170">
        <v>96</v>
      </c>
      <c r="W74" s="170">
        <v>95.714285714285708</v>
      </c>
      <c r="X74" s="170">
        <v>78.75</v>
      </c>
      <c r="Y74" s="170">
        <v>67</v>
      </c>
      <c r="Z74" s="170">
        <v>80</v>
      </c>
      <c r="AA74" s="170">
        <v>76.2</v>
      </c>
      <c r="AB74" s="170">
        <v>78.75</v>
      </c>
      <c r="AC74" s="170">
        <v>76</v>
      </c>
      <c r="AD74" s="170">
        <v>66.142857142857139</v>
      </c>
      <c r="AE74" s="170">
        <v>95</v>
      </c>
      <c r="AF74" s="170">
        <v>81</v>
      </c>
      <c r="AG74" s="170">
        <v>145</v>
      </c>
      <c r="AH74" s="170">
        <v>100</v>
      </c>
      <c r="AI74" s="170">
        <v>74.714285714285708</v>
      </c>
      <c r="AJ74" s="767">
        <v>80</v>
      </c>
      <c r="AK74" s="170">
        <v>80</v>
      </c>
      <c r="AL74" s="41">
        <f t="shared" si="0"/>
        <v>32</v>
      </c>
      <c r="AM74" s="305">
        <f t="shared" si="1"/>
        <v>80.17537202380953</v>
      </c>
      <c r="AN74" s="171">
        <f t="shared" si="2"/>
        <v>22.069614270931524</v>
      </c>
      <c r="AO74" s="172">
        <f t="shared" si="3"/>
        <v>58</v>
      </c>
      <c r="AP74" s="173">
        <f t="shared" si="4"/>
        <v>145</v>
      </c>
      <c r="AQ74" s="176">
        <f t="shared" si="5"/>
        <v>0.4</v>
      </c>
      <c r="AR74" s="175">
        <v>76.274270353302626</v>
      </c>
      <c r="AS74" s="141">
        <f t="shared" si="6"/>
        <v>4.8657107189329913</v>
      </c>
      <c r="AT74" s="143">
        <f t="shared" si="7"/>
        <v>4.8657107189329913</v>
      </c>
    </row>
    <row r="75" spans="1:234" s="13" customFormat="1" ht="18.75" customHeight="1" x14ac:dyDescent="0.3">
      <c r="A75" s="225" t="s">
        <v>167</v>
      </c>
      <c r="B75" s="299" t="s">
        <v>364</v>
      </c>
      <c r="C75" s="258"/>
      <c r="D75" s="192"/>
      <c r="E75" s="263"/>
      <c r="F75" s="263"/>
      <c r="G75" s="264"/>
      <c r="H75" s="170"/>
      <c r="I75" s="17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767"/>
      <c r="AK75" s="170"/>
      <c r="AL75" s="41"/>
      <c r="AM75" s="305"/>
      <c r="AN75" s="171"/>
      <c r="AO75" s="172"/>
      <c r="AP75" s="173"/>
      <c r="AQ75" s="176"/>
      <c r="AR75" s="175"/>
      <c r="AS75" s="141" t="e">
        <f t="shared" si="6"/>
        <v>#DIV/0!</v>
      </c>
      <c r="AT75" s="143" t="str">
        <f t="shared" si="7"/>
        <v/>
      </c>
    </row>
    <row r="76" spans="1:234" ht="18.75" customHeight="1" x14ac:dyDescent="0.2">
      <c r="A76" s="223" t="s">
        <v>168</v>
      </c>
      <c r="B76" s="420" t="s">
        <v>365</v>
      </c>
      <c r="C76" s="185" t="s">
        <v>426</v>
      </c>
      <c r="D76" s="164" t="s">
        <v>463</v>
      </c>
      <c r="E76" s="263"/>
      <c r="F76" s="263">
        <v>593</v>
      </c>
      <c r="G76" s="264">
        <v>1120</v>
      </c>
      <c r="H76" s="170">
        <v>827</v>
      </c>
      <c r="I76" s="170">
        <v>700</v>
      </c>
      <c r="J76" s="170">
        <v>1200</v>
      </c>
      <c r="K76" s="170">
        <v>847</v>
      </c>
      <c r="L76" s="170">
        <v>902</v>
      </c>
      <c r="M76" s="170">
        <v>714</v>
      </c>
      <c r="N76" s="170">
        <v>1201.5999999999999</v>
      </c>
      <c r="O76" s="170">
        <v>870</v>
      </c>
      <c r="P76" s="170">
        <v>705.71428571428567</v>
      </c>
      <c r="Q76" s="170">
        <v>574.4</v>
      </c>
      <c r="R76" s="170">
        <v>755</v>
      </c>
      <c r="S76" s="170">
        <v>475.2</v>
      </c>
      <c r="T76" s="170">
        <v>612.79999999999995</v>
      </c>
      <c r="U76" s="170">
        <v>690</v>
      </c>
      <c r="V76" s="170">
        <v>1284</v>
      </c>
      <c r="W76" s="170">
        <v>542.85714285714289</v>
      </c>
      <c r="X76" s="170">
        <v>801.25</v>
      </c>
      <c r="Y76" s="170">
        <v>1194</v>
      </c>
      <c r="Z76" s="170">
        <v>820</v>
      </c>
      <c r="AA76" s="170">
        <v>640</v>
      </c>
      <c r="AB76" s="170">
        <v>587.5</v>
      </c>
      <c r="AC76" s="170">
        <v>1060</v>
      </c>
      <c r="AD76" s="170">
        <v>1012</v>
      </c>
      <c r="AE76" s="170">
        <v>1390</v>
      </c>
      <c r="AF76" s="170">
        <v>850</v>
      </c>
      <c r="AG76" s="170"/>
      <c r="AH76" s="170">
        <v>685</v>
      </c>
      <c r="AI76" s="170">
        <v>494</v>
      </c>
      <c r="AJ76" s="170">
        <v>639.5</v>
      </c>
      <c r="AK76" s="170"/>
      <c r="AL76" s="41">
        <f t="shared" ref="AL76:AL132" si="8">COUNT(E76:AK76)</f>
        <v>30</v>
      </c>
      <c r="AM76" s="305">
        <f t="shared" ref="AM76:AM132" si="9">AVERAGE(E76:AK76)</f>
        <v>826.26071428571424</v>
      </c>
      <c r="AN76" s="171">
        <f t="shared" ref="AN76:AN132" si="10">(STDEV(F76:AK76))/AM76*100</f>
        <v>30.306560525739702</v>
      </c>
      <c r="AO76" s="172">
        <f t="shared" ref="AO76:AO132" si="11">MIN(E76:AK76)</f>
        <v>475.2</v>
      </c>
      <c r="AP76" s="173">
        <f t="shared" ref="AP76:AP132" si="12">MAX(E76:AK76)</f>
        <v>1390</v>
      </c>
      <c r="AQ76" s="176">
        <f t="shared" ref="AQ76:AQ132" si="13">AO76/AP76</f>
        <v>0.34187050359712229</v>
      </c>
      <c r="AR76" s="175">
        <v>831.99013605442167</v>
      </c>
      <c r="AS76" s="141">
        <f t="shared" ref="AS76:AS120" si="14">(1-AR76/AM76)*100</f>
        <v>-0.69341573060996975</v>
      </c>
      <c r="AT76" s="143">
        <f t="shared" ref="AT76:AT120" si="15">IF(ISERROR(AS76),"",AS76)</f>
        <v>-0.69341573060996975</v>
      </c>
    </row>
    <row r="77" spans="1:234" ht="18.75" customHeight="1" x14ac:dyDescent="0.3">
      <c r="A77" s="223" t="s">
        <v>169</v>
      </c>
      <c r="B77" s="298" t="s">
        <v>366</v>
      </c>
      <c r="C77" s="259"/>
      <c r="D77" s="193"/>
      <c r="E77" s="263"/>
      <c r="F77" s="263"/>
      <c r="G77" s="264"/>
      <c r="H77" s="170"/>
      <c r="I77" s="17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767"/>
      <c r="AK77" s="170"/>
      <c r="AL77" s="41"/>
      <c r="AM77" s="305"/>
      <c r="AN77" s="171"/>
      <c r="AO77" s="172"/>
      <c r="AP77" s="173"/>
      <c r="AQ77" s="176"/>
      <c r="AR77" s="175"/>
      <c r="AS77" s="141" t="e">
        <f t="shared" si="14"/>
        <v>#DIV/0!</v>
      </c>
      <c r="AT77" s="143" t="str">
        <f t="shared" si="15"/>
        <v/>
      </c>
    </row>
    <row r="78" spans="1:234" ht="18.75" customHeight="1" x14ac:dyDescent="0.3">
      <c r="A78" s="223" t="s">
        <v>171</v>
      </c>
      <c r="B78" s="303" t="s">
        <v>367</v>
      </c>
      <c r="C78" s="185" t="s">
        <v>426</v>
      </c>
      <c r="D78" s="164" t="s">
        <v>436</v>
      </c>
      <c r="E78" s="263"/>
      <c r="F78" s="263">
        <v>35</v>
      </c>
      <c r="G78" s="264">
        <v>33.200000000000003</v>
      </c>
      <c r="H78" s="170">
        <v>41</v>
      </c>
      <c r="I78" s="170">
        <v>45</v>
      </c>
      <c r="J78" s="170">
        <v>50</v>
      </c>
      <c r="K78" s="170">
        <v>34.25</v>
      </c>
      <c r="L78" s="170">
        <v>58</v>
      </c>
      <c r="M78" s="170">
        <v>22.6</v>
      </c>
      <c r="N78" s="170">
        <v>41</v>
      </c>
      <c r="O78" s="170">
        <v>36</v>
      </c>
      <c r="P78" s="170">
        <v>43.571428571428569</v>
      </c>
      <c r="Q78" s="170">
        <v>34</v>
      </c>
      <c r="R78" s="170">
        <v>37.4</v>
      </c>
      <c r="S78" s="170">
        <v>35.200000000000003</v>
      </c>
      <c r="T78" s="170">
        <v>33</v>
      </c>
      <c r="U78" s="170">
        <v>30</v>
      </c>
      <c r="V78" s="170">
        <v>39.200000000000003</v>
      </c>
      <c r="W78" s="170">
        <v>32.285714285714285</v>
      </c>
      <c r="X78" s="170">
        <v>40.25</v>
      </c>
      <c r="Y78" s="170">
        <v>42</v>
      </c>
      <c r="Z78" s="170">
        <v>22</v>
      </c>
      <c r="AA78" s="170">
        <v>35</v>
      </c>
      <c r="AB78" s="170">
        <v>40</v>
      </c>
      <c r="AC78" s="170">
        <v>24</v>
      </c>
      <c r="AD78" s="170">
        <v>40.714285714285715</v>
      </c>
      <c r="AE78" s="170">
        <v>43</v>
      </c>
      <c r="AF78" s="170">
        <v>27.5</v>
      </c>
      <c r="AG78" s="170"/>
      <c r="AH78" s="170">
        <v>46</v>
      </c>
      <c r="AI78" s="170">
        <v>22.857142857142858</v>
      </c>
      <c r="AJ78" s="767">
        <v>25</v>
      </c>
      <c r="AK78" s="170">
        <v>50</v>
      </c>
      <c r="AL78" s="41">
        <f t="shared" si="8"/>
        <v>31</v>
      </c>
      <c r="AM78" s="305">
        <f t="shared" si="9"/>
        <v>36.742857142857147</v>
      </c>
      <c r="AN78" s="171">
        <f t="shared" si="10"/>
        <v>23.63574798511646</v>
      </c>
      <c r="AO78" s="172">
        <f t="shared" si="11"/>
        <v>22</v>
      </c>
      <c r="AP78" s="173">
        <f t="shared" si="12"/>
        <v>58</v>
      </c>
      <c r="AQ78" s="176">
        <f t="shared" si="13"/>
        <v>0.37931034482758619</v>
      </c>
      <c r="AR78" s="175">
        <v>40.344623655913978</v>
      </c>
      <c r="AS78" s="141">
        <f t="shared" si="14"/>
        <v>-9.8026304787705243</v>
      </c>
      <c r="AT78" s="143">
        <f t="shared" si="15"/>
        <v>-9.8026304787705243</v>
      </c>
    </row>
    <row r="79" spans="1:234" ht="18.75" customHeight="1" x14ac:dyDescent="0.3">
      <c r="A79" s="223" t="s">
        <v>172</v>
      </c>
      <c r="B79" s="303" t="s">
        <v>368</v>
      </c>
      <c r="C79" s="185" t="s">
        <v>426</v>
      </c>
      <c r="D79" s="164" t="s">
        <v>436</v>
      </c>
      <c r="E79" s="263"/>
      <c r="F79" s="263">
        <v>25.4</v>
      </c>
      <c r="G79" s="264">
        <v>46</v>
      </c>
      <c r="H79" s="170">
        <v>33</v>
      </c>
      <c r="I79" s="170">
        <v>47.5</v>
      </c>
      <c r="J79" s="170">
        <v>55</v>
      </c>
      <c r="K79" s="170">
        <v>26.25</v>
      </c>
      <c r="L79" s="170">
        <v>38.200000000000003</v>
      </c>
      <c r="M79" s="170">
        <v>28</v>
      </c>
      <c r="N79" s="170">
        <v>43</v>
      </c>
      <c r="O79" s="170">
        <v>37</v>
      </c>
      <c r="P79" s="170">
        <v>35.714285714285715</v>
      </c>
      <c r="Q79" s="170">
        <v>28</v>
      </c>
      <c r="R79" s="170">
        <v>25</v>
      </c>
      <c r="S79" s="170">
        <v>30.4</v>
      </c>
      <c r="T79" s="170">
        <v>26</v>
      </c>
      <c r="U79" s="170">
        <v>34</v>
      </c>
      <c r="V79" s="170">
        <v>28.2</v>
      </c>
      <c r="W79" s="170">
        <v>28.142857142857142</v>
      </c>
      <c r="X79" s="170">
        <v>27</v>
      </c>
      <c r="Y79" s="170">
        <v>34.4</v>
      </c>
      <c r="Z79" s="170">
        <v>33</v>
      </c>
      <c r="AA79" s="170">
        <v>30</v>
      </c>
      <c r="AB79" s="170">
        <v>44</v>
      </c>
      <c r="AC79" s="170">
        <v>28</v>
      </c>
      <c r="AD79" s="170">
        <v>30.428571428571427</v>
      </c>
      <c r="AE79" s="170">
        <v>35</v>
      </c>
      <c r="AF79" s="170">
        <v>21.75</v>
      </c>
      <c r="AG79" s="170"/>
      <c r="AH79" s="170">
        <v>38</v>
      </c>
      <c r="AI79" s="170">
        <v>36</v>
      </c>
      <c r="AJ79" s="767">
        <v>20</v>
      </c>
      <c r="AK79" s="170">
        <v>45</v>
      </c>
      <c r="AL79" s="41">
        <f t="shared" si="8"/>
        <v>31</v>
      </c>
      <c r="AM79" s="305">
        <f t="shared" si="9"/>
        <v>33.464055299539176</v>
      </c>
      <c r="AN79" s="171">
        <f>(STDEV(F79:AK79))/AM79*100</f>
        <v>24.428660351839699</v>
      </c>
      <c r="AO79" s="172">
        <f t="shared" si="11"/>
        <v>20</v>
      </c>
      <c r="AP79" s="173">
        <f t="shared" si="12"/>
        <v>55</v>
      </c>
      <c r="AQ79" s="176">
        <f t="shared" si="13"/>
        <v>0.36363636363636365</v>
      </c>
      <c r="AR79" s="175">
        <v>35.980588563562613</v>
      </c>
      <c r="AS79" s="141">
        <f t="shared" si="14"/>
        <v>-7.5201084910294425</v>
      </c>
      <c r="AT79" s="143">
        <f t="shared" si="15"/>
        <v>-7.5201084910294425</v>
      </c>
    </row>
    <row r="80" spans="1:234" ht="18.75" customHeight="1" x14ac:dyDescent="0.3">
      <c r="A80" s="223" t="s">
        <v>173</v>
      </c>
      <c r="B80" s="303" t="s">
        <v>369</v>
      </c>
      <c r="C80" s="185" t="s">
        <v>426</v>
      </c>
      <c r="D80" s="164" t="s">
        <v>436</v>
      </c>
      <c r="E80" s="263"/>
      <c r="F80" s="263">
        <v>43.8</v>
      </c>
      <c r="G80" s="264">
        <v>52</v>
      </c>
      <c r="H80" s="170">
        <v>66.400000000000006</v>
      </c>
      <c r="I80" s="170">
        <v>60</v>
      </c>
      <c r="J80" s="170"/>
      <c r="K80" s="170">
        <v>54.75</v>
      </c>
      <c r="L80" s="170">
        <v>76.599999999999994</v>
      </c>
      <c r="M80" s="170">
        <v>28</v>
      </c>
      <c r="N80" s="170">
        <v>40.200000000000003</v>
      </c>
      <c r="O80" s="170">
        <v>48</v>
      </c>
      <c r="P80" s="170">
        <v>35</v>
      </c>
      <c r="Q80" s="170">
        <v>34</v>
      </c>
      <c r="R80" s="170">
        <v>49</v>
      </c>
      <c r="S80" s="170">
        <v>55</v>
      </c>
      <c r="T80" s="170">
        <v>30.6</v>
      </c>
      <c r="U80" s="170">
        <v>35</v>
      </c>
      <c r="V80" s="170">
        <v>53</v>
      </c>
      <c r="W80" s="170">
        <v>49.714285714285715</v>
      </c>
      <c r="X80" s="170">
        <v>55</v>
      </c>
      <c r="Y80" s="170">
        <v>47</v>
      </c>
      <c r="Z80" s="170">
        <v>38</v>
      </c>
      <c r="AA80" s="170">
        <v>37.6</v>
      </c>
      <c r="AB80" s="170">
        <v>40</v>
      </c>
      <c r="AC80" s="170">
        <v>34</v>
      </c>
      <c r="AD80" s="170">
        <v>51.428571428571431</v>
      </c>
      <c r="AE80" s="170">
        <v>49</v>
      </c>
      <c r="AF80" s="170">
        <v>38.25</v>
      </c>
      <c r="AG80" s="170"/>
      <c r="AH80" s="170">
        <v>69</v>
      </c>
      <c r="AI80" s="170">
        <v>28.571428571428573</v>
      </c>
      <c r="AJ80" s="767">
        <v>37.5</v>
      </c>
      <c r="AK80" s="170">
        <v>75</v>
      </c>
      <c r="AL80" s="41">
        <f t="shared" si="8"/>
        <v>30</v>
      </c>
      <c r="AM80" s="305">
        <f t="shared" si="9"/>
        <v>47.047142857142852</v>
      </c>
      <c r="AN80" s="171">
        <f t="shared" si="10"/>
        <v>27.942235826054013</v>
      </c>
      <c r="AO80" s="172">
        <f t="shared" si="11"/>
        <v>28</v>
      </c>
      <c r="AP80" s="173">
        <f t="shared" si="12"/>
        <v>76.599999999999994</v>
      </c>
      <c r="AQ80" s="176">
        <f t="shared" si="13"/>
        <v>0.36553524804177551</v>
      </c>
      <c r="AR80" s="175">
        <v>50.151220946210579</v>
      </c>
      <c r="AS80" s="141">
        <f t="shared" si="14"/>
        <v>-6.5978036083788494</v>
      </c>
      <c r="AT80" s="143">
        <f t="shared" si="15"/>
        <v>-6.5978036083788494</v>
      </c>
    </row>
    <row r="81" spans="1:234" ht="18.75" customHeight="1" x14ac:dyDescent="0.3">
      <c r="A81" s="223" t="s">
        <v>181</v>
      </c>
      <c r="B81" s="299" t="s">
        <v>370</v>
      </c>
      <c r="C81" s="258"/>
      <c r="D81" s="192"/>
      <c r="E81" s="263"/>
      <c r="F81" s="263"/>
      <c r="G81" s="264"/>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767"/>
      <c r="AK81" s="170"/>
      <c r="AL81" s="41"/>
      <c r="AM81" s="305"/>
      <c r="AN81" s="171"/>
      <c r="AO81" s="172"/>
      <c r="AP81" s="173"/>
      <c r="AQ81" s="176"/>
      <c r="AR81" s="175"/>
      <c r="AS81" s="141" t="e">
        <f t="shared" si="14"/>
        <v>#DIV/0!</v>
      </c>
      <c r="AT81" s="143" t="str">
        <f t="shared" si="15"/>
        <v/>
      </c>
    </row>
    <row r="82" spans="1:234" s="12" customFormat="1" ht="18.75" customHeight="1" x14ac:dyDescent="0.3">
      <c r="A82" s="224" t="s">
        <v>180</v>
      </c>
      <c r="B82" s="463" t="s">
        <v>371</v>
      </c>
      <c r="C82" s="252"/>
      <c r="D82" s="194"/>
      <c r="E82" s="263"/>
      <c r="F82" s="263"/>
      <c r="G82" s="264"/>
      <c r="H82" s="170"/>
      <c r="I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767"/>
      <c r="AK82" s="170"/>
      <c r="AL82" s="41"/>
      <c r="AM82" s="305"/>
      <c r="AN82" s="171"/>
      <c r="AO82" s="172"/>
      <c r="AP82" s="173"/>
      <c r="AQ82" s="180"/>
      <c r="AR82" s="175"/>
      <c r="AS82" s="141" t="e">
        <f t="shared" si="14"/>
        <v>#DIV/0!</v>
      </c>
      <c r="AT82" s="143" t="str">
        <f t="shared" si="15"/>
        <v/>
      </c>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row>
    <row r="83" spans="1:234" ht="18.75" customHeight="1" x14ac:dyDescent="0.3">
      <c r="A83" s="223" t="s">
        <v>179</v>
      </c>
      <c r="B83" s="420" t="s">
        <v>452</v>
      </c>
      <c r="C83" s="185" t="s">
        <v>426</v>
      </c>
      <c r="D83" s="164" t="s">
        <v>464</v>
      </c>
      <c r="E83" s="263"/>
      <c r="F83" s="263">
        <v>45</v>
      </c>
      <c r="G83" s="264">
        <v>50</v>
      </c>
      <c r="H83" s="170">
        <v>39.4</v>
      </c>
      <c r="I83" s="170">
        <v>40</v>
      </c>
      <c r="J83" s="170">
        <v>60</v>
      </c>
      <c r="K83" s="170">
        <v>43</v>
      </c>
      <c r="L83" s="170">
        <v>78.599999999999994</v>
      </c>
      <c r="M83" s="170">
        <v>56</v>
      </c>
      <c r="N83" s="170">
        <v>43.4</v>
      </c>
      <c r="O83" s="170">
        <v>36</v>
      </c>
      <c r="P83" s="170">
        <v>67.142857142857139</v>
      </c>
      <c r="Q83" s="170">
        <v>39.833333333333336</v>
      </c>
      <c r="R83" s="170">
        <v>38</v>
      </c>
      <c r="S83" s="170">
        <v>40.4</v>
      </c>
      <c r="T83" s="170">
        <v>43.2</v>
      </c>
      <c r="U83" s="170">
        <v>40</v>
      </c>
      <c r="V83" s="170">
        <v>41.2</v>
      </c>
      <c r="W83" s="170">
        <v>41.714285714285715</v>
      </c>
      <c r="X83" s="170">
        <v>43.75</v>
      </c>
      <c r="Y83" s="170">
        <v>40</v>
      </c>
      <c r="Z83" s="170">
        <v>16</v>
      </c>
      <c r="AA83" s="170">
        <v>51.5</v>
      </c>
      <c r="AB83" s="170">
        <v>28.5</v>
      </c>
      <c r="AC83" s="170">
        <v>48</v>
      </c>
      <c r="AD83" s="170">
        <v>45.714285714285715</v>
      </c>
      <c r="AE83" s="170">
        <v>35</v>
      </c>
      <c r="AF83" s="170">
        <v>45.8</v>
      </c>
      <c r="AG83" s="170"/>
      <c r="AH83" s="170">
        <v>41.6</v>
      </c>
      <c r="AI83" s="170">
        <v>39.142857142857146</v>
      </c>
      <c r="AJ83" s="767">
        <v>39.5</v>
      </c>
      <c r="AK83" s="170">
        <v>48</v>
      </c>
      <c r="AL83" s="41">
        <f t="shared" si="8"/>
        <v>31</v>
      </c>
      <c r="AM83" s="305">
        <f t="shared" si="9"/>
        <v>44.04508448540706</v>
      </c>
      <c r="AN83" s="171">
        <f t="shared" si="10"/>
        <v>24.986713744009911</v>
      </c>
      <c r="AO83" s="172">
        <f t="shared" si="11"/>
        <v>16</v>
      </c>
      <c r="AP83" s="173">
        <f t="shared" si="12"/>
        <v>78.599999999999994</v>
      </c>
      <c r="AQ83" s="176">
        <f t="shared" si="13"/>
        <v>0.20356234096692113</v>
      </c>
      <c r="AR83" s="175">
        <v>46.202380952380942</v>
      </c>
      <c r="AS83" s="141">
        <f t="shared" si="14"/>
        <v>-4.8979278668170867</v>
      </c>
      <c r="AT83" s="143">
        <f t="shared" si="15"/>
        <v>-4.8979278668170867</v>
      </c>
    </row>
    <row r="84" spans="1:234" ht="18.75" customHeight="1" x14ac:dyDescent="0.3">
      <c r="A84" s="223" t="s">
        <v>174</v>
      </c>
      <c r="B84" s="303" t="s">
        <v>453</v>
      </c>
      <c r="C84" s="185" t="s">
        <v>427</v>
      </c>
      <c r="D84" s="164" t="s">
        <v>464</v>
      </c>
      <c r="E84" s="263"/>
      <c r="F84" s="263">
        <v>553.75</v>
      </c>
      <c r="G84" s="264">
        <v>251.4</v>
      </c>
      <c r="H84" s="170">
        <v>640</v>
      </c>
      <c r="I84" s="170">
        <v>461.66666666666669</v>
      </c>
      <c r="J84" s="170"/>
      <c r="K84" s="170">
        <v>305</v>
      </c>
      <c r="L84" s="170">
        <v>485</v>
      </c>
      <c r="M84" s="170">
        <v>599</v>
      </c>
      <c r="N84" s="170">
        <v>485</v>
      </c>
      <c r="O84" s="170">
        <v>690</v>
      </c>
      <c r="P84" s="170">
        <v>331.42857142857144</v>
      </c>
      <c r="Q84" s="170">
        <v>531.5</v>
      </c>
      <c r="R84" s="170">
        <v>477</v>
      </c>
      <c r="S84" s="170"/>
      <c r="T84" s="170">
        <v>518</v>
      </c>
      <c r="U84" s="170">
        <v>400</v>
      </c>
      <c r="V84" s="170">
        <v>528</v>
      </c>
      <c r="W84" s="170">
        <v>495.71428571428572</v>
      </c>
      <c r="X84" s="170">
        <v>581.25</v>
      </c>
      <c r="Y84" s="170">
        <v>433</v>
      </c>
      <c r="Z84" s="170">
        <v>413</v>
      </c>
      <c r="AA84" s="170"/>
      <c r="AB84" s="170">
        <v>437.5</v>
      </c>
      <c r="AC84" s="170">
        <v>590</v>
      </c>
      <c r="AD84" s="170">
        <v>664.28571428571433</v>
      </c>
      <c r="AE84" s="170">
        <v>632</v>
      </c>
      <c r="AF84" s="170">
        <v>520</v>
      </c>
      <c r="AG84" s="170"/>
      <c r="AH84" s="170">
        <v>262</v>
      </c>
      <c r="AI84" s="170">
        <v>442.14285714285717</v>
      </c>
      <c r="AJ84" s="767">
        <v>275</v>
      </c>
      <c r="AK84" s="170">
        <v>514</v>
      </c>
      <c r="AL84" s="41">
        <f>COUNT(E84:AK84)</f>
        <v>28</v>
      </c>
      <c r="AM84" s="305">
        <f>AVERAGE(E84:AK84)</f>
        <v>482.73707482993194</v>
      </c>
      <c r="AN84" s="171">
        <f>(STDEV(F84:AK84))/AM84*100</f>
        <v>24.869381925399484</v>
      </c>
      <c r="AO84" s="172">
        <f>MIN(E84:AK84)</f>
        <v>251.4</v>
      </c>
      <c r="AP84" s="173">
        <f>MAX(E84:AK84)</f>
        <v>690</v>
      </c>
      <c r="AQ84" s="176">
        <f>AO84/AP84</f>
        <v>0.36434782608695654</v>
      </c>
      <c r="AR84" s="175">
        <v>480.63763440860214</v>
      </c>
      <c r="AS84" s="141">
        <f>(1-AR84/AM84)*100</f>
        <v>0.43490349732707712</v>
      </c>
      <c r="AT84" s="143">
        <f>IF(ISERROR(AS84),"",AS84)</f>
        <v>0.43490349732707712</v>
      </c>
    </row>
    <row r="85" spans="1:234" s="12" customFormat="1" ht="18.75" customHeight="1" x14ac:dyDescent="0.3">
      <c r="A85" s="224" t="s">
        <v>178</v>
      </c>
      <c r="B85" s="416" t="s">
        <v>372</v>
      </c>
      <c r="C85" s="282"/>
      <c r="D85" s="283"/>
      <c r="E85" s="263"/>
      <c r="F85" s="263"/>
      <c r="G85" s="281"/>
      <c r="H85" s="281"/>
      <c r="I85" s="281"/>
      <c r="J85" s="170"/>
      <c r="K85" s="281"/>
      <c r="L85" s="281"/>
      <c r="M85" s="281"/>
      <c r="N85" s="281"/>
      <c r="O85" s="281"/>
      <c r="P85" s="281"/>
      <c r="Q85" s="281"/>
      <c r="R85" s="281"/>
      <c r="S85" s="281"/>
      <c r="T85" s="281"/>
      <c r="U85" s="281"/>
      <c r="V85" s="281"/>
      <c r="W85" s="281"/>
      <c r="X85" s="281"/>
      <c r="Y85" s="281"/>
      <c r="Z85" s="281"/>
      <c r="AA85" s="281"/>
      <c r="AB85" s="281"/>
      <c r="AC85" s="281"/>
      <c r="AD85" s="281"/>
      <c r="AE85" s="281"/>
      <c r="AF85" s="281"/>
      <c r="AG85" s="281"/>
      <c r="AH85" s="281"/>
      <c r="AI85" s="281"/>
      <c r="AJ85" s="767"/>
      <c r="AK85" s="281"/>
      <c r="AL85" s="41"/>
      <c r="AM85" s="305"/>
      <c r="AN85" s="171"/>
      <c r="AO85" s="172"/>
      <c r="AP85" s="173"/>
      <c r="AQ85" s="180"/>
      <c r="AR85" s="175"/>
      <c r="AS85" s="141" t="e">
        <f t="shared" si="14"/>
        <v>#DIV/0!</v>
      </c>
      <c r="AT85" s="143" t="str">
        <f t="shared" si="15"/>
        <v/>
      </c>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row>
    <row r="86" spans="1:234" ht="18.75" customHeight="1" x14ac:dyDescent="0.3">
      <c r="A86" s="223" t="s">
        <v>175</v>
      </c>
      <c r="B86" s="303" t="s">
        <v>454</v>
      </c>
      <c r="C86" s="185"/>
      <c r="D86" s="164" t="s">
        <v>436</v>
      </c>
      <c r="E86" s="170"/>
      <c r="F86" s="170">
        <v>302</v>
      </c>
      <c r="G86" s="264">
        <v>366</v>
      </c>
      <c r="H86" s="170">
        <v>324</v>
      </c>
      <c r="I86" s="170">
        <v>143.33333333333334</v>
      </c>
      <c r="J86" s="281">
        <v>370</v>
      </c>
      <c r="K86" s="170">
        <v>305</v>
      </c>
      <c r="L86" s="170">
        <v>295.60000000000002</v>
      </c>
      <c r="M86" s="170">
        <v>325</v>
      </c>
      <c r="N86" s="170">
        <v>348.2</v>
      </c>
      <c r="O86" s="170">
        <v>106</v>
      </c>
      <c r="P86" s="170">
        <v>122</v>
      </c>
      <c r="Q86" s="170">
        <v>281.66666666666669</v>
      </c>
      <c r="R86" s="170">
        <v>383</v>
      </c>
      <c r="S86" s="170">
        <v>210</v>
      </c>
      <c r="T86" s="170">
        <v>378</v>
      </c>
      <c r="U86" s="170">
        <v>220</v>
      </c>
      <c r="V86" s="170">
        <v>314</v>
      </c>
      <c r="W86" s="170">
        <v>330.14285714285717</v>
      </c>
      <c r="X86" s="170">
        <v>378</v>
      </c>
      <c r="Y86" s="170">
        <v>234</v>
      </c>
      <c r="Z86" s="170">
        <v>245</v>
      </c>
      <c r="AA86" s="170">
        <v>129</v>
      </c>
      <c r="AB86" s="170">
        <v>327.5</v>
      </c>
      <c r="AC86" s="170">
        <v>375</v>
      </c>
      <c r="AD86" s="170">
        <v>360</v>
      </c>
      <c r="AE86" s="170">
        <v>328</v>
      </c>
      <c r="AF86" s="170">
        <v>379</v>
      </c>
      <c r="AG86" s="170"/>
      <c r="AH86" s="170">
        <v>235</v>
      </c>
      <c r="AI86" s="170">
        <v>308.42857142857144</v>
      </c>
      <c r="AJ86" s="767">
        <v>112.5</v>
      </c>
      <c r="AK86" s="170">
        <v>325</v>
      </c>
      <c r="AL86" s="41">
        <f t="shared" si="8"/>
        <v>31</v>
      </c>
      <c r="AM86" s="305">
        <f t="shared" si="9"/>
        <v>285.81843317972346</v>
      </c>
      <c r="AN86" s="171">
        <f>(STDEV(F86:AK86))/AM86*100</f>
        <v>30.578777872139302</v>
      </c>
      <c r="AO86" s="172">
        <f t="shared" si="11"/>
        <v>106</v>
      </c>
      <c r="AP86" s="173">
        <f t="shared" si="12"/>
        <v>383</v>
      </c>
      <c r="AQ86" s="176">
        <f t="shared" si="13"/>
        <v>0.27676240208877284</v>
      </c>
      <c r="AR86" s="175">
        <v>273.89657738095241</v>
      </c>
      <c r="AS86" s="141">
        <f t="shared" si="14"/>
        <v>4.1711290857418426</v>
      </c>
      <c r="AT86" s="143">
        <f t="shared" si="15"/>
        <v>4.1711290857418426</v>
      </c>
    </row>
    <row r="87" spans="1:234" ht="18.75" customHeight="1" x14ac:dyDescent="0.3">
      <c r="A87" s="223" t="s">
        <v>176</v>
      </c>
      <c r="B87" s="419" t="s">
        <v>455</v>
      </c>
      <c r="C87" s="185"/>
      <c r="D87" s="164" t="s">
        <v>436</v>
      </c>
      <c r="E87" s="170"/>
      <c r="F87" s="170">
        <v>225</v>
      </c>
      <c r="G87" s="264">
        <v>313</v>
      </c>
      <c r="H87" s="170">
        <v>263</v>
      </c>
      <c r="I87" s="170">
        <v>123.33333333333333</v>
      </c>
      <c r="J87" s="170">
        <v>300</v>
      </c>
      <c r="K87" s="170">
        <v>166.25</v>
      </c>
      <c r="L87" s="170">
        <v>220.4</v>
      </c>
      <c r="M87" s="170">
        <v>306</v>
      </c>
      <c r="N87" s="170">
        <v>282</v>
      </c>
      <c r="O87" s="170">
        <v>92</v>
      </c>
      <c r="P87" s="170">
        <v>95</v>
      </c>
      <c r="Q87" s="170">
        <v>174.16666666666666</v>
      </c>
      <c r="R87" s="170">
        <v>286</v>
      </c>
      <c r="S87" s="170">
        <v>163.80000000000001</v>
      </c>
      <c r="T87" s="170">
        <v>338.6</v>
      </c>
      <c r="U87" s="170">
        <v>145</v>
      </c>
      <c r="V87" s="170">
        <v>249</v>
      </c>
      <c r="W87" s="170">
        <v>218.71428571428572</v>
      </c>
      <c r="X87" s="170">
        <v>320.5</v>
      </c>
      <c r="Y87" s="170">
        <v>243</v>
      </c>
      <c r="Z87" s="170">
        <v>286</v>
      </c>
      <c r="AA87" s="170">
        <v>189</v>
      </c>
      <c r="AB87" s="170">
        <v>237.5</v>
      </c>
      <c r="AC87" s="170">
        <v>285</v>
      </c>
      <c r="AD87" s="170">
        <v>283.71428571428572</v>
      </c>
      <c r="AE87" s="170">
        <v>294</v>
      </c>
      <c r="AF87" s="170">
        <v>304</v>
      </c>
      <c r="AG87" s="170"/>
      <c r="AH87" s="170">
        <v>216</v>
      </c>
      <c r="AI87" s="170">
        <v>200.85714285714286</v>
      </c>
      <c r="AJ87" s="767"/>
      <c r="AK87" s="170">
        <v>205</v>
      </c>
      <c r="AL87" s="41">
        <f t="shared" si="8"/>
        <v>30</v>
      </c>
      <c r="AM87" s="305">
        <f t="shared" si="9"/>
        <v>234.19452380952379</v>
      </c>
      <c r="AN87" s="171">
        <f t="shared" si="10"/>
        <v>29.045470544390739</v>
      </c>
      <c r="AO87" s="172">
        <f t="shared" si="11"/>
        <v>92</v>
      </c>
      <c r="AP87" s="173">
        <f t="shared" si="12"/>
        <v>338.6</v>
      </c>
      <c r="AQ87" s="176">
        <f t="shared" si="13"/>
        <v>0.27170702894270526</v>
      </c>
      <c r="AR87" s="175">
        <v>236.79370199692781</v>
      </c>
      <c r="AS87" s="141">
        <f t="shared" si="14"/>
        <v>-1.1098373032488063</v>
      </c>
      <c r="AT87" s="143">
        <f t="shared" si="15"/>
        <v>-1.1098373032488063</v>
      </c>
    </row>
    <row r="88" spans="1:234" s="36" customFormat="1" ht="18.75" customHeight="1" x14ac:dyDescent="0.3">
      <c r="A88" s="471" t="s">
        <v>177</v>
      </c>
      <c r="B88" s="303" t="s">
        <v>456</v>
      </c>
      <c r="C88" s="472"/>
      <c r="D88" s="483" t="s">
        <v>436</v>
      </c>
      <c r="E88" s="473"/>
      <c r="F88" s="473">
        <v>425</v>
      </c>
      <c r="G88" s="474">
        <v>385</v>
      </c>
      <c r="H88" s="473">
        <v>375</v>
      </c>
      <c r="I88" s="473">
        <v>345</v>
      </c>
      <c r="J88" s="170">
        <v>237</v>
      </c>
      <c r="K88" s="473">
        <v>372.5</v>
      </c>
      <c r="L88" s="473">
        <v>420.6</v>
      </c>
      <c r="M88" s="473">
        <v>190</v>
      </c>
      <c r="N88" s="473">
        <v>287</v>
      </c>
      <c r="O88" s="170">
        <v>266</v>
      </c>
      <c r="P88" s="170">
        <v>214</v>
      </c>
      <c r="Q88" s="473">
        <v>405.83333333333331</v>
      </c>
      <c r="R88" s="170">
        <v>360</v>
      </c>
      <c r="S88" s="473">
        <v>272.60000000000002</v>
      </c>
      <c r="T88" s="473">
        <v>460</v>
      </c>
      <c r="U88" s="473">
        <v>275</v>
      </c>
      <c r="V88" s="473">
        <v>207</v>
      </c>
      <c r="W88" s="473">
        <v>466.57142857142856</v>
      </c>
      <c r="X88" s="473">
        <v>580.5</v>
      </c>
      <c r="Y88" s="473">
        <v>436</v>
      </c>
      <c r="Z88" s="473">
        <v>200</v>
      </c>
      <c r="AA88" s="473">
        <v>285</v>
      </c>
      <c r="AB88" s="473">
        <v>437.5</v>
      </c>
      <c r="AC88" s="473">
        <v>415</v>
      </c>
      <c r="AD88" s="473">
        <v>504.57142857142856</v>
      </c>
      <c r="AE88" s="473">
        <v>396</v>
      </c>
      <c r="AF88" s="473">
        <v>412</v>
      </c>
      <c r="AG88" s="473"/>
      <c r="AH88" s="473">
        <v>280</v>
      </c>
      <c r="AI88" s="473">
        <v>232.14285714285714</v>
      </c>
      <c r="AJ88" s="767"/>
      <c r="AK88" s="473">
        <v>362.5</v>
      </c>
      <c r="AL88" s="475">
        <f>COUNT(E88:AK88)</f>
        <v>30</v>
      </c>
      <c r="AM88" s="476">
        <f>AVERAGE(E88:AK88)</f>
        <v>350.1773015873016</v>
      </c>
      <c r="AN88" s="477">
        <f>(STDEV(F88:AK88))/AM88*100</f>
        <v>28.546230185106371</v>
      </c>
      <c r="AO88" s="478">
        <f>MIN(E88:AK88)</f>
        <v>190</v>
      </c>
      <c r="AP88" s="479">
        <f>MAX(E88:AK88)</f>
        <v>580.5</v>
      </c>
      <c r="AQ88" s="480">
        <f>AO88/AP88</f>
        <v>0.32730404823428078</v>
      </c>
      <c r="AR88" s="481">
        <v>354.34769841269832</v>
      </c>
      <c r="AS88" s="482">
        <f>(1-AR88/AM88)*100</f>
        <v>-1.1909386492193974</v>
      </c>
      <c r="AT88" s="590">
        <f>IF(ISERROR(AS88),"",AS88)</f>
        <v>-1.1909386492193974</v>
      </c>
    </row>
    <row r="89" spans="1:234" s="12" customFormat="1" ht="18.75" customHeight="1" x14ac:dyDescent="0.3">
      <c r="A89" s="224" t="s">
        <v>182</v>
      </c>
      <c r="B89" s="418" t="s">
        <v>373</v>
      </c>
      <c r="C89" s="257" t="s">
        <v>22</v>
      </c>
      <c r="D89" s="189"/>
      <c r="E89" s="263"/>
      <c r="F89" s="263"/>
      <c r="G89" s="281"/>
      <c r="H89" s="473"/>
      <c r="I89" s="281"/>
      <c r="J89" s="473"/>
      <c r="K89" s="281"/>
      <c r="L89" s="281"/>
      <c r="M89" s="281"/>
      <c r="N89" s="281"/>
      <c r="O89" s="281"/>
      <c r="P89" s="281"/>
      <c r="Q89" s="281"/>
      <c r="R89" s="281"/>
      <c r="S89" s="281"/>
      <c r="T89" s="281"/>
      <c r="U89" s="281"/>
      <c r="V89" s="281"/>
      <c r="W89" s="281"/>
      <c r="X89" s="281"/>
      <c r="Y89" s="281"/>
      <c r="Z89" s="281"/>
      <c r="AA89" s="281"/>
      <c r="AB89" s="281"/>
      <c r="AC89" s="281"/>
      <c r="AD89" s="281"/>
      <c r="AE89" s="281"/>
      <c r="AF89" s="281"/>
      <c r="AG89" s="281"/>
      <c r="AH89" s="281"/>
      <c r="AI89" s="281"/>
      <c r="AJ89" s="767"/>
      <c r="AK89" s="281"/>
      <c r="AL89" s="41"/>
      <c r="AM89" s="305"/>
      <c r="AN89" s="171"/>
      <c r="AO89" s="172"/>
      <c r="AP89" s="173"/>
      <c r="AQ89" s="180"/>
      <c r="AR89" s="175"/>
      <c r="AS89" s="141" t="e">
        <f t="shared" si="14"/>
        <v>#DIV/0!</v>
      </c>
      <c r="AT89" s="143" t="str">
        <f t="shared" si="15"/>
        <v/>
      </c>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row>
    <row r="90" spans="1:234" ht="16.5" customHeight="1" x14ac:dyDescent="0.3">
      <c r="A90" s="223" t="s">
        <v>183</v>
      </c>
      <c r="B90" s="303" t="s">
        <v>374</v>
      </c>
      <c r="C90" s="184" t="s">
        <v>495</v>
      </c>
      <c r="D90" s="164" t="s">
        <v>436</v>
      </c>
      <c r="E90" s="263"/>
      <c r="F90" s="263"/>
      <c r="G90" s="264">
        <v>83</v>
      </c>
      <c r="H90" s="170">
        <v>105</v>
      </c>
      <c r="I90" s="170">
        <v>170</v>
      </c>
      <c r="J90" s="281"/>
      <c r="K90" s="170"/>
      <c r="L90" s="170">
        <v>101.4</v>
      </c>
      <c r="M90" s="170">
        <v>90.2</v>
      </c>
      <c r="N90" s="170">
        <v>122.4</v>
      </c>
      <c r="O90" s="170">
        <v>124</v>
      </c>
      <c r="P90" s="170">
        <v>102.14285714285714</v>
      </c>
      <c r="Q90" s="170">
        <v>74</v>
      </c>
      <c r="R90" s="170">
        <v>189</v>
      </c>
      <c r="S90" s="170">
        <v>146</v>
      </c>
      <c r="T90" s="170">
        <v>92.6</v>
      </c>
      <c r="U90" s="170">
        <v>108</v>
      </c>
      <c r="V90" s="170" t="s">
        <v>668</v>
      </c>
      <c r="W90" s="170">
        <v>140</v>
      </c>
      <c r="X90" s="170">
        <v>140</v>
      </c>
      <c r="Y90" s="170">
        <v>90</v>
      </c>
      <c r="Z90" s="170">
        <v>110</v>
      </c>
      <c r="AA90" s="170">
        <v>92</v>
      </c>
      <c r="AB90" s="170">
        <v>90</v>
      </c>
      <c r="AC90" s="170">
        <v>74</v>
      </c>
      <c r="AD90" s="170">
        <v>132.85714285714286</v>
      </c>
      <c r="AE90" s="170">
        <v>113.6</v>
      </c>
      <c r="AF90" s="170">
        <v>142</v>
      </c>
      <c r="AG90" s="170"/>
      <c r="AH90" s="170">
        <v>89</v>
      </c>
      <c r="AI90" s="170"/>
      <c r="AJ90" s="767"/>
      <c r="AK90" s="170"/>
      <c r="AL90" s="41">
        <f t="shared" si="8"/>
        <v>24</v>
      </c>
      <c r="AM90" s="305">
        <f t="shared" si="9"/>
        <v>113.38333333333333</v>
      </c>
      <c r="AN90" s="171">
        <f t="shared" si="10"/>
        <v>26.212954788476473</v>
      </c>
      <c r="AO90" s="172">
        <f t="shared" si="11"/>
        <v>74</v>
      </c>
      <c r="AP90" s="173">
        <f t="shared" si="12"/>
        <v>189</v>
      </c>
      <c r="AQ90" s="176">
        <f t="shared" si="13"/>
        <v>0.39153439153439151</v>
      </c>
      <c r="AR90" s="175">
        <v>112.36687370600414</v>
      </c>
      <c r="AS90" s="141">
        <f t="shared" si="14"/>
        <v>0.89648063559828461</v>
      </c>
      <c r="AT90" s="143">
        <f t="shared" si="15"/>
        <v>0.89648063559828461</v>
      </c>
    </row>
    <row r="91" spans="1:234" ht="16.5" customHeight="1" x14ac:dyDescent="0.3">
      <c r="A91" s="223" t="s">
        <v>184</v>
      </c>
      <c r="B91" s="303" t="s">
        <v>375</v>
      </c>
      <c r="C91" s="184" t="s">
        <v>496</v>
      </c>
      <c r="D91" s="164" t="s">
        <v>436</v>
      </c>
      <c r="E91" s="263"/>
      <c r="F91" s="263">
        <v>107</v>
      </c>
      <c r="G91" s="264">
        <v>83</v>
      </c>
      <c r="H91" s="170">
        <v>85</v>
      </c>
      <c r="I91" s="170">
        <v>180</v>
      </c>
      <c r="J91" s="170"/>
      <c r="K91" s="170"/>
      <c r="L91" s="170">
        <v>150</v>
      </c>
      <c r="M91" s="170">
        <v>108</v>
      </c>
      <c r="N91" s="170">
        <v>80.599999999999994</v>
      </c>
      <c r="O91" s="170">
        <v>104</v>
      </c>
      <c r="P91" s="170">
        <v>131.42857142857142</v>
      </c>
      <c r="Q91" s="170">
        <v>101.6</v>
      </c>
      <c r="R91" s="170">
        <v>127</v>
      </c>
      <c r="S91" s="170">
        <v>77.2</v>
      </c>
      <c r="T91" s="170">
        <v>82.2</v>
      </c>
      <c r="U91" s="170">
        <v>96.333333333333329</v>
      </c>
      <c r="V91" s="170">
        <v>93.25</v>
      </c>
      <c r="W91" s="170">
        <v>92.428571428571431</v>
      </c>
      <c r="X91" s="170">
        <v>100</v>
      </c>
      <c r="Y91" s="170">
        <v>95.6</v>
      </c>
      <c r="Z91" s="170">
        <v>120</v>
      </c>
      <c r="AA91" s="170">
        <v>92.333333333333329</v>
      </c>
      <c r="AB91" s="170">
        <v>100</v>
      </c>
      <c r="AC91" s="170">
        <v>93</v>
      </c>
      <c r="AD91" s="170">
        <v>75.571428571428569</v>
      </c>
      <c r="AE91" s="170">
        <v>130</v>
      </c>
      <c r="AF91" s="170">
        <v>95</v>
      </c>
      <c r="AG91" s="170"/>
      <c r="AH91" s="170">
        <v>104.4</v>
      </c>
      <c r="AI91" s="170">
        <v>75.571428571428569</v>
      </c>
      <c r="AJ91" s="767"/>
      <c r="AK91" s="170">
        <v>105</v>
      </c>
      <c r="AL91" s="41">
        <f t="shared" si="8"/>
        <v>28</v>
      </c>
      <c r="AM91" s="305">
        <f t="shared" si="9"/>
        <v>103.05416666666666</v>
      </c>
      <c r="AN91" s="171">
        <f t="shared" si="10"/>
        <v>22.887321236188289</v>
      </c>
      <c r="AO91" s="172">
        <f t="shared" si="11"/>
        <v>75.571428571428569</v>
      </c>
      <c r="AP91" s="173">
        <f t="shared" si="12"/>
        <v>180</v>
      </c>
      <c r="AQ91" s="176">
        <f t="shared" si="13"/>
        <v>0.41984126984126985</v>
      </c>
      <c r="AR91" s="175">
        <v>109.61798029556651</v>
      </c>
      <c r="AS91" s="141">
        <f t="shared" si="14"/>
        <v>-6.3692850480571161</v>
      </c>
      <c r="AT91" s="143">
        <f t="shared" si="15"/>
        <v>-6.3692850480571161</v>
      </c>
    </row>
    <row r="92" spans="1:234" ht="18.75" customHeight="1" x14ac:dyDescent="0.3">
      <c r="A92" s="223" t="s">
        <v>185</v>
      </c>
      <c r="B92" s="303" t="s">
        <v>376</v>
      </c>
      <c r="C92" s="184" t="s">
        <v>497</v>
      </c>
      <c r="D92" s="164" t="s">
        <v>436</v>
      </c>
      <c r="E92" s="263"/>
      <c r="F92" s="263">
        <v>148</v>
      </c>
      <c r="G92" s="264">
        <v>458</v>
      </c>
      <c r="H92" s="170">
        <v>433.33333333333331</v>
      </c>
      <c r="I92" s="170"/>
      <c r="J92" s="170"/>
      <c r="K92" s="170"/>
      <c r="L92" s="170">
        <v>607</v>
      </c>
      <c r="M92" s="170">
        <v>424</v>
      </c>
      <c r="N92" s="170">
        <v>448</v>
      </c>
      <c r="O92" s="170">
        <v>255</v>
      </c>
      <c r="P92" s="170">
        <v>210</v>
      </c>
      <c r="Q92" s="170">
        <v>243</v>
      </c>
      <c r="R92" s="170">
        <v>435</v>
      </c>
      <c r="S92" s="170">
        <v>362.4</v>
      </c>
      <c r="T92" s="170">
        <v>381.25</v>
      </c>
      <c r="U92" s="170">
        <v>402.5</v>
      </c>
      <c r="V92" s="170">
        <v>432.5</v>
      </c>
      <c r="W92" s="170">
        <v>350.71428571428572</v>
      </c>
      <c r="X92" s="170">
        <v>475</v>
      </c>
      <c r="Y92" s="170">
        <v>448</v>
      </c>
      <c r="Z92" s="170">
        <v>450</v>
      </c>
      <c r="AA92" s="170">
        <v>488.33333333333331</v>
      </c>
      <c r="AB92" s="170">
        <v>500</v>
      </c>
      <c r="AC92" s="170">
        <v>442</v>
      </c>
      <c r="AD92" s="170">
        <v>413.33333333333331</v>
      </c>
      <c r="AE92" s="170">
        <v>510</v>
      </c>
      <c r="AF92" s="170">
        <v>457.5</v>
      </c>
      <c r="AG92" s="170"/>
      <c r="AH92" s="170">
        <v>465</v>
      </c>
      <c r="AI92" s="170">
        <v>400</v>
      </c>
      <c r="AJ92" s="767"/>
      <c r="AK92" s="170"/>
      <c r="AL92" s="41">
        <f t="shared" si="8"/>
        <v>26</v>
      </c>
      <c r="AM92" s="305">
        <f t="shared" si="9"/>
        <v>409.22554945054947</v>
      </c>
      <c r="AN92" s="171">
        <f t="shared" si="10"/>
        <v>24.414689858784804</v>
      </c>
      <c r="AO92" s="172">
        <f t="shared" si="11"/>
        <v>148</v>
      </c>
      <c r="AP92" s="173">
        <f t="shared" si="12"/>
        <v>607</v>
      </c>
      <c r="AQ92" s="176">
        <f t="shared" si="13"/>
        <v>0.24382207578253706</v>
      </c>
      <c r="AR92" s="175">
        <v>418.09203296703294</v>
      </c>
      <c r="AS92" s="141">
        <f t="shared" si="14"/>
        <v>-2.1666495477587144</v>
      </c>
      <c r="AT92" s="143">
        <f t="shared" si="15"/>
        <v>-2.1666495477587144</v>
      </c>
    </row>
    <row r="93" spans="1:234" s="12" customFormat="1" ht="18.75" customHeight="1" x14ac:dyDescent="0.3">
      <c r="A93" s="224" t="s">
        <v>186</v>
      </c>
      <c r="B93" s="416" t="s">
        <v>377</v>
      </c>
      <c r="C93" s="282" t="s">
        <v>498</v>
      </c>
      <c r="D93" s="284" t="s">
        <v>465</v>
      </c>
      <c r="E93" s="263"/>
      <c r="F93" s="263">
        <v>227</v>
      </c>
      <c r="G93" s="281">
        <v>190</v>
      </c>
      <c r="H93" s="281"/>
      <c r="I93" s="281"/>
      <c r="J93" s="170"/>
      <c r="K93" s="281"/>
      <c r="L93" s="281">
        <v>259</v>
      </c>
      <c r="M93" s="281">
        <v>182</v>
      </c>
      <c r="N93" s="281">
        <v>195.6</v>
      </c>
      <c r="O93" s="281">
        <v>205</v>
      </c>
      <c r="P93" s="281">
        <v>247.14285714285714</v>
      </c>
      <c r="Q93" s="281">
        <v>173.33333333333334</v>
      </c>
      <c r="R93" s="281">
        <v>267</v>
      </c>
      <c r="S93" s="281">
        <v>252.2</v>
      </c>
      <c r="T93" s="281">
        <v>158.75</v>
      </c>
      <c r="U93" s="281">
        <v>195</v>
      </c>
      <c r="V93" s="281">
        <v>187.5</v>
      </c>
      <c r="W93" s="281">
        <v>195</v>
      </c>
      <c r="X93" s="281"/>
      <c r="Y93" s="281">
        <v>180</v>
      </c>
      <c r="Z93" s="281">
        <v>250</v>
      </c>
      <c r="AA93" s="281"/>
      <c r="AB93" s="281">
        <v>200</v>
      </c>
      <c r="AC93" s="281">
        <v>200</v>
      </c>
      <c r="AD93" s="281">
        <v>151</v>
      </c>
      <c r="AE93" s="281">
        <v>221</v>
      </c>
      <c r="AF93" s="281">
        <v>295</v>
      </c>
      <c r="AG93" s="281"/>
      <c r="AH93" s="281">
        <v>210</v>
      </c>
      <c r="AI93" s="281">
        <v>257.28571428571428</v>
      </c>
      <c r="AJ93" s="767"/>
      <c r="AK93" s="281">
        <v>360</v>
      </c>
      <c r="AL93" s="41">
        <f t="shared" si="8"/>
        <v>24</v>
      </c>
      <c r="AM93" s="305">
        <f t="shared" si="9"/>
        <v>219.1171626984127</v>
      </c>
      <c r="AN93" s="171">
        <f t="shared" si="10"/>
        <v>21.639705122648991</v>
      </c>
      <c r="AO93" s="172">
        <f t="shared" si="11"/>
        <v>151</v>
      </c>
      <c r="AP93" s="173">
        <f t="shared" si="12"/>
        <v>360</v>
      </c>
      <c r="AQ93" s="180">
        <f t="shared" si="13"/>
        <v>0.41944444444444445</v>
      </c>
      <c r="AR93" s="175">
        <v>216.28891941391942</v>
      </c>
      <c r="AS93" s="141">
        <f t="shared" si="14"/>
        <v>1.2907447548442419</v>
      </c>
      <c r="AT93" s="143">
        <f t="shared" si="15"/>
        <v>1.2907447548442419</v>
      </c>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row>
    <row r="94" spans="1:234" ht="18.75" customHeight="1" x14ac:dyDescent="0.3">
      <c r="A94" s="223" t="s">
        <v>187</v>
      </c>
      <c r="B94" s="463" t="s">
        <v>378</v>
      </c>
      <c r="C94" s="185" t="s">
        <v>498</v>
      </c>
      <c r="D94" s="164" t="s">
        <v>465</v>
      </c>
      <c r="E94" s="263"/>
      <c r="F94" s="263">
        <v>379</v>
      </c>
      <c r="G94" s="264">
        <v>361</v>
      </c>
      <c r="H94" s="170"/>
      <c r="I94" s="170"/>
      <c r="J94" s="281"/>
      <c r="K94" s="170"/>
      <c r="L94" s="170">
        <v>525</v>
      </c>
      <c r="M94" s="170">
        <v>252</v>
      </c>
      <c r="N94" s="170">
        <v>308.60000000000002</v>
      </c>
      <c r="O94" s="170">
        <v>312</v>
      </c>
      <c r="P94" s="170">
        <v>383.57142857142856</v>
      </c>
      <c r="Q94" s="281">
        <v>233.33333333333334</v>
      </c>
      <c r="R94" s="170">
        <v>312</v>
      </c>
      <c r="S94" s="170">
        <v>500</v>
      </c>
      <c r="T94" s="170">
        <v>246</v>
      </c>
      <c r="U94" s="170">
        <v>402.5</v>
      </c>
      <c r="V94" s="170">
        <v>275</v>
      </c>
      <c r="W94" s="170">
        <v>222.14285714285714</v>
      </c>
      <c r="X94" s="170"/>
      <c r="Y94" s="170">
        <v>324</v>
      </c>
      <c r="Z94" s="170">
        <v>300</v>
      </c>
      <c r="AA94" s="170"/>
      <c r="AB94" s="170">
        <v>250</v>
      </c>
      <c r="AC94" s="170">
        <v>260</v>
      </c>
      <c r="AD94" s="170">
        <v>237.5</v>
      </c>
      <c r="AE94" s="170">
        <v>274</v>
      </c>
      <c r="AF94" s="170">
        <v>395</v>
      </c>
      <c r="AG94" s="170"/>
      <c r="AH94" s="170">
        <v>260</v>
      </c>
      <c r="AI94" s="170">
        <v>355.57142857142856</v>
      </c>
      <c r="AJ94" s="767"/>
      <c r="AK94" s="170">
        <v>483.33333333333331</v>
      </c>
      <c r="AL94" s="41">
        <f t="shared" si="8"/>
        <v>24</v>
      </c>
      <c r="AM94" s="305">
        <f t="shared" si="9"/>
        <v>327.14801587301582</v>
      </c>
      <c r="AN94" s="171">
        <f t="shared" si="10"/>
        <v>26.56272656941081</v>
      </c>
      <c r="AO94" s="172">
        <f t="shared" si="11"/>
        <v>222.14285714285714</v>
      </c>
      <c r="AP94" s="173">
        <f t="shared" si="12"/>
        <v>525</v>
      </c>
      <c r="AQ94" s="176">
        <f t="shared" si="13"/>
        <v>0.42312925170068028</v>
      </c>
      <c r="AR94" s="175">
        <v>320.91567460317458</v>
      </c>
      <c r="AS94" s="141">
        <f t="shared" si="14"/>
        <v>1.905052443374855</v>
      </c>
      <c r="AT94" s="143">
        <f t="shared" si="15"/>
        <v>1.905052443374855</v>
      </c>
    </row>
    <row r="95" spans="1:234" s="12" customFormat="1" ht="18.75" customHeight="1" x14ac:dyDescent="0.3">
      <c r="A95" s="224" t="s">
        <v>188</v>
      </c>
      <c r="B95" s="416" t="s">
        <v>379</v>
      </c>
      <c r="C95" s="177"/>
      <c r="D95" s="206" t="s">
        <v>430</v>
      </c>
      <c r="E95" s="263"/>
      <c r="F95" s="263"/>
      <c r="G95" s="281">
        <v>112</v>
      </c>
      <c r="H95" s="281"/>
      <c r="I95" s="281"/>
      <c r="J95" s="170"/>
      <c r="K95" s="281"/>
      <c r="L95" s="281">
        <v>202</v>
      </c>
      <c r="M95" s="281">
        <v>199</v>
      </c>
      <c r="N95" s="281"/>
      <c r="O95" s="281"/>
      <c r="P95" s="281">
        <v>163</v>
      </c>
      <c r="Q95" s="281">
        <v>143.33333333333334</v>
      </c>
      <c r="R95" s="281"/>
      <c r="S95" s="281">
        <v>100</v>
      </c>
      <c r="T95" s="281"/>
      <c r="U95" s="281"/>
      <c r="V95" s="281" t="s">
        <v>668</v>
      </c>
      <c r="W95" s="281">
        <v>118</v>
      </c>
      <c r="X95" s="281"/>
      <c r="Y95" s="281"/>
      <c r="Z95" s="281">
        <v>115</v>
      </c>
      <c r="AA95" s="281"/>
      <c r="AB95" s="281"/>
      <c r="AC95" s="281"/>
      <c r="AD95" s="281"/>
      <c r="AE95" s="281"/>
      <c r="AF95" s="281"/>
      <c r="AG95" s="281"/>
      <c r="AH95" s="281"/>
      <c r="AI95" s="281">
        <v>111</v>
      </c>
      <c r="AJ95" s="767"/>
      <c r="AK95" s="281"/>
      <c r="AL95" s="41">
        <f t="shared" si="8"/>
        <v>9</v>
      </c>
      <c r="AM95" s="305">
        <f t="shared" si="9"/>
        <v>140.37037037037038</v>
      </c>
      <c r="AN95" s="171">
        <f t="shared" si="10"/>
        <v>27.817729353306387</v>
      </c>
      <c r="AO95" s="172">
        <f>MIN(E95:AK95)</f>
        <v>100</v>
      </c>
      <c r="AP95" s="173">
        <f t="shared" si="12"/>
        <v>202</v>
      </c>
      <c r="AQ95" s="180">
        <f t="shared" si="13"/>
        <v>0.49504950495049505</v>
      </c>
      <c r="AR95" s="175">
        <v>152.67671957671959</v>
      </c>
      <c r="AS95" s="141">
        <f t="shared" si="14"/>
        <v>-8.76705616283453</v>
      </c>
      <c r="AT95" s="143">
        <f t="shared" si="15"/>
        <v>-8.76705616283453</v>
      </c>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row>
    <row r="96" spans="1:234" s="12" customFormat="1" ht="21" customHeight="1" x14ac:dyDescent="0.3">
      <c r="A96" s="224" t="s">
        <v>189</v>
      </c>
      <c r="B96" s="416" t="s">
        <v>380</v>
      </c>
      <c r="C96" s="188" t="s">
        <v>466</v>
      </c>
      <c r="D96" s="206" t="s">
        <v>436</v>
      </c>
      <c r="E96" s="263"/>
      <c r="F96" s="263">
        <v>11600</v>
      </c>
      <c r="G96" s="281">
        <v>18000</v>
      </c>
      <c r="H96" s="281"/>
      <c r="I96" s="281"/>
      <c r="J96" s="281"/>
      <c r="K96" s="281"/>
      <c r="L96" s="281">
        <v>15250</v>
      </c>
      <c r="M96" s="281">
        <v>12861</v>
      </c>
      <c r="N96" s="281"/>
      <c r="O96" s="281"/>
      <c r="P96" s="281">
        <v>12328.571428571429</v>
      </c>
      <c r="Q96" s="281">
        <v>18000</v>
      </c>
      <c r="R96" s="281"/>
      <c r="S96" s="281"/>
      <c r="T96" s="281">
        <v>13528.333333333334</v>
      </c>
      <c r="U96" s="281"/>
      <c r="V96" s="281" t="s">
        <v>668</v>
      </c>
      <c r="W96" s="281">
        <v>12500</v>
      </c>
      <c r="X96" s="281"/>
      <c r="Y96" s="281"/>
      <c r="Z96" s="281">
        <v>13000</v>
      </c>
      <c r="AA96" s="281">
        <v>17000</v>
      </c>
      <c r="AB96" s="281"/>
      <c r="AC96" s="281">
        <v>12000</v>
      </c>
      <c r="AD96" s="281">
        <v>15000</v>
      </c>
      <c r="AE96" s="281"/>
      <c r="AF96" s="281"/>
      <c r="AG96" s="281"/>
      <c r="AH96" s="281"/>
      <c r="AI96" s="281">
        <v>13487.5</v>
      </c>
      <c r="AJ96" s="767"/>
      <c r="AK96" s="281"/>
      <c r="AL96" s="41">
        <f t="shared" si="8"/>
        <v>13</v>
      </c>
      <c r="AM96" s="305">
        <f t="shared" si="9"/>
        <v>14196.569597069598</v>
      </c>
      <c r="AN96" s="171">
        <f t="shared" si="10"/>
        <v>15.835367071551243</v>
      </c>
      <c r="AO96" s="172">
        <f t="shared" si="11"/>
        <v>11600</v>
      </c>
      <c r="AP96" s="173">
        <f t="shared" si="12"/>
        <v>18000</v>
      </c>
      <c r="AQ96" s="180">
        <f t="shared" si="13"/>
        <v>0.64444444444444449</v>
      </c>
      <c r="AR96" s="175">
        <v>15116.862244897959</v>
      </c>
      <c r="AS96" s="141">
        <f t="shared" si="14"/>
        <v>-6.4825001669299276</v>
      </c>
      <c r="AT96" s="143">
        <f t="shared" si="15"/>
        <v>-6.4825001669299276</v>
      </c>
      <c r="AU96" s="13"/>
      <c r="AV96" s="13">
        <f>2.4384*4960</f>
        <v>12094.464</v>
      </c>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row>
    <row r="97" spans="1:234" ht="18.75" customHeight="1" x14ac:dyDescent="0.3">
      <c r="A97" s="223" t="s">
        <v>190</v>
      </c>
      <c r="B97" s="299" t="s">
        <v>381</v>
      </c>
      <c r="C97" s="191"/>
      <c r="D97" s="204"/>
      <c r="E97" s="263"/>
      <c r="F97" s="263"/>
      <c r="G97" s="264"/>
      <c r="H97" s="170"/>
      <c r="I97" s="170"/>
      <c r="J97" s="281"/>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767"/>
      <c r="AK97" s="170"/>
      <c r="AL97" s="41"/>
      <c r="AM97" s="305"/>
      <c r="AN97" s="171"/>
      <c r="AO97" s="172"/>
      <c r="AP97" s="173"/>
      <c r="AQ97" s="176"/>
      <c r="AR97" s="175"/>
      <c r="AS97" s="141" t="e">
        <f t="shared" si="14"/>
        <v>#DIV/0!</v>
      </c>
      <c r="AT97" s="143" t="str">
        <f t="shared" si="15"/>
        <v/>
      </c>
    </row>
    <row r="98" spans="1:234" ht="18.75" customHeight="1" x14ac:dyDescent="0.3">
      <c r="A98" s="223" t="s">
        <v>191</v>
      </c>
      <c r="B98" s="303" t="s">
        <v>382</v>
      </c>
      <c r="C98" s="186"/>
      <c r="D98" s="164" t="s">
        <v>436</v>
      </c>
      <c r="E98" s="263"/>
      <c r="F98" s="263">
        <v>320</v>
      </c>
      <c r="G98" s="264">
        <v>569</v>
      </c>
      <c r="H98" s="170">
        <v>569</v>
      </c>
      <c r="I98" s="170">
        <v>500</v>
      </c>
      <c r="J98" s="170">
        <v>700</v>
      </c>
      <c r="K98" s="170">
        <v>906</v>
      </c>
      <c r="L98" s="170">
        <v>588</v>
      </c>
      <c r="M98" s="170">
        <v>795</v>
      </c>
      <c r="N98" s="170">
        <v>760</v>
      </c>
      <c r="O98" s="170">
        <v>341</v>
      </c>
      <c r="P98" s="170">
        <v>359.28571428571428</v>
      </c>
      <c r="Q98" s="170">
        <v>421</v>
      </c>
      <c r="R98" s="170">
        <v>365</v>
      </c>
      <c r="S98" s="170">
        <v>701</v>
      </c>
      <c r="T98" s="170">
        <v>860</v>
      </c>
      <c r="U98" s="170">
        <v>783.33333333333337</v>
      </c>
      <c r="V98" s="170">
        <v>860</v>
      </c>
      <c r="W98" s="170">
        <v>460.71428571428572</v>
      </c>
      <c r="X98" s="170">
        <v>787.5</v>
      </c>
      <c r="Y98" s="170">
        <v>770</v>
      </c>
      <c r="Z98" s="170">
        <v>700</v>
      </c>
      <c r="AA98" s="170">
        <v>622.5</v>
      </c>
      <c r="AB98" s="170">
        <v>500</v>
      </c>
      <c r="AC98" s="170">
        <v>610</v>
      </c>
      <c r="AD98" s="170">
        <v>700</v>
      </c>
      <c r="AE98" s="170">
        <v>306</v>
      </c>
      <c r="AF98" s="170">
        <v>600</v>
      </c>
      <c r="AG98" s="170">
        <v>437.5</v>
      </c>
      <c r="AH98" s="170">
        <v>650</v>
      </c>
      <c r="AI98" s="170"/>
      <c r="AJ98" s="767">
        <v>737.5</v>
      </c>
      <c r="AK98" s="170">
        <v>725</v>
      </c>
      <c r="AL98" s="41">
        <f t="shared" si="8"/>
        <v>31</v>
      </c>
      <c r="AM98" s="305">
        <f t="shared" si="9"/>
        <v>613.04301075268825</v>
      </c>
      <c r="AN98" s="171">
        <f t="shared" si="10"/>
        <v>28.373815759948371</v>
      </c>
      <c r="AO98" s="172">
        <f t="shared" si="11"/>
        <v>306</v>
      </c>
      <c r="AP98" s="173">
        <f t="shared" si="12"/>
        <v>906</v>
      </c>
      <c r="AQ98" s="176">
        <f t="shared" si="13"/>
        <v>0.33774834437086093</v>
      </c>
      <c r="AR98" s="175">
        <v>620.54132104454686</v>
      </c>
      <c r="AS98" s="141">
        <f t="shared" si="14"/>
        <v>-1.2231295619294702</v>
      </c>
      <c r="AT98" s="143">
        <f t="shared" si="15"/>
        <v>-1.2231295619294702</v>
      </c>
    </row>
    <row r="99" spans="1:234" ht="18.75" customHeight="1" x14ac:dyDescent="0.3">
      <c r="A99" s="223" t="s">
        <v>192</v>
      </c>
      <c r="B99" s="303" t="s">
        <v>383</v>
      </c>
      <c r="C99" s="186" t="s">
        <v>468</v>
      </c>
      <c r="D99" s="164" t="s">
        <v>436</v>
      </c>
      <c r="E99" s="263"/>
      <c r="F99" s="263">
        <v>2335</v>
      </c>
      <c r="G99" s="264">
        <v>1360</v>
      </c>
      <c r="H99" s="170">
        <v>1680</v>
      </c>
      <c r="I99" s="170">
        <v>1150</v>
      </c>
      <c r="J99" s="170">
        <v>850</v>
      </c>
      <c r="K99" s="170">
        <v>1210</v>
      </c>
      <c r="L99" s="170">
        <v>2500</v>
      </c>
      <c r="M99" s="170">
        <v>1760</v>
      </c>
      <c r="N99" s="170">
        <v>1220</v>
      </c>
      <c r="O99" s="170">
        <v>1640</v>
      </c>
      <c r="P99" s="170">
        <v>1310</v>
      </c>
      <c r="Q99" s="170">
        <v>1274</v>
      </c>
      <c r="R99" s="170">
        <v>1560</v>
      </c>
      <c r="S99" s="170">
        <v>1105</v>
      </c>
      <c r="T99" s="170">
        <v>1580</v>
      </c>
      <c r="U99" s="170">
        <v>1350</v>
      </c>
      <c r="V99" s="170">
        <v>1112</v>
      </c>
      <c r="W99" s="170">
        <v>2014.2857142857142</v>
      </c>
      <c r="X99" s="170">
        <v>1712.5</v>
      </c>
      <c r="Y99" s="170">
        <v>1040</v>
      </c>
      <c r="Z99" s="170">
        <v>1100</v>
      </c>
      <c r="AA99" s="170">
        <v>984</v>
      </c>
      <c r="AB99" s="170">
        <v>1000</v>
      </c>
      <c r="AC99" s="170">
        <v>1650</v>
      </c>
      <c r="AD99" s="170">
        <v>1107.1428571428571</v>
      </c>
      <c r="AE99" s="170">
        <v>1070</v>
      </c>
      <c r="AF99" s="170">
        <v>1240</v>
      </c>
      <c r="AG99" s="170">
        <v>975</v>
      </c>
      <c r="AH99" s="170">
        <v>950</v>
      </c>
      <c r="AI99" s="170">
        <v>951.42857142857144</v>
      </c>
      <c r="AJ99" s="767">
        <v>837.5</v>
      </c>
      <c r="AK99" s="170">
        <v>975</v>
      </c>
      <c r="AL99" s="41">
        <f t="shared" si="8"/>
        <v>32</v>
      </c>
      <c r="AM99" s="305">
        <f t="shared" si="9"/>
        <v>1331.3392857142856</v>
      </c>
      <c r="AN99" s="171">
        <f t="shared" si="10"/>
        <v>30.999886388027747</v>
      </c>
      <c r="AO99" s="172">
        <f t="shared" si="11"/>
        <v>837.5</v>
      </c>
      <c r="AP99" s="173">
        <f t="shared" si="12"/>
        <v>2500</v>
      </c>
      <c r="AQ99" s="176">
        <f t="shared" si="13"/>
        <v>0.33500000000000002</v>
      </c>
      <c r="AR99" s="175">
        <v>1270.7790178571429</v>
      </c>
      <c r="AS99" s="141">
        <f t="shared" si="14"/>
        <v>4.5488230165649401</v>
      </c>
      <c r="AT99" s="143">
        <f t="shared" si="15"/>
        <v>4.5488230165649401</v>
      </c>
    </row>
    <row r="100" spans="1:234" ht="18.75" customHeight="1" x14ac:dyDescent="0.3">
      <c r="A100" s="223" t="s">
        <v>193</v>
      </c>
      <c r="B100" s="303" t="s">
        <v>384</v>
      </c>
      <c r="C100" s="185" t="s">
        <v>469</v>
      </c>
      <c r="D100" s="164" t="s">
        <v>436</v>
      </c>
      <c r="E100" s="263"/>
      <c r="F100" s="263">
        <v>15500</v>
      </c>
      <c r="G100" s="264">
        <v>13900</v>
      </c>
      <c r="H100" s="170">
        <v>13600</v>
      </c>
      <c r="I100" s="170">
        <v>14500</v>
      </c>
      <c r="J100" s="170"/>
      <c r="K100" s="170">
        <v>15700</v>
      </c>
      <c r="L100" s="170">
        <v>12500</v>
      </c>
      <c r="M100" s="170">
        <v>14000</v>
      </c>
      <c r="N100" s="170">
        <v>15600</v>
      </c>
      <c r="O100" s="170">
        <v>15500</v>
      </c>
      <c r="P100" s="170">
        <v>10571.428571428571</v>
      </c>
      <c r="Q100" s="170">
        <v>13400</v>
      </c>
      <c r="R100" s="170">
        <v>15400</v>
      </c>
      <c r="S100" s="170">
        <v>6631</v>
      </c>
      <c r="T100" s="170">
        <v>15810</v>
      </c>
      <c r="U100" s="170">
        <v>8500</v>
      </c>
      <c r="V100" s="170">
        <v>14500</v>
      </c>
      <c r="W100" s="170">
        <v>13828.571428571429</v>
      </c>
      <c r="X100" s="170">
        <v>16525</v>
      </c>
      <c r="Y100" s="170">
        <v>12300</v>
      </c>
      <c r="Z100" s="170">
        <v>15000</v>
      </c>
      <c r="AA100" s="170">
        <v>10000</v>
      </c>
      <c r="AB100" s="170">
        <v>13000</v>
      </c>
      <c r="AC100" s="170">
        <v>16100</v>
      </c>
      <c r="AD100" s="170">
        <v>11928.571428571429</v>
      </c>
      <c r="AE100" s="170">
        <v>16600</v>
      </c>
      <c r="AF100" s="170">
        <v>9700</v>
      </c>
      <c r="AG100" s="170"/>
      <c r="AH100" s="170">
        <v>9680</v>
      </c>
      <c r="AI100" s="170"/>
      <c r="AJ100" s="767">
        <v>15500</v>
      </c>
      <c r="AK100" s="170">
        <v>13000</v>
      </c>
      <c r="AL100" s="41">
        <f t="shared" si="8"/>
        <v>29</v>
      </c>
      <c r="AM100" s="305">
        <f t="shared" si="9"/>
        <v>13406.019704433496</v>
      </c>
      <c r="AN100" s="171">
        <f t="shared" si="10"/>
        <v>19.313158222178707</v>
      </c>
      <c r="AO100" s="172">
        <f t="shared" si="11"/>
        <v>6631</v>
      </c>
      <c r="AP100" s="173">
        <f t="shared" si="12"/>
        <v>16600</v>
      </c>
      <c r="AQ100" s="176">
        <f t="shared" si="13"/>
        <v>0.39945783132530122</v>
      </c>
      <c r="AR100" s="175">
        <v>13143.863287250382</v>
      </c>
      <c r="AS100" s="141">
        <f t="shared" si="14"/>
        <v>1.9555126947666368</v>
      </c>
      <c r="AT100" s="143">
        <f t="shared" si="15"/>
        <v>1.9555126947666368</v>
      </c>
    </row>
    <row r="101" spans="1:234" ht="18.75" customHeight="1" x14ac:dyDescent="0.3">
      <c r="A101" s="223" t="s">
        <v>194</v>
      </c>
      <c r="B101" s="303" t="s">
        <v>385</v>
      </c>
      <c r="C101" s="421" t="s">
        <v>470</v>
      </c>
      <c r="D101" s="164" t="s">
        <v>436</v>
      </c>
      <c r="E101" s="263"/>
      <c r="F101" s="263"/>
      <c r="G101" s="264">
        <v>3240</v>
      </c>
      <c r="H101" s="170">
        <v>3250</v>
      </c>
      <c r="I101" s="170">
        <v>4000</v>
      </c>
      <c r="J101" s="170"/>
      <c r="K101" s="170">
        <v>3550</v>
      </c>
      <c r="L101" s="170">
        <v>7020</v>
      </c>
      <c r="M101" s="170">
        <v>4020</v>
      </c>
      <c r="N101" s="170">
        <v>3820</v>
      </c>
      <c r="O101" s="170">
        <v>3800</v>
      </c>
      <c r="P101" s="170">
        <v>4342.8571428571431</v>
      </c>
      <c r="Q101" s="170">
        <v>3360</v>
      </c>
      <c r="R101" s="170">
        <v>3665</v>
      </c>
      <c r="S101" s="170">
        <v>3665</v>
      </c>
      <c r="T101" s="170">
        <v>5000</v>
      </c>
      <c r="U101" s="170">
        <v>3400</v>
      </c>
      <c r="V101" s="170">
        <v>3880</v>
      </c>
      <c r="W101" s="170">
        <v>2950</v>
      </c>
      <c r="X101" s="170">
        <v>4387.5</v>
      </c>
      <c r="Y101" s="170">
        <v>3420</v>
      </c>
      <c r="Z101" s="170">
        <v>3000</v>
      </c>
      <c r="AA101" s="170">
        <v>4166.666666666667</v>
      </c>
      <c r="AB101" s="170">
        <v>3500</v>
      </c>
      <c r="AC101" s="170">
        <v>4300</v>
      </c>
      <c r="AD101" s="170">
        <v>2207.1428571428573</v>
      </c>
      <c r="AE101" s="170">
        <v>3960</v>
      </c>
      <c r="AF101" s="170">
        <v>3740</v>
      </c>
      <c r="AG101" s="170"/>
      <c r="AH101" s="170">
        <v>3740</v>
      </c>
      <c r="AI101" s="170">
        <v>3045</v>
      </c>
      <c r="AJ101" s="767">
        <v>3000</v>
      </c>
      <c r="AK101" s="170"/>
      <c r="AL101" s="41">
        <f t="shared" si="8"/>
        <v>28</v>
      </c>
      <c r="AM101" s="305">
        <f t="shared" si="9"/>
        <v>3765.3273809523812</v>
      </c>
      <c r="AN101" s="171">
        <f t="shared" si="10"/>
        <v>22.477157488352788</v>
      </c>
      <c r="AO101" s="172">
        <f t="shared" si="11"/>
        <v>2207.1428571428573</v>
      </c>
      <c r="AP101" s="173">
        <f t="shared" si="12"/>
        <v>7020</v>
      </c>
      <c r="AQ101" s="176">
        <f t="shared" si="13"/>
        <v>0.31440781440781446</v>
      </c>
      <c r="AR101" s="175">
        <v>3647.3793103448279</v>
      </c>
      <c r="AS101" s="141">
        <f t="shared" si="14"/>
        <v>3.1324784985288678</v>
      </c>
      <c r="AT101" s="143">
        <f t="shared" si="15"/>
        <v>3.1324784985288678</v>
      </c>
    </row>
    <row r="102" spans="1:234" ht="18.75" customHeight="1" x14ac:dyDescent="0.3">
      <c r="A102" s="223" t="s">
        <v>195</v>
      </c>
      <c r="B102" s="299" t="s">
        <v>386</v>
      </c>
      <c r="C102" s="190"/>
      <c r="D102" s="205"/>
      <c r="E102" s="263"/>
      <c r="F102" s="263"/>
      <c r="G102" s="264"/>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767"/>
      <c r="AK102" s="170"/>
      <c r="AL102" s="41"/>
      <c r="AM102" s="305"/>
      <c r="AN102" s="171"/>
      <c r="AO102" s="172"/>
      <c r="AP102" s="173"/>
      <c r="AQ102" s="176"/>
      <c r="AR102" s="175"/>
      <c r="AS102" s="141" t="e">
        <f t="shared" si="14"/>
        <v>#DIV/0!</v>
      </c>
      <c r="AT102" s="143" t="str">
        <f t="shared" si="15"/>
        <v/>
      </c>
    </row>
    <row r="103" spans="1:234" ht="18.75" customHeight="1" x14ac:dyDescent="0.3">
      <c r="A103" s="223" t="s">
        <v>196</v>
      </c>
      <c r="B103" s="464" t="s">
        <v>642</v>
      </c>
      <c r="C103" s="207" t="s">
        <v>388</v>
      </c>
      <c r="D103" s="164" t="s">
        <v>467</v>
      </c>
      <c r="E103" s="263"/>
      <c r="F103" s="263"/>
      <c r="G103" s="264">
        <v>914</v>
      </c>
      <c r="H103" s="170">
        <v>850</v>
      </c>
      <c r="I103" s="170"/>
      <c r="J103" s="170"/>
      <c r="K103" s="170"/>
      <c r="L103" s="170">
        <v>866</v>
      </c>
      <c r="M103" s="170">
        <v>349</v>
      </c>
      <c r="N103" s="170">
        <v>115.6</v>
      </c>
      <c r="O103" s="170">
        <v>211</v>
      </c>
      <c r="P103" s="170">
        <v>720</v>
      </c>
      <c r="Q103" s="170">
        <v>177.5</v>
      </c>
      <c r="R103" s="170">
        <v>500</v>
      </c>
      <c r="S103" s="170">
        <v>602</v>
      </c>
      <c r="T103" s="170">
        <v>443</v>
      </c>
      <c r="U103" s="170"/>
      <c r="V103" s="170" t="s">
        <v>668</v>
      </c>
      <c r="W103" s="170">
        <v>684.28571428571433</v>
      </c>
      <c r="X103" s="170">
        <v>740</v>
      </c>
      <c r="Y103" s="170">
        <v>171</v>
      </c>
      <c r="Z103" s="170">
        <v>688</v>
      </c>
      <c r="AA103" s="170">
        <v>650</v>
      </c>
      <c r="AB103" s="170"/>
      <c r="AC103" s="170">
        <v>840</v>
      </c>
      <c r="AD103" s="170">
        <v>723.33333333333337</v>
      </c>
      <c r="AE103" s="170">
        <v>358</v>
      </c>
      <c r="AF103" s="170">
        <v>400</v>
      </c>
      <c r="AG103" s="170"/>
      <c r="AH103" s="170">
        <v>116</v>
      </c>
      <c r="AI103" s="564">
        <v>921</v>
      </c>
      <c r="AJ103" s="767"/>
      <c r="AK103" s="170"/>
      <c r="AL103" s="41">
        <f>COUNT(E103:AK103)</f>
        <v>22</v>
      </c>
      <c r="AM103" s="305">
        <f>AVERAGE(E103:AK103)</f>
        <v>547.25995670995678</v>
      </c>
      <c r="AN103" s="171">
        <f>(STDEV(F103:AK103))/AM103*100</f>
        <v>50.071559687861352</v>
      </c>
      <c r="AO103" s="172">
        <f>MIN(E103:AK103)</f>
        <v>115.6</v>
      </c>
      <c r="AP103" s="173">
        <f>MAX(E103:AK103)</f>
        <v>921</v>
      </c>
      <c r="AQ103" s="176">
        <f>AO103/AP103</f>
        <v>0.12551574375678609</v>
      </c>
      <c r="AR103" s="175">
        <v>609.06155753968244</v>
      </c>
      <c r="AS103" s="141">
        <f t="shared" si="14"/>
        <v>-11.292914833613521</v>
      </c>
      <c r="AT103" s="143">
        <f t="shared" si="15"/>
        <v>-11.292914833613521</v>
      </c>
    </row>
    <row r="104" spans="1:234" ht="18.75" customHeight="1" x14ac:dyDescent="0.3">
      <c r="A104" s="223" t="s">
        <v>197</v>
      </c>
      <c r="B104" s="303" t="s">
        <v>389</v>
      </c>
      <c r="C104" s="186" t="s">
        <v>422</v>
      </c>
      <c r="D104" s="164" t="s">
        <v>467</v>
      </c>
      <c r="E104" s="263"/>
      <c r="F104" s="263">
        <v>1506</v>
      </c>
      <c r="G104" s="264">
        <v>998</v>
      </c>
      <c r="H104" s="170">
        <v>1387.5</v>
      </c>
      <c r="I104" s="170">
        <v>1200</v>
      </c>
      <c r="J104" s="170"/>
      <c r="K104" s="170">
        <v>1200</v>
      </c>
      <c r="L104" s="170">
        <v>1090</v>
      </c>
      <c r="M104" s="170">
        <v>1100</v>
      </c>
      <c r="N104" s="170">
        <v>283</v>
      </c>
      <c r="O104" s="170">
        <v>247</v>
      </c>
      <c r="P104" s="170">
        <v>959</v>
      </c>
      <c r="Q104" s="170">
        <v>285</v>
      </c>
      <c r="R104" s="170">
        <v>182</v>
      </c>
      <c r="S104" s="170">
        <v>703</v>
      </c>
      <c r="T104" s="170">
        <v>918</v>
      </c>
      <c r="U104" s="170"/>
      <c r="V104" s="170" t="s">
        <v>668</v>
      </c>
      <c r="W104" s="170">
        <v>1171.4285714285713</v>
      </c>
      <c r="X104" s="170">
        <v>1050</v>
      </c>
      <c r="Y104" s="170">
        <v>991</v>
      </c>
      <c r="Z104" s="170">
        <v>902</v>
      </c>
      <c r="AA104" s="170">
        <v>875</v>
      </c>
      <c r="AB104" s="170"/>
      <c r="AC104" s="170">
        <v>930</v>
      </c>
      <c r="AD104" s="170">
        <v>850</v>
      </c>
      <c r="AE104" s="170">
        <v>990</v>
      </c>
      <c r="AF104" s="170"/>
      <c r="AG104" s="170"/>
      <c r="AH104" s="170">
        <v>196.66666666666666</v>
      </c>
      <c r="AI104" s="564">
        <v>1125</v>
      </c>
      <c r="AJ104" s="767"/>
      <c r="AK104" s="170"/>
      <c r="AL104" s="41">
        <f t="shared" si="8"/>
        <v>24</v>
      </c>
      <c r="AM104" s="305">
        <f t="shared" si="9"/>
        <v>880.81646825396831</v>
      </c>
      <c r="AN104" s="171">
        <f t="shared" si="10"/>
        <v>42.789047745015395</v>
      </c>
      <c r="AO104" s="172">
        <f t="shared" si="11"/>
        <v>182</v>
      </c>
      <c r="AP104" s="173">
        <f t="shared" si="12"/>
        <v>1506</v>
      </c>
      <c r="AQ104" s="176">
        <f t="shared" si="13"/>
        <v>0.12084993359893759</v>
      </c>
      <c r="AR104" s="175">
        <v>927.99779761904756</v>
      </c>
      <c r="AS104" s="141">
        <f t="shared" si="14"/>
        <v>-5.3565448723507991</v>
      </c>
      <c r="AT104" s="143">
        <f t="shared" si="15"/>
        <v>-5.3565448723507991</v>
      </c>
    </row>
    <row r="105" spans="1:234" ht="18.75" customHeight="1" x14ac:dyDescent="0.3">
      <c r="A105" s="223" t="s">
        <v>198</v>
      </c>
      <c r="B105" s="463" t="s">
        <v>390</v>
      </c>
      <c r="C105" s="186" t="s">
        <v>391</v>
      </c>
      <c r="D105" s="164" t="s">
        <v>436</v>
      </c>
      <c r="E105" s="263"/>
      <c r="F105" s="263">
        <v>7040</v>
      </c>
      <c r="G105" s="264">
        <v>8040</v>
      </c>
      <c r="H105" s="170">
        <v>8500</v>
      </c>
      <c r="I105" s="170">
        <v>9250</v>
      </c>
      <c r="J105" s="170"/>
      <c r="K105" s="170">
        <v>9000</v>
      </c>
      <c r="L105" s="170">
        <v>7760</v>
      </c>
      <c r="M105" s="170">
        <v>8100</v>
      </c>
      <c r="N105" s="170">
        <v>8500</v>
      </c>
      <c r="O105" s="170">
        <v>9700</v>
      </c>
      <c r="P105" s="170">
        <v>11714.285714285714</v>
      </c>
      <c r="Q105" s="170">
        <v>9416.6666666666661</v>
      </c>
      <c r="R105" s="170">
        <v>8800</v>
      </c>
      <c r="S105" s="170">
        <v>5002</v>
      </c>
      <c r="T105" s="170">
        <v>8400</v>
      </c>
      <c r="U105" s="170">
        <v>14000</v>
      </c>
      <c r="V105" s="170">
        <v>9600</v>
      </c>
      <c r="W105" s="170">
        <v>10892.857142857143</v>
      </c>
      <c r="X105" s="170">
        <v>9500</v>
      </c>
      <c r="Y105" s="170">
        <v>8250</v>
      </c>
      <c r="Z105" s="170">
        <v>7000</v>
      </c>
      <c r="AA105" s="170">
        <v>10075</v>
      </c>
      <c r="AB105" s="170">
        <v>8900</v>
      </c>
      <c r="AC105" s="170">
        <v>9900</v>
      </c>
      <c r="AD105" s="170">
        <v>7750</v>
      </c>
      <c r="AE105" s="170">
        <v>10180</v>
      </c>
      <c r="AF105" s="170">
        <v>10375</v>
      </c>
      <c r="AG105" s="170"/>
      <c r="AH105" s="170">
        <v>10300</v>
      </c>
      <c r="AI105" s="170">
        <v>11715.714285714286</v>
      </c>
      <c r="AJ105" s="767">
        <v>12500</v>
      </c>
      <c r="AK105" s="170"/>
      <c r="AL105" s="41">
        <f t="shared" si="8"/>
        <v>29</v>
      </c>
      <c r="AM105" s="305">
        <f t="shared" si="9"/>
        <v>9315.9146141215097</v>
      </c>
      <c r="AN105" s="171">
        <f t="shared" si="10"/>
        <v>19.360675316480304</v>
      </c>
      <c r="AO105" s="172">
        <f t="shared" si="11"/>
        <v>5002</v>
      </c>
      <c r="AP105" s="173">
        <f t="shared" si="12"/>
        <v>14000</v>
      </c>
      <c r="AQ105" s="176">
        <f t="shared" si="13"/>
        <v>0.35728571428571426</v>
      </c>
      <c r="AR105" s="175">
        <v>9648.8253968253939</v>
      </c>
      <c r="AS105" s="141">
        <f t="shared" si="14"/>
        <v>-3.5735705670728368</v>
      </c>
      <c r="AT105" s="143">
        <f t="shared" si="15"/>
        <v>-3.5735705670728368</v>
      </c>
    </row>
    <row r="106" spans="1:234" ht="18.75" customHeight="1" thickBot="1" x14ac:dyDescent="0.35">
      <c r="A106" s="223" t="s">
        <v>199</v>
      </c>
      <c r="B106" s="463" t="s">
        <v>392</v>
      </c>
      <c r="C106" s="186" t="s">
        <v>393</v>
      </c>
      <c r="D106" s="201" t="s">
        <v>508</v>
      </c>
      <c r="E106" s="263"/>
      <c r="F106" s="263">
        <v>11540</v>
      </c>
      <c r="G106" s="264">
        <v>11400</v>
      </c>
      <c r="H106" s="170">
        <v>12440</v>
      </c>
      <c r="I106" s="170">
        <v>11666.666666666666</v>
      </c>
      <c r="J106" s="170">
        <v>13100</v>
      </c>
      <c r="K106" s="170">
        <v>11800</v>
      </c>
      <c r="L106" s="170">
        <v>17600</v>
      </c>
      <c r="M106" s="170">
        <v>12400</v>
      </c>
      <c r="N106" s="170">
        <v>11300</v>
      </c>
      <c r="O106" s="170">
        <v>11100</v>
      </c>
      <c r="P106" s="170">
        <v>12214.285714285714</v>
      </c>
      <c r="Q106" s="170">
        <v>11000</v>
      </c>
      <c r="R106" s="170">
        <v>10780</v>
      </c>
      <c r="S106" s="170">
        <v>9513</v>
      </c>
      <c r="T106" s="170">
        <v>11500</v>
      </c>
      <c r="U106" s="170">
        <v>12166.666666666666</v>
      </c>
      <c r="V106" s="170">
        <v>11400</v>
      </c>
      <c r="W106" s="170">
        <v>11285.714285714286</v>
      </c>
      <c r="X106" s="170">
        <v>12750</v>
      </c>
      <c r="Y106" s="170">
        <v>9760</v>
      </c>
      <c r="Z106" s="170">
        <v>10500</v>
      </c>
      <c r="AA106" s="170">
        <v>11760</v>
      </c>
      <c r="AB106" s="170">
        <v>13300</v>
      </c>
      <c r="AC106" s="170">
        <v>14100</v>
      </c>
      <c r="AD106" s="170">
        <v>12400</v>
      </c>
      <c r="AE106" s="170">
        <v>12200</v>
      </c>
      <c r="AF106" s="170">
        <v>14400</v>
      </c>
      <c r="AG106" s="170">
        <v>9875</v>
      </c>
      <c r="AH106" s="170">
        <v>13200</v>
      </c>
      <c r="AI106" s="170">
        <v>12300</v>
      </c>
      <c r="AJ106" s="770">
        <v>12900</v>
      </c>
      <c r="AK106" s="170">
        <v>12300</v>
      </c>
      <c r="AL106" s="41">
        <f t="shared" si="8"/>
        <v>32</v>
      </c>
      <c r="AM106" s="305">
        <f t="shared" si="9"/>
        <v>12060.979166666666</v>
      </c>
      <c r="AN106" s="171">
        <f t="shared" si="10"/>
        <v>12.599608428446754</v>
      </c>
      <c r="AO106" s="172">
        <f t="shared" si="11"/>
        <v>9513</v>
      </c>
      <c r="AP106" s="173">
        <f t="shared" si="12"/>
        <v>17600</v>
      </c>
      <c r="AQ106" s="176">
        <f t="shared" si="13"/>
        <v>0.54051136363636365</v>
      </c>
      <c r="AR106" s="175">
        <v>12311.382488479263</v>
      </c>
      <c r="AS106" s="141">
        <f t="shared" si="14"/>
        <v>-2.0761442197383628</v>
      </c>
      <c r="AT106" s="143">
        <f t="shared" si="15"/>
        <v>-2.0761442197383628</v>
      </c>
    </row>
    <row r="107" spans="1:234" s="9" customFormat="1" ht="18.75" customHeight="1" x14ac:dyDescent="0.3">
      <c r="A107" s="285" t="s">
        <v>98</v>
      </c>
      <c r="B107" s="286" t="s">
        <v>394</v>
      </c>
      <c r="C107" s="287"/>
      <c r="D107" s="288"/>
      <c r="E107" s="263"/>
      <c r="F107" s="263"/>
      <c r="G107" s="281"/>
      <c r="H107" s="281"/>
      <c r="I107" s="281"/>
      <c r="J107" s="170"/>
      <c r="K107" s="281"/>
      <c r="L107" s="281"/>
      <c r="M107" s="281"/>
      <c r="N107" s="281"/>
      <c r="O107" s="281"/>
      <c r="P107" s="281"/>
      <c r="Q107" s="281"/>
      <c r="R107" s="281"/>
      <c r="S107" s="281"/>
      <c r="T107" s="281"/>
      <c r="U107" s="281"/>
      <c r="V107" s="281"/>
      <c r="W107" s="281"/>
      <c r="X107" s="281"/>
      <c r="Y107" s="281"/>
      <c r="Z107" s="281"/>
      <c r="AA107" s="281"/>
      <c r="AB107" s="281"/>
      <c r="AC107" s="281"/>
      <c r="AD107" s="281"/>
      <c r="AE107" s="281"/>
      <c r="AF107" s="281"/>
      <c r="AG107" s="281"/>
      <c r="AH107" s="281"/>
      <c r="AI107" s="281"/>
      <c r="AJ107" s="771"/>
      <c r="AK107" s="281"/>
      <c r="AL107" s="41"/>
      <c r="AM107" s="305"/>
      <c r="AN107" s="171"/>
      <c r="AO107" s="172"/>
      <c r="AP107" s="173"/>
      <c r="AQ107" s="195"/>
      <c r="AR107" s="175"/>
      <c r="AS107" s="141" t="e">
        <f t="shared" si="14"/>
        <v>#DIV/0!</v>
      </c>
      <c r="AT107" s="143" t="str">
        <f t="shared" si="15"/>
        <v/>
      </c>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c r="HR107" s="8"/>
      <c r="HS107" s="8"/>
      <c r="HT107" s="8"/>
      <c r="HU107" s="8"/>
      <c r="HV107" s="8"/>
      <c r="HW107" s="8"/>
      <c r="HX107" s="8"/>
      <c r="HY107" s="8"/>
      <c r="HZ107" s="8"/>
    </row>
    <row r="108" spans="1:234" ht="18.75" customHeight="1" x14ac:dyDescent="0.3">
      <c r="A108" s="226"/>
      <c r="B108" s="304" t="s">
        <v>395</v>
      </c>
      <c r="C108" s="186" t="s">
        <v>418</v>
      </c>
      <c r="D108" s="164" t="s">
        <v>419</v>
      </c>
      <c r="E108" s="263"/>
      <c r="F108" s="263">
        <v>2000</v>
      </c>
      <c r="G108" s="281">
        <v>2650</v>
      </c>
      <c r="H108" s="281">
        <v>2250</v>
      </c>
      <c r="I108" s="281">
        <v>2000</v>
      </c>
      <c r="J108" s="281">
        <v>1600</v>
      </c>
      <c r="K108" s="281">
        <v>2000</v>
      </c>
      <c r="L108" s="281">
        <v>1500</v>
      </c>
      <c r="M108" s="281">
        <v>1670</v>
      </c>
      <c r="N108" s="281">
        <v>1500</v>
      </c>
      <c r="O108" s="281"/>
      <c r="P108" s="281">
        <v>3500</v>
      </c>
      <c r="Q108" s="281">
        <v>1500</v>
      </c>
      <c r="R108" s="281">
        <v>1840</v>
      </c>
      <c r="S108" s="281">
        <v>1450</v>
      </c>
      <c r="T108" s="281">
        <v>2640</v>
      </c>
      <c r="U108" s="281">
        <v>1800</v>
      </c>
      <c r="V108" s="281">
        <v>2000</v>
      </c>
      <c r="W108" s="281">
        <v>2000</v>
      </c>
      <c r="X108" s="281">
        <v>1833.3333333333333</v>
      </c>
      <c r="Y108" s="281">
        <v>2000</v>
      </c>
      <c r="Z108" s="281">
        <v>1500</v>
      </c>
      <c r="AA108" s="281"/>
      <c r="AB108" s="281">
        <v>1583.3333333333333</v>
      </c>
      <c r="AC108" s="281">
        <v>2100</v>
      </c>
      <c r="AD108" s="281">
        <v>1550</v>
      </c>
      <c r="AE108" s="281">
        <v>2700</v>
      </c>
      <c r="AF108" s="281"/>
      <c r="AG108" s="281">
        <v>2000</v>
      </c>
      <c r="AH108" s="281">
        <v>2250</v>
      </c>
      <c r="AI108" s="281">
        <v>1600</v>
      </c>
      <c r="AJ108" s="767">
        <v>1840</v>
      </c>
      <c r="AK108" s="281">
        <v>3000</v>
      </c>
      <c r="AL108" s="41">
        <f t="shared" si="8"/>
        <v>29</v>
      </c>
      <c r="AM108" s="305">
        <f t="shared" si="9"/>
        <v>1995.0574712643679</v>
      </c>
      <c r="AN108" s="171">
        <f t="shared" si="10"/>
        <v>24.941492002117212</v>
      </c>
      <c r="AO108" s="172">
        <f t="shared" si="11"/>
        <v>1450</v>
      </c>
      <c r="AP108" s="173">
        <f t="shared" si="12"/>
        <v>3500</v>
      </c>
      <c r="AQ108" s="176">
        <f t="shared" si="13"/>
        <v>0.41428571428571431</v>
      </c>
      <c r="AR108" s="175">
        <v>1990.4942528735633</v>
      </c>
      <c r="AS108" s="141">
        <f t="shared" si="14"/>
        <v>0.22872616235525278</v>
      </c>
      <c r="AT108" s="143">
        <f t="shared" si="15"/>
        <v>0.22872616235525278</v>
      </c>
    </row>
    <row r="109" spans="1:234" ht="18.75" customHeight="1" x14ac:dyDescent="0.3">
      <c r="A109" s="226"/>
      <c r="B109" s="304" t="s">
        <v>396</v>
      </c>
      <c r="C109" s="186" t="s">
        <v>418</v>
      </c>
      <c r="D109" s="164" t="s">
        <v>419</v>
      </c>
      <c r="E109" s="263"/>
      <c r="F109" s="263">
        <v>1340</v>
      </c>
      <c r="G109" s="264">
        <v>1800</v>
      </c>
      <c r="H109" s="170">
        <v>1520</v>
      </c>
      <c r="I109" s="170">
        <v>1540</v>
      </c>
      <c r="J109" s="281">
        <v>1300</v>
      </c>
      <c r="K109" s="170">
        <v>1550</v>
      </c>
      <c r="L109" s="170">
        <v>1200</v>
      </c>
      <c r="M109" s="170">
        <v>1110</v>
      </c>
      <c r="N109" s="170">
        <v>1440</v>
      </c>
      <c r="O109" s="170"/>
      <c r="P109" s="170">
        <v>2500</v>
      </c>
      <c r="Q109" s="170">
        <v>1200</v>
      </c>
      <c r="R109" s="170">
        <v>1690</v>
      </c>
      <c r="S109" s="170">
        <v>1130</v>
      </c>
      <c r="T109" s="170">
        <v>1920</v>
      </c>
      <c r="U109" s="170">
        <v>1320</v>
      </c>
      <c r="V109" s="170">
        <v>1500</v>
      </c>
      <c r="W109" s="170">
        <v>1500</v>
      </c>
      <c r="X109" s="170">
        <v>1366.6666666666667</v>
      </c>
      <c r="Y109" s="170">
        <v>1500</v>
      </c>
      <c r="Z109" s="170">
        <v>1200</v>
      </c>
      <c r="AA109" s="170"/>
      <c r="AB109" s="170">
        <v>1250</v>
      </c>
      <c r="AC109" s="170">
        <v>1500</v>
      </c>
      <c r="AD109" s="170">
        <v>1240</v>
      </c>
      <c r="AE109" s="170">
        <v>1800</v>
      </c>
      <c r="AF109" s="170"/>
      <c r="AG109" s="170">
        <v>1500</v>
      </c>
      <c r="AH109" s="170">
        <v>1575</v>
      </c>
      <c r="AI109" s="170">
        <v>1140</v>
      </c>
      <c r="AJ109" s="767">
        <v>1200</v>
      </c>
      <c r="AK109" s="170">
        <v>1500</v>
      </c>
      <c r="AL109" s="41">
        <f t="shared" si="8"/>
        <v>29</v>
      </c>
      <c r="AM109" s="305">
        <f t="shared" si="9"/>
        <v>1459.7126436781612</v>
      </c>
      <c r="AN109" s="171">
        <f t="shared" si="10"/>
        <v>19.988185648579634</v>
      </c>
      <c r="AO109" s="172">
        <f t="shared" si="11"/>
        <v>1110</v>
      </c>
      <c r="AP109" s="173">
        <f t="shared" si="12"/>
        <v>2500</v>
      </c>
      <c r="AQ109" s="176">
        <f t="shared" si="13"/>
        <v>0.44400000000000001</v>
      </c>
      <c r="AR109" s="175">
        <v>1458.4367816091956</v>
      </c>
      <c r="AS109" s="141">
        <f t="shared" si="14"/>
        <v>8.7405015945518638E-2</v>
      </c>
      <c r="AT109" s="143">
        <f t="shared" si="15"/>
        <v>8.7405015945518638E-2</v>
      </c>
    </row>
    <row r="110" spans="1:234" ht="18.75" customHeight="1" x14ac:dyDescent="0.3">
      <c r="A110" s="226"/>
      <c r="B110" s="465" t="s">
        <v>397</v>
      </c>
      <c r="C110" s="186" t="s">
        <v>418</v>
      </c>
      <c r="D110" s="164" t="s">
        <v>419</v>
      </c>
      <c r="E110" s="263"/>
      <c r="F110" s="263">
        <v>960</v>
      </c>
      <c r="G110" s="264">
        <v>1500</v>
      </c>
      <c r="H110" s="170">
        <v>1000</v>
      </c>
      <c r="I110" s="170">
        <v>1370</v>
      </c>
      <c r="J110" s="170">
        <v>1250</v>
      </c>
      <c r="K110" s="170">
        <v>1250</v>
      </c>
      <c r="L110" s="170">
        <v>1200</v>
      </c>
      <c r="M110" s="170">
        <v>900</v>
      </c>
      <c r="N110" s="170">
        <v>1320</v>
      </c>
      <c r="O110" s="170"/>
      <c r="P110" s="170">
        <v>2242.8571428571427</v>
      </c>
      <c r="Q110" s="170">
        <v>1000</v>
      </c>
      <c r="R110" s="170">
        <v>1600</v>
      </c>
      <c r="S110" s="170">
        <v>900</v>
      </c>
      <c r="T110" s="170">
        <v>1280</v>
      </c>
      <c r="U110" s="170">
        <v>1100</v>
      </c>
      <c r="V110" s="170">
        <v>1300</v>
      </c>
      <c r="W110" s="170">
        <v>1800</v>
      </c>
      <c r="X110" s="170">
        <v>1133.3333333333333</v>
      </c>
      <c r="Y110" s="170">
        <v>1216.6666666666667</v>
      </c>
      <c r="Z110" s="170">
        <v>1000</v>
      </c>
      <c r="AA110" s="170"/>
      <c r="AB110" s="170">
        <v>1062.5</v>
      </c>
      <c r="AC110" s="170">
        <v>1000</v>
      </c>
      <c r="AD110" s="170">
        <v>979</v>
      </c>
      <c r="AE110" s="170">
        <v>1360</v>
      </c>
      <c r="AF110" s="170">
        <v>950</v>
      </c>
      <c r="AG110" s="170">
        <v>1200</v>
      </c>
      <c r="AH110" s="170">
        <v>1225</v>
      </c>
      <c r="AI110" s="170">
        <v>1070</v>
      </c>
      <c r="AJ110" s="767">
        <v>700</v>
      </c>
      <c r="AK110" s="170">
        <v>1000</v>
      </c>
      <c r="AL110" s="41">
        <f t="shared" si="8"/>
        <v>30</v>
      </c>
      <c r="AM110" s="305">
        <f t="shared" si="9"/>
        <v>1195.6452380952383</v>
      </c>
      <c r="AN110" s="171">
        <f t="shared" si="10"/>
        <v>25.222302771189771</v>
      </c>
      <c r="AO110" s="172">
        <f t="shared" si="11"/>
        <v>700</v>
      </c>
      <c r="AP110" s="173">
        <f t="shared" si="12"/>
        <v>2242.8571428571427</v>
      </c>
      <c r="AQ110" s="176">
        <f t="shared" si="13"/>
        <v>0.31210191082802552</v>
      </c>
      <c r="AR110" s="175">
        <v>1191.1730158730159</v>
      </c>
      <c r="AS110" s="141">
        <f t="shared" si="14"/>
        <v>0.37404257381119521</v>
      </c>
      <c r="AT110" s="143">
        <f t="shared" si="15"/>
        <v>0.37404257381119521</v>
      </c>
    </row>
    <row r="111" spans="1:234" ht="18.75" customHeight="1" x14ac:dyDescent="0.3">
      <c r="A111" s="226"/>
      <c r="B111" s="465" t="s">
        <v>398</v>
      </c>
      <c r="C111" s="186" t="s">
        <v>418</v>
      </c>
      <c r="D111" s="164" t="s">
        <v>419</v>
      </c>
      <c r="E111" s="263"/>
      <c r="F111" s="263">
        <v>1010</v>
      </c>
      <c r="G111" s="264">
        <v>1250</v>
      </c>
      <c r="H111" s="170">
        <v>1300</v>
      </c>
      <c r="I111" s="170">
        <v>1160</v>
      </c>
      <c r="J111" s="170">
        <v>1200</v>
      </c>
      <c r="K111" s="170">
        <v>1200</v>
      </c>
      <c r="L111" s="170">
        <v>1100</v>
      </c>
      <c r="M111" s="170">
        <v>1170</v>
      </c>
      <c r="N111" s="170">
        <v>1380</v>
      </c>
      <c r="O111" s="170">
        <v>1500</v>
      </c>
      <c r="P111" s="170">
        <v>2000</v>
      </c>
      <c r="Q111" s="170">
        <v>1150</v>
      </c>
      <c r="R111" s="170">
        <v>1440</v>
      </c>
      <c r="S111" s="170">
        <v>1000</v>
      </c>
      <c r="T111" s="170">
        <v>1100</v>
      </c>
      <c r="U111" s="170">
        <v>1180</v>
      </c>
      <c r="V111" s="170">
        <v>900</v>
      </c>
      <c r="W111" s="170">
        <v>1500</v>
      </c>
      <c r="X111" s="170">
        <v>1133.3333333333333</v>
      </c>
      <c r="Y111" s="170">
        <v>850</v>
      </c>
      <c r="Z111" s="170">
        <v>900</v>
      </c>
      <c r="AA111" s="170">
        <v>1050</v>
      </c>
      <c r="AB111" s="170">
        <v>1050</v>
      </c>
      <c r="AC111" s="170">
        <v>1000</v>
      </c>
      <c r="AD111" s="170">
        <v>1010</v>
      </c>
      <c r="AE111" s="170">
        <v>1280</v>
      </c>
      <c r="AF111" s="170">
        <v>1000</v>
      </c>
      <c r="AG111" s="170">
        <v>1000</v>
      </c>
      <c r="AH111" s="170">
        <v>1325</v>
      </c>
      <c r="AI111" s="170">
        <v>1100</v>
      </c>
      <c r="AJ111" s="767">
        <v>1230</v>
      </c>
      <c r="AK111" s="170">
        <v>1200</v>
      </c>
      <c r="AL111" s="41">
        <f t="shared" si="8"/>
        <v>32</v>
      </c>
      <c r="AM111" s="305">
        <f t="shared" si="9"/>
        <v>1177.1354166666665</v>
      </c>
      <c r="AN111" s="171">
        <f t="shared" si="10"/>
        <v>18.985056549517076</v>
      </c>
      <c r="AO111" s="172">
        <f t="shared" si="11"/>
        <v>850</v>
      </c>
      <c r="AP111" s="173">
        <f t="shared" si="12"/>
        <v>2000</v>
      </c>
      <c r="AQ111" s="176">
        <f t="shared" si="13"/>
        <v>0.42499999999999999</v>
      </c>
      <c r="AR111" s="175">
        <v>1156.6041666666665</v>
      </c>
      <c r="AS111" s="141">
        <f t="shared" si="14"/>
        <v>1.7441706119198264</v>
      </c>
      <c r="AT111" s="143">
        <f t="shared" si="15"/>
        <v>1.7441706119198264</v>
      </c>
    </row>
    <row r="112" spans="1:234" ht="18.75" customHeight="1" x14ac:dyDescent="0.3">
      <c r="A112" s="226"/>
      <c r="B112" s="465" t="s">
        <v>399</v>
      </c>
      <c r="C112" s="186" t="s">
        <v>418</v>
      </c>
      <c r="D112" s="164" t="s">
        <v>419</v>
      </c>
      <c r="E112" s="263"/>
      <c r="F112" s="263">
        <v>960</v>
      </c>
      <c r="G112" s="264">
        <v>1160</v>
      </c>
      <c r="H112" s="170">
        <v>1300</v>
      </c>
      <c r="I112" s="170">
        <v>1190</v>
      </c>
      <c r="J112" s="170">
        <v>1200</v>
      </c>
      <c r="K112" s="170">
        <v>1200</v>
      </c>
      <c r="L112" s="170">
        <v>1100</v>
      </c>
      <c r="M112" s="170">
        <v>1020</v>
      </c>
      <c r="N112" s="170">
        <v>1400</v>
      </c>
      <c r="O112" s="170">
        <v>1500</v>
      </c>
      <c r="P112" s="170">
        <v>2000</v>
      </c>
      <c r="Q112" s="170">
        <v>1150</v>
      </c>
      <c r="R112" s="170">
        <v>1460</v>
      </c>
      <c r="S112" s="170">
        <v>1000</v>
      </c>
      <c r="T112" s="170">
        <v>1100</v>
      </c>
      <c r="U112" s="170">
        <v>1100</v>
      </c>
      <c r="V112" s="170">
        <v>900</v>
      </c>
      <c r="W112" s="170">
        <v>1600</v>
      </c>
      <c r="X112" s="170">
        <v>1133.3333333333333</v>
      </c>
      <c r="Y112" s="170">
        <v>883.33333333333337</v>
      </c>
      <c r="Z112" s="170">
        <v>900</v>
      </c>
      <c r="AA112" s="170">
        <v>1100</v>
      </c>
      <c r="AB112" s="170">
        <v>890</v>
      </c>
      <c r="AC112" s="170">
        <v>1000</v>
      </c>
      <c r="AD112" s="170">
        <v>1040</v>
      </c>
      <c r="AE112" s="170">
        <v>1260</v>
      </c>
      <c r="AF112" s="170">
        <v>1000</v>
      </c>
      <c r="AG112" s="170">
        <v>1000</v>
      </c>
      <c r="AH112" s="170">
        <v>1500</v>
      </c>
      <c r="AI112" s="170">
        <v>1100</v>
      </c>
      <c r="AJ112" s="767">
        <v>1290</v>
      </c>
      <c r="AK112" s="170">
        <v>1200</v>
      </c>
      <c r="AL112" s="41">
        <f t="shared" si="8"/>
        <v>32</v>
      </c>
      <c r="AM112" s="305">
        <f t="shared" si="9"/>
        <v>1176.1458333333333</v>
      </c>
      <c r="AN112" s="171">
        <f t="shared" si="10"/>
        <v>20.497497875704678</v>
      </c>
      <c r="AO112" s="172">
        <f t="shared" si="11"/>
        <v>883.33333333333337</v>
      </c>
      <c r="AP112" s="173">
        <f t="shared" si="12"/>
        <v>2000</v>
      </c>
      <c r="AQ112" s="176">
        <f t="shared" si="13"/>
        <v>0.44166666666666671</v>
      </c>
      <c r="AR112" s="175">
        <v>1163.9895833333333</v>
      </c>
      <c r="AS112" s="141">
        <f t="shared" si="14"/>
        <v>1.0335665574351283</v>
      </c>
      <c r="AT112" s="143">
        <f t="shared" si="15"/>
        <v>1.0335665574351283</v>
      </c>
    </row>
    <row r="113" spans="1:46" ht="18.75" customHeight="1" x14ac:dyDescent="0.3">
      <c r="A113" s="226"/>
      <c r="B113" s="465" t="s">
        <v>400</v>
      </c>
      <c r="C113" s="196"/>
      <c r="D113" s="197"/>
      <c r="E113" s="263"/>
      <c r="F113" s="263"/>
      <c r="G113" s="264"/>
      <c r="H113" s="170"/>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767"/>
      <c r="AK113" s="170"/>
      <c r="AL113" s="41"/>
      <c r="AM113" s="305"/>
      <c r="AN113" s="171"/>
      <c r="AO113" s="172"/>
      <c r="AP113" s="173"/>
      <c r="AQ113" s="176"/>
      <c r="AR113" s="175"/>
      <c r="AS113" s="141" t="e">
        <f t="shared" si="14"/>
        <v>#DIV/0!</v>
      </c>
      <c r="AT113" s="143" t="str">
        <f t="shared" si="15"/>
        <v/>
      </c>
    </row>
    <row r="114" spans="1:46" ht="18.75" customHeight="1" x14ac:dyDescent="0.3">
      <c r="A114" s="226"/>
      <c r="B114" s="304" t="s">
        <v>401</v>
      </c>
      <c r="C114" s="186" t="s">
        <v>420</v>
      </c>
      <c r="D114" s="164" t="s">
        <v>419</v>
      </c>
      <c r="E114" s="263"/>
      <c r="F114" s="263">
        <v>720</v>
      </c>
      <c r="G114" s="264">
        <v>831</v>
      </c>
      <c r="H114" s="170">
        <v>760</v>
      </c>
      <c r="I114" s="170">
        <v>800</v>
      </c>
      <c r="J114" s="170">
        <v>700</v>
      </c>
      <c r="K114" s="170">
        <v>1000</v>
      </c>
      <c r="L114" s="170">
        <v>800</v>
      </c>
      <c r="M114" s="170">
        <v>780</v>
      </c>
      <c r="N114" s="170">
        <v>900</v>
      </c>
      <c r="O114" s="170">
        <v>1000</v>
      </c>
      <c r="P114" s="170">
        <v>1500</v>
      </c>
      <c r="Q114" s="170">
        <v>900</v>
      </c>
      <c r="R114" s="170">
        <v>860</v>
      </c>
      <c r="S114" s="170">
        <v>720</v>
      </c>
      <c r="T114" s="170">
        <v>900</v>
      </c>
      <c r="U114" s="170">
        <v>920</v>
      </c>
      <c r="V114" s="170">
        <v>800</v>
      </c>
      <c r="W114" s="170">
        <v>800</v>
      </c>
      <c r="X114" s="170">
        <v>933.33333333333337</v>
      </c>
      <c r="Y114" s="170">
        <v>716.66666666666663</v>
      </c>
      <c r="Z114" s="170">
        <v>600</v>
      </c>
      <c r="AA114" s="170">
        <v>750</v>
      </c>
      <c r="AB114" s="170">
        <v>860</v>
      </c>
      <c r="AC114" s="170">
        <v>720</v>
      </c>
      <c r="AD114" s="170">
        <v>700</v>
      </c>
      <c r="AE114" s="170">
        <v>840</v>
      </c>
      <c r="AF114" s="170">
        <v>900</v>
      </c>
      <c r="AG114" s="170">
        <v>1000</v>
      </c>
      <c r="AH114" s="170">
        <v>750</v>
      </c>
      <c r="AI114" s="170">
        <v>620</v>
      </c>
      <c r="AJ114" s="767">
        <v>710</v>
      </c>
      <c r="AK114" s="170">
        <v>700</v>
      </c>
      <c r="AL114" s="41">
        <f t="shared" si="8"/>
        <v>32</v>
      </c>
      <c r="AM114" s="305">
        <f t="shared" si="9"/>
        <v>827.84375</v>
      </c>
      <c r="AN114" s="171">
        <f t="shared" si="10"/>
        <v>19.535332318790442</v>
      </c>
      <c r="AO114" s="172">
        <f t="shared" si="11"/>
        <v>600</v>
      </c>
      <c r="AP114" s="173">
        <f t="shared" si="12"/>
        <v>1500</v>
      </c>
      <c r="AQ114" s="176">
        <f t="shared" si="13"/>
        <v>0.4</v>
      </c>
      <c r="AR114" s="175">
        <v>812.1875</v>
      </c>
      <c r="AS114" s="141">
        <f t="shared" si="14"/>
        <v>1.8912083349061914</v>
      </c>
      <c r="AT114" s="143">
        <f t="shared" si="15"/>
        <v>1.8912083349061914</v>
      </c>
    </row>
    <row r="115" spans="1:46" ht="18.75" customHeight="1" x14ac:dyDescent="0.3">
      <c r="A115" s="226"/>
      <c r="B115" s="304" t="s">
        <v>402</v>
      </c>
      <c r="C115" s="186" t="s">
        <v>420</v>
      </c>
      <c r="D115" s="164" t="s">
        <v>419</v>
      </c>
      <c r="E115" s="263"/>
      <c r="F115" s="263">
        <v>670</v>
      </c>
      <c r="G115" s="264">
        <v>731</v>
      </c>
      <c r="H115" s="170">
        <v>760</v>
      </c>
      <c r="I115" s="170">
        <v>690</v>
      </c>
      <c r="J115" s="170">
        <v>600</v>
      </c>
      <c r="K115" s="170">
        <v>800</v>
      </c>
      <c r="L115" s="170">
        <v>800</v>
      </c>
      <c r="M115" s="170">
        <v>720</v>
      </c>
      <c r="N115" s="170">
        <v>880</v>
      </c>
      <c r="O115" s="170">
        <v>1000</v>
      </c>
      <c r="P115" s="170">
        <v>1200</v>
      </c>
      <c r="Q115" s="170">
        <v>850</v>
      </c>
      <c r="R115" s="170">
        <v>800</v>
      </c>
      <c r="S115" s="170">
        <v>630</v>
      </c>
      <c r="T115" s="170">
        <v>900</v>
      </c>
      <c r="U115" s="170">
        <v>860</v>
      </c>
      <c r="V115" s="170">
        <v>800</v>
      </c>
      <c r="W115" s="170">
        <v>600</v>
      </c>
      <c r="X115" s="170">
        <v>766.66666666666663</v>
      </c>
      <c r="Y115" s="170">
        <v>716.66666666666663</v>
      </c>
      <c r="Z115" s="170">
        <v>600</v>
      </c>
      <c r="AA115" s="170">
        <v>775</v>
      </c>
      <c r="AB115" s="170">
        <v>750</v>
      </c>
      <c r="AC115" s="170">
        <v>620</v>
      </c>
      <c r="AD115" s="170">
        <v>647</v>
      </c>
      <c r="AE115" s="170">
        <v>740</v>
      </c>
      <c r="AF115" s="170">
        <v>850</v>
      </c>
      <c r="AG115" s="170">
        <v>800</v>
      </c>
      <c r="AH115" s="170">
        <v>650</v>
      </c>
      <c r="AI115" s="170">
        <v>600</v>
      </c>
      <c r="AJ115" s="767">
        <v>680</v>
      </c>
      <c r="AK115" s="170">
        <v>700</v>
      </c>
      <c r="AL115" s="41">
        <f t="shared" si="8"/>
        <v>32</v>
      </c>
      <c r="AM115" s="305">
        <f t="shared" si="9"/>
        <v>755.82291666666663</v>
      </c>
      <c r="AN115" s="171">
        <f t="shared" si="10"/>
        <v>16.981715175626864</v>
      </c>
      <c r="AO115" s="172">
        <f t="shared" si="11"/>
        <v>600</v>
      </c>
      <c r="AP115" s="173">
        <f t="shared" si="12"/>
        <v>1200</v>
      </c>
      <c r="AQ115" s="176">
        <f t="shared" si="13"/>
        <v>0.5</v>
      </c>
      <c r="AR115" s="175">
        <v>757.51041666666663</v>
      </c>
      <c r="AS115" s="141">
        <f t="shared" si="14"/>
        <v>-0.22326658305653613</v>
      </c>
      <c r="AT115" s="143">
        <f t="shared" si="15"/>
        <v>-0.22326658305653613</v>
      </c>
    </row>
    <row r="116" spans="1:46" ht="18.75" customHeight="1" x14ac:dyDescent="0.3">
      <c r="A116" s="226"/>
      <c r="B116" s="465" t="s">
        <v>471</v>
      </c>
      <c r="C116" s="186" t="s">
        <v>418</v>
      </c>
      <c r="D116" s="164" t="s">
        <v>419</v>
      </c>
      <c r="E116" s="263"/>
      <c r="F116" s="263">
        <v>1160</v>
      </c>
      <c r="G116" s="798">
        <v>1170</v>
      </c>
      <c r="H116" s="170">
        <v>1670</v>
      </c>
      <c r="I116" s="170">
        <v>1390</v>
      </c>
      <c r="J116" s="170">
        <v>900</v>
      </c>
      <c r="K116" s="170">
        <v>1200</v>
      </c>
      <c r="L116" s="170">
        <v>1200</v>
      </c>
      <c r="M116" s="170">
        <v>1320</v>
      </c>
      <c r="N116" s="170">
        <v>1360</v>
      </c>
      <c r="O116" s="170">
        <v>1500</v>
      </c>
      <c r="P116" s="170">
        <v>1542.8571428571429</v>
      </c>
      <c r="Q116" s="170">
        <v>1200</v>
      </c>
      <c r="R116" s="170">
        <v>1440</v>
      </c>
      <c r="S116" s="170">
        <v>1000</v>
      </c>
      <c r="T116" s="170">
        <v>1160</v>
      </c>
      <c r="U116" s="170">
        <v>1440</v>
      </c>
      <c r="V116" s="170">
        <v>1500</v>
      </c>
      <c r="W116" s="170">
        <v>2500</v>
      </c>
      <c r="X116" s="170">
        <v>1833.3333333333333</v>
      </c>
      <c r="Y116" s="170">
        <v>1183.3333333333333</v>
      </c>
      <c r="Z116" s="170">
        <v>1000</v>
      </c>
      <c r="AA116" s="170">
        <v>2700</v>
      </c>
      <c r="AB116" s="170">
        <v>900</v>
      </c>
      <c r="AC116" s="170">
        <v>1000</v>
      </c>
      <c r="AD116" s="170">
        <v>1500</v>
      </c>
      <c r="AE116" s="170">
        <v>1420</v>
      </c>
      <c r="AF116" s="170"/>
      <c r="AG116" s="170">
        <v>1500</v>
      </c>
      <c r="AH116" s="170">
        <v>1650</v>
      </c>
      <c r="AI116" s="170">
        <v>1100</v>
      </c>
      <c r="AJ116" s="767">
        <v>1460</v>
      </c>
      <c r="AK116" s="170">
        <v>1400</v>
      </c>
      <c r="AL116" s="41">
        <f t="shared" si="8"/>
        <v>31</v>
      </c>
      <c r="AM116" s="305">
        <f t="shared" si="9"/>
        <v>1396.7588325652841</v>
      </c>
      <c r="AN116" s="171">
        <f t="shared" si="10"/>
        <v>28.348713528426256</v>
      </c>
      <c r="AO116" s="172">
        <f t="shared" si="11"/>
        <v>900</v>
      </c>
      <c r="AP116" s="173">
        <f t="shared" si="12"/>
        <v>2700</v>
      </c>
      <c r="AQ116" s="176">
        <f t="shared" si="13"/>
        <v>0.33333333333333331</v>
      </c>
      <c r="AR116" s="175">
        <v>1395.9953917050691</v>
      </c>
      <c r="AS116" s="141">
        <f t="shared" si="14"/>
        <v>5.4658029891452298E-2</v>
      </c>
      <c r="AT116" s="143">
        <f t="shared" si="15"/>
        <v>5.4658029891452298E-2</v>
      </c>
    </row>
    <row r="117" spans="1:46" ht="18.75" customHeight="1" x14ac:dyDescent="0.3">
      <c r="A117" s="226"/>
      <c r="B117" s="465" t="s">
        <v>403</v>
      </c>
      <c r="C117" s="186" t="s">
        <v>418</v>
      </c>
      <c r="D117" s="164" t="s">
        <v>419</v>
      </c>
      <c r="E117" s="263"/>
      <c r="F117" s="263">
        <v>1160</v>
      </c>
      <c r="G117" s="264">
        <v>1560</v>
      </c>
      <c r="H117" s="170">
        <v>1490</v>
      </c>
      <c r="I117" s="170">
        <v>1420</v>
      </c>
      <c r="J117" s="170">
        <v>1100</v>
      </c>
      <c r="K117" s="170">
        <v>1200</v>
      </c>
      <c r="L117" s="170">
        <v>1000</v>
      </c>
      <c r="M117" s="170">
        <v>1520</v>
      </c>
      <c r="N117" s="170">
        <v>1440</v>
      </c>
      <c r="O117" s="170">
        <v>1500</v>
      </c>
      <c r="P117" s="170">
        <v>1542.8571428571429</v>
      </c>
      <c r="Q117" s="170">
        <v>1350</v>
      </c>
      <c r="R117" s="170">
        <v>1460</v>
      </c>
      <c r="S117" s="170">
        <v>1000</v>
      </c>
      <c r="T117" s="170">
        <v>1160</v>
      </c>
      <c r="U117" s="170">
        <v>1320</v>
      </c>
      <c r="V117" s="170">
        <v>1500</v>
      </c>
      <c r="W117" s="170">
        <v>2000</v>
      </c>
      <c r="X117" s="170">
        <v>1133.3333333333333</v>
      </c>
      <c r="Y117" s="170">
        <v>1150</v>
      </c>
      <c r="Z117" s="170">
        <v>1000</v>
      </c>
      <c r="AA117" s="170">
        <v>1100</v>
      </c>
      <c r="AB117" s="170">
        <v>920</v>
      </c>
      <c r="AC117" s="170">
        <v>940</v>
      </c>
      <c r="AD117" s="170">
        <v>1290</v>
      </c>
      <c r="AE117" s="170">
        <v>1420</v>
      </c>
      <c r="AF117" s="170"/>
      <c r="AG117" s="170">
        <v>1500</v>
      </c>
      <c r="AH117" s="170">
        <v>1100</v>
      </c>
      <c r="AI117" s="170">
        <v>1100</v>
      </c>
      <c r="AJ117" s="767">
        <v>1340</v>
      </c>
      <c r="AK117" s="170">
        <v>1400</v>
      </c>
      <c r="AL117" s="41">
        <f t="shared" si="8"/>
        <v>31</v>
      </c>
      <c r="AM117" s="305">
        <f t="shared" si="9"/>
        <v>1294.0706605222733</v>
      </c>
      <c r="AN117" s="171">
        <f t="shared" si="10"/>
        <v>18.460430448542393</v>
      </c>
      <c r="AO117" s="172">
        <f t="shared" si="11"/>
        <v>920</v>
      </c>
      <c r="AP117" s="173">
        <f t="shared" si="12"/>
        <v>2000</v>
      </c>
      <c r="AQ117" s="176">
        <f t="shared" si="13"/>
        <v>0.46</v>
      </c>
      <c r="AR117" s="175">
        <v>1275.0384024577572</v>
      </c>
      <c r="AS117" s="141">
        <f t="shared" si="14"/>
        <v>1.470727885665446</v>
      </c>
      <c r="AT117" s="143">
        <f t="shared" si="15"/>
        <v>1.470727885665446</v>
      </c>
    </row>
    <row r="118" spans="1:46" ht="18.75" customHeight="1" x14ac:dyDescent="0.3">
      <c r="A118" s="226"/>
      <c r="B118" s="465" t="s">
        <v>404</v>
      </c>
      <c r="C118" s="186" t="s">
        <v>418</v>
      </c>
      <c r="D118" s="164" t="s">
        <v>419</v>
      </c>
      <c r="E118" s="263"/>
      <c r="F118" s="263">
        <v>1040</v>
      </c>
      <c r="G118" s="264">
        <v>1700</v>
      </c>
      <c r="H118" s="170">
        <v>1570</v>
      </c>
      <c r="I118" s="170">
        <v>1370</v>
      </c>
      <c r="J118" s="170">
        <v>1050</v>
      </c>
      <c r="K118" s="170">
        <v>1200</v>
      </c>
      <c r="L118" s="170">
        <v>1000</v>
      </c>
      <c r="M118" s="170">
        <v>2000</v>
      </c>
      <c r="N118" s="170">
        <v>1460</v>
      </c>
      <c r="O118" s="170">
        <v>1500</v>
      </c>
      <c r="P118" s="170">
        <v>2000</v>
      </c>
      <c r="Q118" s="170">
        <v>1250</v>
      </c>
      <c r="R118" s="170">
        <v>1420</v>
      </c>
      <c r="S118" s="170">
        <v>1000</v>
      </c>
      <c r="T118" s="170">
        <v>1160</v>
      </c>
      <c r="U118" s="170">
        <v>1440</v>
      </c>
      <c r="V118" s="170">
        <v>1500</v>
      </c>
      <c r="W118" s="170">
        <v>2500</v>
      </c>
      <c r="X118" s="170">
        <v>1833.3333333333333</v>
      </c>
      <c r="Y118" s="170">
        <v>1233.3333333333333</v>
      </c>
      <c r="Z118" s="170">
        <v>1000</v>
      </c>
      <c r="AA118" s="170">
        <v>1250</v>
      </c>
      <c r="AB118" s="170">
        <v>930</v>
      </c>
      <c r="AC118" s="170">
        <v>1000</v>
      </c>
      <c r="AD118" s="170">
        <v>1040</v>
      </c>
      <c r="AE118" s="170">
        <v>1500</v>
      </c>
      <c r="AF118" s="170"/>
      <c r="AG118" s="170">
        <v>2000</v>
      </c>
      <c r="AH118" s="170">
        <v>1500</v>
      </c>
      <c r="AI118" s="170">
        <v>1100</v>
      </c>
      <c r="AJ118" s="767">
        <v>1440</v>
      </c>
      <c r="AK118" s="170">
        <v>1200</v>
      </c>
      <c r="AL118" s="41">
        <f t="shared" si="8"/>
        <v>31</v>
      </c>
      <c r="AM118" s="305">
        <f t="shared" si="9"/>
        <v>1393.1182795698924</v>
      </c>
      <c r="AN118" s="171">
        <f t="shared" si="10"/>
        <v>26.814265485887528</v>
      </c>
      <c r="AO118" s="172">
        <f t="shared" si="11"/>
        <v>930</v>
      </c>
      <c r="AP118" s="173">
        <f t="shared" si="12"/>
        <v>2500</v>
      </c>
      <c r="AQ118" s="176">
        <f t="shared" si="13"/>
        <v>0.372</v>
      </c>
      <c r="AR118" s="175">
        <v>1379.4354838709678</v>
      </c>
      <c r="AS118" s="141">
        <f t="shared" si="14"/>
        <v>0.9821704229700412</v>
      </c>
      <c r="AT118" s="143">
        <f t="shared" si="15"/>
        <v>0.9821704229700412</v>
      </c>
    </row>
    <row r="119" spans="1:46" ht="18.75" customHeight="1" x14ac:dyDescent="0.3">
      <c r="A119" s="226"/>
      <c r="B119" s="465" t="s">
        <v>536</v>
      </c>
      <c r="C119" s="186" t="s">
        <v>418</v>
      </c>
      <c r="D119" s="164" t="s">
        <v>419</v>
      </c>
      <c r="E119" s="263"/>
      <c r="F119" s="263">
        <v>1000</v>
      </c>
      <c r="G119" s="264">
        <v>1740</v>
      </c>
      <c r="H119" s="170">
        <v>1300</v>
      </c>
      <c r="I119" s="170">
        <v>1410</v>
      </c>
      <c r="J119" s="170">
        <v>950</v>
      </c>
      <c r="K119" s="170">
        <v>1500</v>
      </c>
      <c r="L119" s="170">
        <v>1000</v>
      </c>
      <c r="M119" s="170">
        <v>1140</v>
      </c>
      <c r="N119" s="170">
        <v>1440</v>
      </c>
      <c r="O119" s="170">
        <v>1500</v>
      </c>
      <c r="P119" s="170">
        <v>2200</v>
      </c>
      <c r="Q119" s="170">
        <v>1250</v>
      </c>
      <c r="R119" s="170">
        <v>1280</v>
      </c>
      <c r="S119" s="170">
        <v>1000</v>
      </c>
      <c r="T119" s="170">
        <v>1140</v>
      </c>
      <c r="U119" s="170">
        <v>1200</v>
      </c>
      <c r="V119" s="170">
        <v>1200</v>
      </c>
      <c r="W119" s="170">
        <v>1500</v>
      </c>
      <c r="X119" s="170">
        <v>1266.6666666666667</v>
      </c>
      <c r="Y119" s="170">
        <v>916.66666666666663</v>
      </c>
      <c r="Z119" s="170">
        <v>900</v>
      </c>
      <c r="AA119" s="170">
        <v>1050</v>
      </c>
      <c r="AB119" s="170">
        <v>1180</v>
      </c>
      <c r="AC119" s="170">
        <v>980</v>
      </c>
      <c r="AD119" s="170">
        <v>1100</v>
      </c>
      <c r="AE119" s="170">
        <v>1420</v>
      </c>
      <c r="AF119" s="170">
        <v>1200</v>
      </c>
      <c r="AG119" s="170">
        <v>1200</v>
      </c>
      <c r="AH119" s="170">
        <v>1700</v>
      </c>
      <c r="AI119" s="170">
        <v>1100</v>
      </c>
      <c r="AJ119" s="767">
        <v>1250</v>
      </c>
      <c r="AK119" s="170">
        <v>1500</v>
      </c>
      <c r="AL119" s="41">
        <f t="shared" si="8"/>
        <v>32</v>
      </c>
      <c r="AM119" s="305">
        <f t="shared" si="9"/>
        <v>1266.0416666666667</v>
      </c>
      <c r="AN119" s="171">
        <f t="shared" si="10"/>
        <v>21.92816700534069</v>
      </c>
      <c r="AO119" s="172">
        <f t="shared" si="11"/>
        <v>900</v>
      </c>
      <c r="AP119" s="173">
        <f t="shared" si="12"/>
        <v>2200</v>
      </c>
      <c r="AQ119" s="176">
        <f t="shared" si="13"/>
        <v>0.40909090909090912</v>
      </c>
      <c r="AR119" s="175">
        <v>1301.3020833333333</v>
      </c>
      <c r="AS119" s="141">
        <f t="shared" si="14"/>
        <v>-2.785091327957856</v>
      </c>
      <c r="AT119" s="143">
        <f t="shared" si="15"/>
        <v>-2.785091327957856</v>
      </c>
    </row>
    <row r="120" spans="1:46" ht="18.75" customHeight="1" thickBot="1" x14ac:dyDescent="0.35">
      <c r="A120" s="226"/>
      <c r="B120" s="465" t="s">
        <v>405</v>
      </c>
      <c r="C120" s="186" t="s">
        <v>418</v>
      </c>
      <c r="D120" s="186" t="s">
        <v>419</v>
      </c>
      <c r="E120" s="263"/>
      <c r="F120" s="263">
        <v>1040</v>
      </c>
      <c r="G120" s="264">
        <v>1990</v>
      </c>
      <c r="H120" s="170">
        <v>1400</v>
      </c>
      <c r="I120" s="170">
        <v>1540</v>
      </c>
      <c r="J120" s="170">
        <v>950</v>
      </c>
      <c r="K120" s="170">
        <v>1850</v>
      </c>
      <c r="L120" s="170">
        <v>1000</v>
      </c>
      <c r="M120" s="170">
        <v>2000</v>
      </c>
      <c r="N120" s="170">
        <v>1460</v>
      </c>
      <c r="O120" s="170">
        <v>1500</v>
      </c>
      <c r="P120" s="170">
        <v>2000</v>
      </c>
      <c r="Q120" s="170">
        <v>1200</v>
      </c>
      <c r="R120" s="170">
        <v>1460</v>
      </c>
      <c r="S120" s="170">
        <v>1130</v>
      </c>
      <c r="T120" s="170">
        <v>1140</v>
      </c>
      <c r="U120" s="170">
        <v>1340</v>
      </c>
      <c r="V120" s="170">
        <v>1500</v>
      </c>
      <c r="W120" s="170">
        <v>3000</v>
      </c>
      <c r="X120" s="170">
        <v>1433.3333333333333</v>
      </c>
      <c r="Y120" s="170">
        <v>1150</v>
      </c>
      <c r="Z120" s="170">
        <v>1000</v>
      </c>
      <c r="AA120" s="170">
        <v>1100</v>
      </c>
      <c r="AB120" s="170">
        <v>1460</v>
      </c>
      <c r="AC120" s="170">
        <v>1000</v>
      </c>
      <c r="AD120" s="170">
        <v>1620</v>
      </c>
      <c r="AE120" s="170">
        <v>1880</v>
      </c>
      <c r="AF120" s="170"/>
      <c r="AG120" s="170">
        <v>1500</v>
      </c>
      <c r="AH120" s="170">
        <v>1725</v>
      </c>
      <c r="AI120" s="170">
        <v>1100</v>
      </c>
      <c r="AJ120" s="768">
        <v>1460</v>
      </c>
      <c r="AK120" s="170">
        <v>1400</v>
      </c>
      <c r="AL120" s="41">
        <f t="shared" si="8"/>
        <v>31</v>
      </c>
      <c r="AM120" s="305">
        <f t="shared" si="9"/>
        <v>1462.2043010752686</v>
      </c>
      <c r="AN120" s="171">
        <f t="shared" si="10"/>
        <v>29.012381088756133</v>
      </c>
      <c r="AO120" s="172">
        <f t="shared" si="11"/>
        <v>950</v>
      </c>
      <c r="AP120" s="173">
        <f t="shared" si="12"/>
        <v>3000</v>
      </c>
      <c r="AQ120" s="176">
        <f t="shared" si="13"/>
        <v>0.31666666666666665</v>
      </c>
      <c r="AR120" s="175">
        <v>1474.6774193548388</v>
      </c>
      <c r="AS120" s="141">
        <f t="shared" si="14"/>
        <v>-0.85303526124207441</v>
      </c>
      <c r="AT120" s="143">
        <f t="shared" si="15"/>
        <v>-0.85303526124207441</v>
      </c>
    </row>
    <row r="121" spans="1:46" ht="18.75" customHeight="1" x14ac:dyDescent="0.3">
      <c r="A121" s="285"/>
      <c r="B121" s="466" t="s">
        <v>406</v>
      </c>
      <c r="C121" s="289"/>
      <c r="D121" s="290"/>
      <c r="E121" s="263"/>
      <c r="F121" s="263"/>
      <c r="G121" s="264"/>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769"/>
      <c r="AK121" s="170"/>
      <c r="AL121" s="228"/>
      <c r="AM121" s="305"/>
      <c r="AN121" s="229"/>
      <c r="AO121" s="230"/>
      <c r="AP121" s="231"/>
      <c r="AQ121" s="232"/>
      <c r="AR121" s="233"/>
    </row>
    <row r="122" spans="1:46" ht="18.75" customHeight="1" x14ac:dyDescent="0.3">
      <c r="A122" s="226"/>
      <c r="B122" s="467" t="s">
        <v>407</v>
      </c>
      <c r="C122" s="198"/>
      <c r="D122" s="164" t="s">
        <v>421</v>
      </c>
      <c r="E122" s="263"/>
      <c r="F122" s="263">
        <v>8000</v>
      </c>
      <c r="G122" s="281">
        <v>4150</v>
      </c>
      <c r="H122" s="281">
        <v>14900</v>
      </c>
      <c r="I122" s="281">
        <v>12100</v>
      </c>
      <c r="J122" s="170">
        <v>1480</v>
      </c>
      <c r="K122" s="281">
        <v>10000</v>
      </c>
      <c r="L122" s="281">
        <v>7700</v>
      </c>
      <c r="M122" s="281">
        <v>2240</v>
      </c>
      <c r="N122" s="281">
        <v>4700</v>
      </c>
      <c r="O122" s="281">
        <v>10000</v>
      </c>
      <c r="P122" s="281">
        <v>7000</v>
      </c>
      <c r="Q122" s="281">
        <v>3500</v>
      </c>
      <c r="R122" s="281">
        <v>4060</v>
      </c>
      <c r="S122" s="281">
        <v>5400</v>
      </c>
      <c r="T122" s="281">
        <v>12600</v>
      </c>
      <c r="U122" s="281">
        <v>10100</v>
      </c>
      <c r="V122" s="281">
        <v>15000</v>
      </c>
      <c r="W122" s="281">
        <v>6000</v>
      </c>
      <c r="X122" s="281">
        <v>4500</v>
      </c>
      <c r="Y122" s="281">
        <v>9333.3333333333339</v>
      </c>
      <c r="Z122" s="281">
        <v>4500</v>
      </c>
      <c r="AA122" s="281">
        <v>1100</v>
      </c>
      <c r="AB122" s="281">
        <v>1512.5</v>
      </c>
      <c r="AC122" s="281">
        <v>11200</v>
      </c>
      <c r="AD122" s="281">
        <v>5010</v>
      </c>
      <c r="AE122" s="281">
        <v>16100</v>
      </c>
      <c r="AF122" s="281">
        <v>15000</v>
      </c>
      <c r="AG122" s="281">
        <v>20000</v>
      </c>
      <c r="AH122" s="281">
        <v>11000</v>
      </c>
      <c r="AI122" s="281">
        <v>5800</v>
      </c>
      <c r="AJ122" s="767">
        <v>12125</v>
      </c>
      <c r="AK122" s="281">
        <v>5000</v>
      </c>
      <c r="AL122" s="41">
        <f t="shared" si="8"/>
        <v>32</v>
      </c>
      <c r="AM122" s="305">
        <f t="shared" si="9"/>
        <v>8159.713541666667</v>
      </c>
      <c r="AN122" s="171">
        <f t="shared" si="10"/>
        <v>59.422932534112547</v>
      </c>
      <c r="AO122" s="172">
        <f t="shared" si="11"/>
        <v>1100</v>
      </c>
      <c r="AP122" s="173">
        <f t="shared" si="12"/>
        <v>20000</v>
      </c>
      <c r="AQ122" s="199">
        <f t="shared" si="13"/>
        <v>5.5E-2</v>
      </c>
      <c r="AR122" s="175">
        <v>8006.8489583333339</v>
      </c>
    </row>
    <row r="123" spans="1:46" ht="18.75" customHeight="1" x14ac:dyDescent="0.3">
      <c r="A123" s="226"/>
      <c r="B123" s="304" t="s">
        <v>408</v>
      </c>
      <c r="C123" s="198"/>
      <c r="D123" s="164" t="s">
        <v>421</v>
      </c>
      <c r="E123" s="263"/>
      <c r="F123" s="263">
        <v>2000</v>
      </c>
      <c r="G123" s="264">
        <v>2490</v>
      </c>
      <c r="H123" s="170">
        <v>1460</v>
      </c>
      <c r="I123" s="170">
        <v>2040</v>
      </c>
      <c r="J123" s="281">
        <v>1250</v>
      </c>
      <c r="K123" s="170">
        <v>2500</v>
      </c>
      <c r="L123" s="170">
        <v>2000</v>
      </c>
      <c r="M123" s="170">
        <v>530</v>
      </c>
      <c r="N123" s="170">
        <v>1440</v>
      </c>
      <c r="O123" s="170">
        <v>1440</v>
      </c>
      <c r="P123" s="170">
        <v>2142.8571428571427</v>
      </c>
      <c r="Q123" s="170">
        <v>4000</v>
      </c>
      <c r="R123" s="170">
        <v>2800</v>
      </c>
      <c r="S123" s="170">
        <v>480</v>
      </c>
      <c r="T123" s="170">
        <v>1530</v>
      </c>
      <c r="U123" s="170">
        <v>3900</v>
      </c>
      <c r="V123" s="170">
        <v>3000</v>
      </c>
      <c r="W123" s="170">
        <v>1200</v>
      </c>
      <c r="X123" s="170">
        <v>1400</v>
      </c>
      <c r="Y123" s="170">
        <v>2333.3333333333335</v>
      </c>
      <c r="Z123" s="170">
        <v>1000</v>
      </c>
      <c r="AA123" s="170">
        <v>2000</v>
      </c>
      <c r="AB123" s="170">
        <v>700</v>
      </c>
      <c r="AC123" s="170">
        <v>2700</v>
      </c>
      <c r="AD123" s="170">
        <v>1070</v>
      </c>
      <c r="AE123" s="170">
        <v>1570</v>
      </c>
      <c r="AF123" s="170"/>
      <c r="AG123" s="170">
        <v>2500</v>
      </c>
      <c r="AH123" s="170">
        <v>2500</v>
      </c>
      <c r="AI123" s="170">
        <v>1160</v>
      </c>
      <c r="AJ123" s="767">
        <v>1440</v>
      </c>
      <c r="AK123" s="170">
        <v>1500</v>
      </c>
      <c r="AL123" s="41">
        <f t="shared" si="8"/>
        <v>31</v>
      </c>
      <c r="AM123" s="305">
        <f>AVERAGE(E123:AK123)</f>
        <v>1873.4254992319509</v>
      </c>
      <c r="AN123" s="171">
        <f t="shared" si="10"/>
        <v>46.27721503263259</v>
      </c>
      <c r="AO123" s="172">
        <f t="shared" si="11"/>
        <v>480</v>
      </c>
      <c r="AP123" s="173">
        <f t="shared" si="12"/>
        <v>4000</v>
      </c>
      <c r="AQ123" s="199">
        <f t="shared" si="13"/>
        <v>0.12</v>
      </c>
      <c r="AR123" s="175">
        <v>2239.3855606758834</v>
      </c>
    </row>
    <row r="124" spans="1:46" ht="18.75" customHeight="1" x14ac:dyDescent="0.3">
      <c r="A124" s="226"/>
      <c r="B124" s="304" t="s">
        <v>409</v>
      </c>
      <c r="C124" s="198"/>
      <c r="D124" s="164" t="s">
        <v>421</v>
      </c>
      <c r="E124" s="263"/>
      <c r="F124" s="263">
        <v>2000</v>
      </c>
      <c r="G124" s="264">
        <v>2500</v>
      </c>
      <c r="H124" s="170">
        <v>2760</v>
      </c>
      <c r="I124" s="170">
        <v>7200</v>
      </c>
      <c r="J124" s="170">
        <v>2000</v>
      </c>
      <c r="K124" s="170">
        <v>4750</v>
      </c>
      <c r="L124" s="170">
        <v>2000</v>
      </c>
      <c r="M124" s="170">
        <v>2100</v>
      </c>
      <c r="N124" s="170">
        <v>2000</v>
      </c>
      <c r="O124" s="170">
        <v>1440</v>
      </c>
      <c r="P124" s="170">
        <v>2428.5714285714284</v>
      </c>
      <c r="Q124" s="170">
        <v>2000</v>
      </c>
      <c r="R124" s="170">
        <v>2440</v>
      </c>
      <c r="S124" s="170">
        <v>2160</v>
      </c>
      <c r="T124" s="170">
        <v>1000</v>
      </c>
      <c r="U124" s="170">
        <v>7600</v>
      </c>
      <c r="V124" s="170">
        <v>2000</v>
      </c>
      <c r="W124" s="170">
        <v>2500</v>
      </c>
      <c r="X124" s="170">
        <v>2180</v>
      </c>
      <c r="Y124" s="170">
        <v>3000</v>
      </c>
      <c r="Z124" s="170">
        <v>1000</v>
      </c>
      <c r="AA124" s="170">
        <v>2500</v>
      </c>
      <c r="AB124" s="170">
        <v>680</v>
      </c>
      <c r="AC124" s="170">
        <v>3400</v>
      </c>
      <c r="AD124" s="170">
        <v>5420</v>
      </c>
      <c r="AE124" s="170">
        <v>4860</v>
      </c>
      <c r="AF124" s="170">
        <v>2500</v>
      </c>
      <c r="AG124" s="170">
        <v>3500</v>
      </c>
      <c r="AH124" s="170">
        <v>3500</v>
      </c>
      <c r="AI124" s="170">
        <v>3240</v>
      </c>
      <c r="AJ124" s="767">
        <v>2875</v>
      </c>
      <c r="AK124" s="170">
        <v>3000</v>
      </c>
      <c r="AL124" s="41">
        <f t="shared" si="8"/>
        <v>32</v>
      </c>
      <c r="AM124" s="305">
        <f t="shared" si="9"/>
        <v>2891.6741071428569</v>
      </c>
      <c r="AN124" s="171">
        <f t="shared" si="10"/>
        <v>54.586491429143727</v>
      </c>
      <c r="AO124" s="172">
        <f t="shared" si="11"/>
        <v>680</v>
      </c>
      <c r="AP124" s="173">
        <f t="shared" si="12"/>
        <v>7600</v>
      </c>
      <c r="AQ124" s="199">
        <f t="shared" si="13"/>
        <v>8.9473684210526316E-2</v>
      </c>
      <c r="AR124" s="175">
        <v>3296.1597542242703</v>
      </c>
    </row>
    <row r="125" spans="1:46" ht="18.75" customHeight="1" x14ac:dyDescent="0.3">
      <c r="A125" s="226"/>
      <c r="B125" s="304" t="s">
        <v>410</v>
      </c>
      <c r="C125" s="198"/>
      <c r="D125" s="164" t="s">
        <v>421</v>
      </c>
      <c r="E125" s="263"/>
      <c r="F125" s="263">
        <v>10000</v>
      </c>
      <c r="G125" s="264">
        <v>19700</v>
      </c>
      <c r="H125" s="170">
        <v>15000</v>
      </c>
      <c r="I125" s="170">
        <v>26200</v>
      </c>
      <c r="J125" s="170">
        <v>4800</v>
      </c>
      <c r="K125" s="170">
        <v>29000</v>
      </c>
      <c r="L125" s="170">
        <v>200</v>
      </c>
      <c r="M125" s="170">
        <v>4500</v>
      </c>
      <c r="N125" s="170">
        <v>4600</v>
      </c>
      <c r="O125" s="170">
        <v>10000</v>
      </c>
      <c r="P125" s="170">
        <v>5342.8571428571431</v>
      </c>
      <c r="Q125" s="170">
        <v>13000</v>
      </c>
      <c r="R125" s="170">
        <v>15640</v>
      </c>
      <c r="S125" s="170">
        <v>3040</v>
      </c>
      <c r="T125" s="170">
        <v>1920</v>
      </c>
      <c r="U125" s="170">
        <v>14625</v>
      </c>
      <c r="V125" s="170">
        <v>1000</v>
      </c>
      <c r="W125" s="170">
        <v>12000</v>
      </c>
      <c r="X125" s="170">
        <v>11000</v>
      </c>
      <c r="Y125" s="170">
        <v>11500</v>
      </c>
      <c r="Z125" s="170">
        <v>15000</v>
      </c>
      <c r="AA125" s="170">
        <v>30000</v>
      </c>
      <c r="AB125" s="170"/>
      <c r="AC125" s="170">
        <v>8500</v>
      </c>
      <c r="AD125" s="170">
        <v>22200</v>
      </c>
      <c r="AE125" s="170">
        <v>14020</v>
      </c>
      <c r="AF125" s="170">
        <v>8000</v>
      </c>
      <c r="AG125" s="170">
        <v>5000</v>
      </c>
      <c r="AH125" s="170">
        <v>13500</v>
      </c>
      <c r="AI125" s="170">
        <v>5000</v>
      </c>
      <c r="AJ125" s="767">
        <v>17375</v>
      </c>
      <c r="AK125" s="170">
        <v>12000</v>
      </c>
      <c r="AL125" s="41">
        <f t="shared" si="8"/>
        <v>31</v>
      </c>
      <c r="AM125" s="305">
        <f t="shared" si="9"/>
        <v>11731.059907834102</v>
      </c>
      <c r="AN125" s="171">
        <f t="shared" si="10"/>
        <v>66.66632250423396</v>
      </c>
      <c r="AO125" s="172">
        <f t="shared" si="11"/>
        <v>200</v>
      </c>
      <c r="AP125" s="173">
        <f t="shared" si="12"/>
        <v>30000</v>
      </c>
      <c r="AQ125" s="199">
        <f t="shared" si="13"/>
        <v>6.6666666666666671E-3</v>
      </c>
      <c r="AR125" s="175">
        <v>12591.466973886329</v>
      </c>
    </row>
    <row r="126" spans="1:46" ht="18.75" customHeight="1" x14ac:dyDescent="0.3">
      <c r="A126" s="226"/>
      <c r="B126" s="304" t="s">
        <v>411</v>
      </c>
      <c r="C126" s="198"/>
      <c r="D126" s="164" t="s">
        <v>421</v>
      </c>
      <c r="E126" s="263"/>
      <c r="F126" s="263">
        <v>2840</v>
      </c>
      <c r="G126" s="264">
        <v>2870</v>
      </c>
      <c r="H126" s="170">
        <v>1330</v>
      </c>
      <c r="I126" s="170">
        <v>27500</v>
      </c>
      <c r="J126" s="170">
        <v>5000</v>
      </c>
      <c r="K126" s="170">
        <v>35500</v>
      </c>
      <c r="L126" s="170">
        <v>1000</v>
      </c>
      <c r="M126" s="170">
        <v>3580</v>
      </c>
      <c r="N126" s="170">
        <v>2600</v>
      </c>
      <c r="O126" s="170">
        <v>2280</v>
      </c>
      <c r="P126" s="170">
        <v>5871.4285714285716</v>
      </c>
      <c r="Q126" s="170">
        <v>2250</v>
      </c>
      <c r="R126" s="170">
        <v>2160</v>
      </c>
      <c r="S126" s="170">
        <v>3040</v>
      </c>
      <c r="T126" s="170">
        <v>3600</v>
      </c>
      <c r="U126" s="170">
        <v>13500</v>
      </c>
      <c r="V126" s="170">
        <v>1000</v>
      </c>
      <c r="W126" s="170">
        <v>5000</v>
      </c>
      <c r="X126" s="170">
        <v>4500</v>
      </c>
      <c r="Y126" s="170">
        <v>4500</v>
      </c>
      <c r="Z126" s="170">
        <v>18000</v>
      </c>
      <c r="AA126" s="170">
        <v>2500</v>
      </c>
      <c r="AB126" s="170"/>
      <c r="AC126" s="170">
        <v>3540</v>
      </c>
      <c r="AD126" s="170">
        <v>25600</v>
      </c>
      <c r="AE126" s="170">
        <v>13760</v>
      </c>
      <c r="AF126" s="170">
        <v>4000</v>
      </c>
      <c r="AG126" s="170">
        <v>10000</v>
      </c>
      <c r="AH126" s="170"/>
      <c r="AI126" s="170">
        <v>8700</v>
      </c>
      <c r="AJ126" s="767">
        <v>20000</v>
      </c>
      <c r="AK126" s="170">
        <v>4000</v>
      </c>
      <c r="AL126" s="41">
        <f t="shared" si="8"/>
        <v>30</v>
      </c>
      <c r="AM126" s="305">
        <f t="shared" si="9"/>
        <v>8000.7142857142862</v>
      </c>
      <c r="AN126" s="171">
        <f t="shared" si="10"/>
        <v>110.71183391256992</v>
      </c>
      <c r="AO126" s="172">
        <f t="shared" si="11"/>
        <v>1000</v>
      </c>
      <c r="AP126" s="173">
        <f t="shared" si="12"/>
        <v>35500</v>
      </c>
      <c r="AQ126" s="199">
        <f t="shared" si="13"/>
        <v>2.8169014084507043E-2</v>
      </c>
      <c r="AR126" s="175">
        <v>8657.0737327188926</v>
      </c>
    </row>
    <row r="127" spans="1:46" ht="18.75" customHeight="1" x14ac:dyDescent="0.3">
      <c r="A127" s="226"/>
      <c r="B127" s="304" t="s">
        <v>412</v>
      </c>
      <c r="C127" s="198"/>
      <c r="D127" s="164" t="s">
        <v>421</v>
      </c>
      <c r="E127" s="263"/>
      <c r="F127" s="263">
        <v>3000</v>
      </c>
      <c r="G127" s="264">
        <v>2640</v>
      </c>
      <c r="H127" s="170">
        <v>1770</v>
      </c>
      <c r="I127" s="170">
        <v>2580</v>
      </c>
      <c r="J127" s="170">
        <v>4000</v>
      </c>
      <c r="K127" s="170">
        <v>43500</v>
      </c>
      <c r="L127" s="170">
        <v>1000</v>
      </c>
      <c r="M127" s="170">
        <v>2800</v>
      </c>
      <c r="N127" s="170">
        <v>4800</v>
      </c>
      <c r="O127" s="170">
        <v>2260</v>
      </c>
      <c r="P127" s="170">
        <v>4214.2857142857147</v>
      </c>
      <c r="Q127" s="170">
        <v>5500</v>
      </c>
      <c r="R127" s="170">
        <v>2340</v>
      </c>
      <c r="S127" s="170">
        <v>3040</v>
      </c>
      <c r="T127" s="170">
        <v>4380</v>
      </c>
      <c r="U127" s="170">
        <v>7800</v>
      </c>
      <c r="V127" s="170">
        <v>5000</v>
      </c>
      <c r="W127" s="170">
        <v>4500</v>
      </c>
      <c r="X127" s="170">
        <v>5500</v>
      </c>
      <c r="Y127" s="170">
        <v>5000</v>
      </c>
      <c r="Z127" s="170">
        <v>25000</v>
      </c>
      <c r="AA127" s="170">
        <v>7000</v>
      </c>
      <c r="AB127" s="170">
        <v>4300</v>
      </c>
      <c r="AC127" s="170">
        <v>3700</v>
      </c>
      <c r="AD127" s="170">
        <v>30220</v>
      </c>
      <c r="AE127" s="170">
        <v>3300</v>
      </c>
      <c r="AF127" s="170">
        <v>6500</v>
      </c>
      <c r="AG127" s="170">
        <v>7000</v>
      </c>
      <c r="AH127" s="170">
        <v>6000</v>
      </c>
      <c r="AI127" s="170">
        <v>3000</v>
      </c>
      <c r="AJ127" s="767">
        <v>3300</v>
      </c>
      <c r="AK127" s="170">
        <v>4000</v>
      </c>
      <c r="AL127" s="41">
        <f t="shared" si="8"/>
        <v>32</v>
      </c>
      <c r="AM127" s="305">
        <f t="shared" si="9"/>
        <v>6842.0089285714284</v>
      </c>
      <c r="AN127" s="171">
        <f t="shared" si="10"/>
        <v>131.50594271497599</v>
      </c>
      <c r="AO127" s="172">
        <f t="shared" si="11"/>
        <v>1000</v>
      </c>
      <c r="AP127" s="173">
        <f t="shared" si="12"/>
        <v>43500</v>
      </c>
      <c r="AQ127" s="199">
        <f t="shared" si="13"/>
        <v>2.2988505747126436E-2</v>
      </c>
      <c r="AR127" s="175">
        <v>7492.0967741935483</v>
      </c>
    </row>
    <row r="128" spans="1:46" ht="18.75" customHeight="1" x14ac:dyDescent="0.3">
      <c r="A128" s="285"/>
      <c r="B128" s="468" t="s">
        <v>413</v>
      </c>
      <c r="C128" s="244"/>
      <c r="D128" s="291"/>
      <c r="E128" s="263"/>
      <c r="F128" s="263"/>
      <c r="G128" s="264"/>
      <c r="H128" s="170"/>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767"/>
      <c r="AK128" s="170"/>
      <c r="AL128" s="41"/>
      <c r="AM128" s="305"/>
      <c r="AN128" s="171"/>
      <c r="AO128" s="172"/>
      <c r="AP128" s="173"/>
      <c r="AQ128" s="199"/>
      <c r="AR128" s="175"/>
    </row>
    <row r="129" spans="1:44" ht="18.75" customHeight="1" x14ac:dyDescent="0.3">
      <c r="A129" s="226"/>
      <c r="B129" s="304" t="s">
        <v>414</v>
      </c>
      <c r="C129" s="198"/>
      <c r="D129" s="164" t="s">
        <v>421</v>
      </c>
      <c r="E129" s="263"/>
      <c r="F129" s="263">
        <v>7000</v>
      </c>
      <c r="G129" s="281">
        <v>13900</v>
      </c>
      <c r="H129" s="281">
        <v>8100</v>
      </c>
      <c r="I129" s="281">
        <v>10600</v>
      </c>
      <c r="J129" s="170">
        <v>3800</v>
      </c>
      <c r="K129" s="281">
        <v>25000</v>
      </c>
      <c r="L129" s="281">
        <v>7800</v>
      </c>
      <c r="M129" s="281">
        <v>21200</v>
      </c>
      <c r="N129" s="281">
        <v>10200</v>
      </c>
      <c r="O129" s="281">
        <v>11400</v>
      </c>
      <c r="P129" s="281">
        <v>5714.2857142857147</v>
      </c>
      <c r="Q129" s="281">
        <v>13750</v>
      </c>
      <c r="R129" s="281">
        <v>7140</v>
      </c>
      <c r="S129" s="281">
        <v>24700</v>
      </c>
      <c r="T129" s="281">
        <v>1800</v>
      </c>
      <c r="U129" s="281">
        <v>19800</v>
      </c>
      <c r="V129" s="281">
        <v>20000</v>
      </c>
      <c r="W129" s="281">
        <v>10000</v>
      </c>
      <c r="X129" s="281">
        <v>13700</v>
      </c>
      <c r="Y129" s="281">
        <v>19666.666666666668</v>
      </c>
      <c r="Z129" s="281">
        <v>10000</v>
      </c>
      <c r="AA129" s="281">
        <v>15000</v>
      </c>
      <c r="AB129" s="281">
        <v>25250</v>
      </c>
      <c r="AC129" s="281">
        <v>16700</v>
      </c>
      <c r="AD129" s="281">
        <v>52200</v>
      </c>
      <c r="AE129" s="281">
        <v>14500</v>
      </c>
      <c r="AF129" s="281"/>
      <c r="AG129" s="281">
        <v>5000</v>
      </c>
      <c r="AH129" s="281">
        <v>10500</v>
      </c>
      <c r="AI129" s="281">
        <v>5200</v>
      </c>
      <c r="AJ129" s="767">
        <v>13625</v>
      </c>
      <c r="AK129" s="281"/>
      <c r="AL129" s="41">
        <f t="shared" si="8"/>
        <v>30</v>
      </c>
      <c r="AM129" s="305">
        <f t="shared" si="9"/>
        <v>14108.198412698412</v>
      </c>
      <c r="AN129" s="171">
        <f t="shared" si="10"/>
        <v>68.515289763665876</v>
      </c>
      <c r="AO129" s="172">
        <f t="shared" si="11"/>
        <v>1800</v>
      </c>
      <c r="AP129" s="173">
        <f t="shared" si="12"/>
        <v>52200</v>
      </c>
      <c r="AQ129" s="199">
        <f t="shared" si="13"/>
        <v>3.4482758620689655E-2</v>
      </c>
      <c r="AR129" s="175">
        <v>14569.431643625192</v>
      </c>
    </row>
    <row r="130" spans="1:44" ht="18.75" customHeight="1" x14ac:dyDescent="0.3">
      <c r="A130" s="226"/>
      <c r="B130" s="304" t="s">
        <v>415</v>
      </c>
      <c r="C130" s="198"/>
      <c r="D130" s="164" t="s">
        <v>421</v>
      </c>
      <c r="E130" s="263"/>
      <c r="F130" s="263">
        <v>7000</v>
      </c>
      <c r="G130" s="264">
        <v>15200</v>
      </c>
      <c r="H130" s="170">
        <v>8100</v>
      </c>
      <c r="I130" s="170">
        <v>13800</v>
      </c>
      <c r="J130" s="281">
        <v>3800</v>
      </c>
      <c r="K130" s="170">
        <v>24500</v>
      </c>
      <c r="L130" s="170">
        <v>7040</v>
      </c>
      <c r="M130" s="170">
        <v>10900</v>
      </c>
      <c r="N130" s="170">
        <v>8000</v>
      </c>
      <c r="O130" s="170">
        <v>11200</v>
      </c>
      <c r="P130" s="170">
        <v>9642.8571428571431</v>
      </c>
      <c r="Q130" s="170">
        <v>13500</v>
      </c>
      <c r="R130" s="170">
        <v>6320</v>
      </c>
      <c r="S130" s="170">
        <v>15000</v>
      </c>
      <c r="T130" s="170">
        <v>1800</v>
      </c>
      <c r="U130" s="170">
        <v>18600</v>
      </c>
      <c r="V130" s="170">
        <v>21000</v>
      </c>
      <c r="W130" s="170">
        <v>17000</v>
      </c>
      <c r="X130" s="170">
        <v>10000</v>
      </c>
      <c r="Y130" s="170">
        <v>18666.666666666668</v>
      </c>
      <c r="Z130" s="170">
        <v>10000</v>
      </c>
      <c r="AA130" s="170">
        <v>15000</v>
      </c>
      <c r="AB130" s="170">
        <v>22625</v>
      </c>
      <c r="AC130" s="170">
        <v>18400</v>
      </c>
      <c r="AD130" s="170">
        <v>12100</v>
      </c>
      <c r="AE130" s="170">
        <v>17000</v>
      </c>
      <c r="AF130" s="170">
        <v>25000</v>
      </c>
      <c r="AG130" s="170">
        <v>20000</v>
      </c>
      <c r="AH130" s="170">
        <v>8500</v>
      </c>
      <c r="AI130" s="170">
        <v>5900</v>
      </c>
      <c r="AJ130" s="767">
        <v>8375</v>
      </c>
      <c r="AK130" s="170"/>
      <c r="AL130" s="41">
        <f t="shared" si="8"/>
        <v>31</v>
      </c>
      <c r="AM130" s="305">
        <f t="shared" si="9"/>
        <v>13031.274961597541</v>
      </c>
      <c r="AN130" s="171">
        <f t="shared" si="10"/>
        <v>46.99745703821511</v>
      </c>
      <c r="AO130" s="172">
        <f t="shared" si="11"/>
        <v>1800</v>
      </c>
      <c r="AP130" s="173">
        <f t="shared" si="12"/>
        <v>25000</v>
      </c>
      <c r="AQ130" s="199">
        <f t="shared" si="13"/>
        <v>7.1999999999999995E-2</v>
      </c>
      <c r="AR130" s="175">
        <v>12536.168154761905</v>
      </c>
    </row>
    <row r="131" spans="1:44" ht="18.75" customHeight="1" x14ac:dyDescent="0.3">
      <c r="A131" s="226"/>
      <c r="B131" s="465" t="s">
        <v>416</v>
      </c>
      <c r="C131" s="200"/>
      <c r="D131" s="164" t="s">
        <v>421</v>
      </c>
      <c r="E131" s="263"/>
      <c r="F131" s="263">
        <v>2300</v>
      </c>
      <c r="G131" s="264">
        <v>4940</v>
      </c>
      <c r="H131" s="170">
        <v>5000</v>
      </c>
      <c r="I131" s="170">
        <v>7300</v>
      </c>
      <c r="J131" s="170">
        <v>2100</v>
      </c>
      <c r="K131" s="170">
        <v>13500</v>
      </c>
      <c r="L131" s="170">
        <v>1960</v>
      </c>
      <c r="M131" s="170">
        <v>2300</v>
      </c>
      <c r="N131" s="170">
        <v>5200</v>
      </c>
      <c r="O131" s="170">
        <v>3700</v>
      </c>
      <c r="P131" s="170">
        <v>3928.5714285714284</v>
      </c>
      <c r="Q131" s="170">
        <v>7500</v>
      </c>
      <c r="R131" s="170">
        <v>4520</v>
      </c>
      <c r="S131" s="170">
        <v>1700</v>
      </c>
      <c r="T131" s="170">
        <v>600</v>
      </c>
      <c r="U131" s="170">
        <v>8400</v>
      </c>
      <c r="V131" s="170">
        <v>7000</v>
      </c>
      <c r="W131" s="170">
        <v>8000</v>
      </c>
      <c r="X131" s="170">
        <v>7500</v>
      </c>
      <c r="Y131" s="170">
        <v>7666.666666666667</v>
      </c>
      <c r="Z131" s="170">
        <v>4500</v>
      </c>
      <c r="AA131" s="170">
        <v>6000</v>
      </c>
      <c r="AB131" s="170">
        <v>7500</v>
      </c>
      <c r="AC131" s="170">
        <v>5700</v>
      </c>
      <c r="AD131" s="170">
        <v>5480</v>
      </c>
      <c r="AE131" s="170">
        <v>5840</v>
      </c>
      <c r="AF131" s="170">
        <v>18000</v>
      </c>
      <c r="AG131" s="170">
        <v>10000</v>
      </c>
      <c r="AH131" s="170">
        <v>5433.333333333333</v>
      </c>
      <c r="AI131" s="170">
        <v>2960</v>
      </c>
      <c r="AJ131" s="767">
        <v>5000</v>
      </c>
      <c r="AK131" s="170"/>
      <c r="AL131" s="41">
        <f t="shared" si="8"/>
        <v>31</v>
      </c>
      <c r="AM131" s="305">
        <f t="shared" si="9"/>
        <v>5855.7603686635948</v>
      </c>
      <c r="AN131" s="171">
        <f t="shared" si="10"/>
        <v>60.125166149764155</v>
      </c>
      <c r="AO131" s="172">
        <f t="shared" si="11"/>
        <v>600</v>
      </c>
      <c r="AP131" s="173">
        <f t="shared" si="12"/>
        <v>18000</v>
      </c>
      <c r="AQ131" s="199">
        <f t="shared" si="13"/>
        <v>3.3333333333333333E-2</v>
      </c>
      <c r="AR131" s="175">
        <v>5868.3184523809523</v>
      </c>
    </row>
    <row r="132" spans="1:44" ht="18.75" customHeight="1" thickBot="1" x14ac:dyDescent="0.35">
      <c r="A132" s="227"/>
      <c r="B132" s="304" t="s">
        <v>417</v>
      </c>
      <c r="C132" s="186"/>
      <c r="D132" s="164" t="s">
        <v>421</v>
      </c>
      <c r="E132" s="263"/>
      <c r="F132" s="263">
        <v>1500</v>
      </c>
      <c r="G132" s="264">
        <v>2540</v>
      </c>
      <c r="H132" s="170">
        <v>1000</v>
      </c>
      <c r="I132" s="170">
        <v>7700</v>
      </c>
      <c r="J132" s="170">
        <v>3500</v>
      </c>
      <c r="K132" s="170">
        <v>16500</v>
      </c>
      <c r="L132" s="170">
        <v>200</v>
      </c>
      <c r="M132" s="170">
        <v>2000</v>
      </c>
      <c r="N132" s="170">
        <v>3000</v>
      </c>
      <c r="O132" s="170">
        <v>4800</v>
      </c>
      <c r="P132" s="170">
        <v>4171.4285714285716</v>
      </c>
      <c r="Q132" s="170">
        <v>1800</v>
      </c>
      <c r="R132" s="170">
        <v>2040</v>
      </c>
      <c r="S132" s="170">
        <v>3040</v>
      </c>
      <c r="T132" s="170">
        <v>566.66666666666663</v>
      </c>
      <c r="U132" s="170">
        <v>6333.333333333333</v>
      </c>
      <c r="V132" s="170">
        <v>1000</v>
      </c>
      <c r="W132" s="170">
        <v>1500</v>
      </c>
      <c r="X132" s="170">
        <v>3500</v>
      </c>
      <c r="Y132" s="170">
        <v>3000</v>
      </c>
      <c r="Z132" s="170">
        <v>5500</v>
      </c>
      <c r="AA132" s="170"/>
      <c r="AB132" s="170">
        <v>1025</v>
      </c>
      <c r="AC132" s="170">
        <v>1160</v>
      </c>
      <c r="AD132" s="170">
        <v>1070</v>
      </c>
      <c r="AE132" s="170"/>
      <c r="AF132" s="170"/>
      <c r="AG132" s="170"/>
      <c r="AH132" s="170"/>
      <c r="AI132" s="170"/>
      <c r="AJ132" s="770">
        <v>1500</v>
      </c>
      <c r="AK132" s="170"/>
      <c r="AL132" s="41">
        <f t="shared" si="8"/>
        <v>25</v>
      </c>
      <c r="AM132" s="305">
        <f t="shared" si="9"/>
        <v>3197.8571428571431</v>
      </c>
      <c r="AN132" s="171">
        <f t="shared" si="10"/>
        <v>104.67821872631058</v>
      </c>
      <c r="AO132" s="172">
        <f t="shared" si="11"/>
        <v>200</v>
      </c>
      <c r="AP132" s="173">
        <f t="shared" si="12"/>
        <v>16500</v>
      </c>
      <c r="AQ132" s="199">
        <f t="shared" si="13"/>
        <v>1.2121212121212121E-2</v>
      </c>
      <c r="AR132" s="175">
        <v>3673.9537545787543</v>
      </c>
    </row>
    <row r="133" spans="1:44" ht="18.75" customHeight="1" x14ac:dyDescent="0.2">
      <c r="AR133" s="8">
        <v>3364.5416666666665</v>
      </c>
    </row>
  </sheetData>
  <mergeCells count="7">
    <mergeCell ref="A7:D7"/>
    <mergeCell ref="E6:AQ6"/>
    <mergeCell ref="D5:AQ5"/>
    <mergeCell ref="B1:AK1"/>
    <mergeCell ref="B2:AK2"/>
    <mergeCell ref="B3:AK3"/>
    <mergeCell ref="B4:AK4"/>
  </mergeCells>
  <phoneticPr fontId="50" type="noConversion"/>
  <conditionalFormatting sqref="E86:F86">
    <cfRule type="top10" dxfId="624" priority="908" percent="1" rank="10"/>
    <cfRule type="top10" dxfId="623" priority="907" percent="1" bottom="1" rank="10"/>
  </conditionalFormatting>
  <conditionalFormatting sqref="E87:F87">
    <cfRule type="top10" dxfId="622" priority="2179" percent="1" bottom="1" rank="10"/>
    <cfRule type="top10" dxfId="621" priority="2180" percent="1" rank="10"/>
  </conditionalFormatting>
  <conditionalFormatting sqref="E88:F88">
    <cfRule type="top10" dxfId="620" priority="6077" percent="1" rank="10"/>
    <cfRule type="top10" dxfId="619" priority="6076" percent="1" bottom="1" rank="10"/>
  </conditionalFormatting>
  <conditionalFormatting sqref="G33">
    <cfRule type="top10" dxfId="618" priority="2639" percent="1" bottom="1" rank="10"/>
    <cfRule type="top10" dxfId="617" priority="2640" percent="1" rank="10"/>
  </conditionalFormatting>
  <conditionalFormatting sqref="G40 K40:O40 AK40 I40 Q40:AI40 J39">
    <cfRule type="top10" dxfId="616" priority="2626" percent="1" rank="10"/>
    <cfRule type="top10" dxfId="615" priority="2625" percent="1" bottom="1" rank="10"/>
  </conditionalFormatting>
  <conditionalFormatting sqref="G67 AK67 I67 K67:AD67 J68 AF67:AI67">
    <cfRule type="top10" dxfId="614" priority="2568" percent="1" rank="10"/>
    <cfRule type="top10" dxfId="613" priority="2567" percent="1" bottom="1" rank="10"/>
  </conditionalFormatting>
  <conditionalFormatting sqref="G74">
    <cfRule type="top10" dxfId="612" priority="1225" percent="1" bottom="1" rank="10"/>
    <cfRule type="top10" dxfId="611" priority="1226" percent="1" rank="10"/>
  </conditionalFormatting>
  <conditionalFormatting sqref="G76 I76 K76:Q76 J77 S76:AH76 AK76">
    <cfRule type="top10" dxfId="610" priority="2549" percent="1" bottom="1" rank="10"/>
    <cfRule type="top10" dxfId="609" priority="2550" percent="1" rank="10"/>
  </conditionalFormatting>
  <conditionalFormatting sqref="G78">
    <cfRule type="top10" dxfId="608" priority="822" percent="1" rank="10"/>
    <cfRule type="top10" dxfId="607" priority="821" percent="1" bottom="1" rank="10"/>
  </conditionalFormatting>
  <conditionalFormatting sqref="G79">
    <cfRule type="top10" dxfId="606" priority="847" percent="1" bottom="1" rank="10"/>
    <cfRule type="top10" dxfId="605" priority="848" percent="1" rank="10"/>
  </conditionalFormatting>
  <conditionalFormatting sqref="G88">
    <cfRule type="top10" dxfId="604" priority="1622" percent="1" rank="10"/>
    <cfRule type="top10" dxfId="603" priority="1621" percent="1" bottom="1" rank="10"/>
  </conditionalFormatting>
  <conditionalFormatting sqref="G89 I89 K89:AI89 J90 AK89">
    <cfRule type="top10" dxfId="602" priority="2523" percent="1" bottom="1" rank="10"/>
    <cfRule type="top10" dxfId="601" priority="2524" percent="1" rank="10"/>
  </conditionalFormatting>
  <conditionalFormatting sqref="G103">
    <cfRule type="top10" dxfId="600" priority="8363" percent="1" rank="10"/>
    <cfRule type="top10" dxfId="599" priority="8362" percent="1" bottom="1" rank="10"/>
  </conditionalFormatting>
  <conditionalFormatting sqref="G111">
    <cfRule type="top10" dxfId="598" priority="537" percent="1" bottom="1" rank="10"/>
    <cfRule type="top10" dxfId="597" priority="538" percent="1" rank="10"/>
    <cfRule type="top10" dxfId="596" priority="535" percent="1" bottom="1" rank="10"/>
    <cfRule type="top10" dxfId="595" priority="536" percent="1" rank="10"/>
  </conditionalFormatting>
  <conditionalFormatting sqref="G119">
    <cfRule type="top10" dxfId="594" priority="456" percent="1" rank="10"/>
    <cfRule type="top10" dxfId="593" priority="455" percent="1" bottom="1" rank="10"/>
    <cfRule type="top10" dxfId="592" priority="457" percent="1" bottom="1" rank="10"/>
    <cfRule type="top10" dxfId="591" priority="458" percent="1" rank="10"/>
  </conditionalFormatting>
  <conditionalFormatting sqref="G37:H37 AK37 Q37:W37 J37:O37 Y37:AA37 AC37:AI37">
    <cfRule type="top10" dxfId="590" priority="2631" percent="1" bottom="1" rank="10"/>
    <cfRule type="top10" dxfId="589" priority="2632" percent="1" rank="10"/>
  </conditionalFormatting>
  <conditionalFormatting sqref="G27:I27 K27:AI27 AK27">
    <cfRule type="top10" dxfId="588" priority="2650" percent="1" rank="10"/>
    <cfRule type="top10" dxfId="587" priority="2649" percent="1" bottom="1" rank="10"/>
  </conditionalFormatting>
  <conditionalFormatting sqref="G42:I42 K42:AI42 J43 AK42">
    <cfRule type="top10" dxfId="586" priority="2619" percent="1" bottom="1" rank="10"/>
    <cfRule type="top10" dxfId="585" priority="2620" percent="1" rank="10"/>
  </conditionalFormatting>
  <conditionalFormatting sqref="G43:I43 J44 L43:M43 O43:P43 R43:U43 W43:X43 AA43:AB43 AD43:AH43 AK43">
    <cfRule type="top10" dxfId="584" priority="2622" percent="1" rank="10"/>
    <cfRule type="top10" dxfId="583" priority="2621" percent="1" bottom="1" rank="10"/>
  </conditionalFormatting>
  <conditionalFormatting sqref="G44:I44 K44 O44:S44 AI44 AA44:AB44 AE44:AG44 U44:X44 AK44">
    <cfRule type="top10" dxfId="582" priority="2618" percent="1" rank="10"/>
    <cfRule type="top10" dxfId="581" priority="2617" percent="1" bottom="1" rank="10"/>
  </conditionalFormatting>
  <conditionalFormatting sqref="G49:I49 K49:AI49 J50 AK49">
    <cfRule type="top10" dxfId="580" priority="2606" percent="1" rank="10"/>
    <cfRule type="top10" dxfId="579" priority="2605" percent="1" bottom="1" rank="10"/>
  </conditionalFormatting>
  <conditionalFormatting sqref="G50:I50 K50:AI50 J51 AK50">
    <cfRule type="top10" dxfId="578" priority="2603" percent="1" bottom="1" rank="10"/>
    <cfRule type="top10" dxfId="577" priority="2604" percent="1" rank="10"/>
  </conditionalFormatting>
  <conditionalFormatting sqref="G51:I51 K51 J52 AK51 M51:AI51">
    <cfRule type="top10" dxfId="576" priority="2602" percent="1" rank="10"/>
    <cfRule type="top10" dxfId="575" priority="2601" percent="1" bottom="1" rank="10"/>
  </conditionalFormatting>
  <conditionalFormatting sqref="G52:I52 K52:V52 X52:Y52 AA52:AI52 AK52">
    <cfRule type="top10" dxfId="574" priority="2600" percent="1" rank="10"/>
    <cfRule type="top10" dxfId="573" priority="2599" percent="1" bottom="1" rank="10"/>
  </conditionalFormatting>
  <conditionalFormatting sqref="G53:I53 K53:AI53 J54 AK53">
    <cfRule type="top10" dxfId="572" priority="2598" percent="1" rank="10"/>
    <cfRule type="top10" dxfId="571" priority="2597" percent="1" bottom="1" rank="10"/>
  </conditionalFormatting>
  <conditionalFormatting sqref="G54:I54 K54:AI54 J55 AK54">
    <cfRule type="top10" dxfId="570" priority="2595" percent="1" bottom="1" rank="10"/>
    <cfRule type="top10" dxfId="569" priority="2596" percent="1" rank="10"/>
  </conditionalFormatting>
  <conditionalFormatting sqref="G55:I55 K55:AI55 AK55">
    <cfRule type="top10" dxfId="568" priority="2594" percent="1" rank="10"/>
    <cfRule type="top10" dxfId="567" priority="2593" percent="1" bottom="1" rank="10"/>
  </conditionalFormatting>
  <conditionalFormatting sqref="G56:I56 K56:AI56 J57 AK56">
    <cfRule type="top10" dxfId="566" priority="2591" percent="1" bottom="1" rank="10"/>
    <cfRule type="top10" dxfId="565" priority="2592" percent="1" rank="10"/>
  </conditionalFormatting>
  <conditionalFormatting sqref="G57:I57 K57:P57 J58 AK57 R57:AI57">
    <cfRule type="top10" dxfId="564" priority="2589" percent="1" bottom="1" rank="10"/>
    <cfRule type="top10" dxfId="563" priority="2590" percent="1" rank="10"/>
  </conditionalFormatting>
  <conditionalFormatting sqref="G58:I58 K58:P58 R58:AI58 AK58">
    <cfRule type="top10" dxfId="562" priority="2587" percent="1" bottom="1" rank="10"/>
    <cfRule type="top10" dxfId="561" priority="2588" percent="1" rank="10"/>
  </conditionalFormatting>
  <conditionalFormatting sqref="G59:I59 K59:AI59 J60 AK59">
    <cfRule type="top10" dxfId="560" priority="2585" percent="1" bottom="1" rank="10"/>
    <cfRule type="top10" dxfId="559" priority="2586" percent="1" rank="10"/>
  </conditionalFormatting>
  <conditionalFormatting sqref="G60:I60 K60:AI60 J61 AK60">
    <cfRule type="top10" dxfId="558" priority="2583" percent="1" bottom="1" rank="10"/>
    <cfRule type="top10" dxfId="557" priority="2584" percent="1" rank="10"/>
  </conditionalFormatting>
  <conditionalFormatting sqref="G61:I61 K61:AI61 J62 AK61">
    <cfRule type="top10" dxfId="556" priority="2581" percent="1" bottom="1" rank="10"/>
    <cfRule type="top10" dxfId="555" priority="2582" percent="1" rank="10"/>
  </conditionalFormatting>
  <conditionalFormatting sqref="G62:I62 K62:AI62 AK62">
    <cfRule type="top10" dxfId="554" priority="2580" percent="1" rank="10"/>
    <cfRule type="top10" dxfId="553" priority="2579" percent="1" bottom="1" rank="10"/>
  </conditionalFormatting>
  <conditionalFormatting sqref="G63:I63 K63:AI63 J64 AK63">
    <cfRule type="top10" dxfId="552" priority="2577" percent="1" bottom="1" rank="10"/>
    <cfRule type="top10" dxfId="551" priority="2578" percent="1" rank="10"/>
  </conditionalFormatting>
  <conditionalFormatting sqref="G64:I64 K64:AI64 J65 AK64">
    <cfRule type="top10" dxfId="550" priority="2573" percent="1" bottom="1" rank="10"/>
    <cfRule type="top10" dxfId="549" priority="2574" percent="1" rank="10"/>
  </conditionalFormatting>
  <conditionalFormatting sqref="G65:I65 K65:AI65 J66 AK65">
    <cfRule type="top10" dxfId="548" priority="2571" percent="1" bottom="1" rank="10"/>
    <cfRule type="top10" dxfId="547" priority="2572" percent="1" rank="10"/>
  </conditionalFormatting>
  <conditionalFormatting sqref="G66:I66 K66:AI66 J67 AK66">
    <cfRule type="top10" dxfId="546" priority="2569" percent="1" bottom="1" rank="10"/>
    <cfRule type="top10" dxfId="545" priority="2570" percent="1" rank="10"/>
  </conditionalFormatting>
  <conditionalFormatting sqref="G68:I68 K68:AI68 J69 AK68">
    <cfRule type="top10" dxfId="544" priority="2565" percent="1" bottom="1" rank="10"/>
    <cfRule type="top10" dxfId="543" priority="2566" percent="1" rank="10"/>
  </conditionalFormatting>
  <conditionalFormatting sqref="G69:I69 K69:AI69 AK69">
    <cfRule type="top10" dxfId="542" priority="2564" percent="1" rank="10"/>
    <cfRule type="top10" dxfId="541" priority="2563" percent="1" bottom="1" rank="10"/>
  </conditionalFormatting>
  <conditionalFormatting sqref="G71:I71 K71:AI71 J72 AK71">
    <cfRule type="top10" dxfId="540" priority="2560" percent="1" rank="10"/>
    <cfRule type="top10" dxfId="539" priority="2559" percent="1" bottom="1" rank="10"/>
  </conditionalFormatting>
  <conditionalFormatting sqref="G72:I72 K72:AI72 J73 AK72">
    <cfRule type="top10" dxfId="538" priority="2558" percent="1" rank="10"/>
    <cfRule type="top10" dxfId="537" priority="2557" percent="1" bottom="1" rank="10"/>
  </conditionalFormatting>
  <conditionalFormatting sqref="G73:I73 K73:AF73 J74 AH73:AI73 AK73">
    <cfRule type="top10" dxfId="536" priority="2556" percent="1" rank="10"/>
    <cfRule type="top10" dxfId="535" priority="2555" percent="1" bottom="1" rank="10"/>
  </conditionalFormatting>
  <conditionalFormatting sqref="G75:I75 K75:AI75 J76 AK75">
    <cfRule type="top10" dxfId="534" priority="2552" percent="1" rank="10"/>
    <cfRule type="top10" dxfId="533" priority="2551" percent="1" bottom="1" rank="10"/>
  </conditionalFormatting>
  <conditionalFormatting sqref="G77:I77 K77:AI77 J78 AK77">
    <cfRule type="top10" dxfId="532" priority="2548" percent="1" rank="10"/>
    <cfRule type="top10" dxfId="531" priority="2547" percent="1" bottom="1" rank="10"/>
  </conditionalFormatting>
  <conditionalFormatting sqref="G80:I80 AC80:AD80 AF80:AI80 K80:Y80 AA80 AK80">
    <cfRule type="top10" dxfId="530" priority="2541" percent="1" bottom="1" rank="10"/>
    <cfRule type="top10" dxfId="529" priority="2542" percent="1" rank="10"/>
  </conditionalFormatting>
  <conditionalFormatting sqref="G82:I82 K82:AI82 J83 AK82">
    <cfRule type="top10" dxfId="528" priority="2537" percent="1" bottom="1" rank="10"/>
    <cfRule type="top10" dxfId="527" priority="2538" percent="1" rank="10"/>
  </conditionalFormatting>
  <conditionalFormatting sqref="G83:I83 K83:AI83 J84 AK83">
    <cfRule type="top10" dxfId="526" priority="2536" percent="1" rank="10"/>
    <cfRule type="top10" dxfId="525" priority="2535" percent="1" bottom="1" rank="10"/>
  </conditionalFormatting>
  <conditionalFormatting sqref="G84:I84 K84:AI84 J85 AK84">
    <cfRule type="top10" dxfId="524" priority="2423" percent="1" bottom="1" rank="10"/>
    <cfRule type="top10" dxfId="523" priority="2424" percent="1" rank="10"/>
  </conditionalFormatting>
  <conditionalFormatting sqref="G85:I85 K85:AI85 J86 AK85">
    <cfRule type="top10" dxfId="522" priority="2532" percent="1" rank="10"/>
    <cfRule type="top10" dxfId="521" priority="2531" percent="1" bottom="1" rank="10"/>
  </conditionalFormatting>
  <conditionalFormatting sqref="G86:I86 K86:M86 J87 P86:Q86 S86 U86 W86:Y86 AA86:AE86 AK86 AG86:AI86">
    <cfRule type="top10" dxfId="520" priority="2530" percent="1" rank="10"/>
    <cfRule type="top10" dxfId="519" priority="2529" percent="1" bottom="1" rank="10"/>
  </conditionalFormatting>
  <conditionalFormatting sqref="G87:I87 K87:N87 J88 Q87:Z87 AK87 AB87:AI87">
    <cfRule type="top10" dxfId="518" priority="2528" percent="1" rank="10"/>
    <cfRule type="top10" dxfId="517" priority="2527" percent="1" bottom="1" rank="10"/>
  </conditionalFormatting>
  <conditionalFormatting sqref="G90:I90 J91 L90:W90 Y90:Z90 AB90 AD90:AI90 AK90">
    <cfRule type="top10" dxfId="516" priority="2522" percent="1" rank="10"/>
    <cfRule type="top10" dxfId="515" priority="2521" percent="1" bottom="1" rank="10"/>
  </conditionalFormatting>
  <conditionalFormatting sqref="G92:I92 J93 AA92:AF92 AH92:AI92 L92:P92 R92:W92 Y92 AK92">
    <cfRule type="top10" dxfId="514" priority="2518" percent="1" rank="10"/>
    <cfRule type="top10" dxfId="513" priority="2517" percent="1" bottom="1" rank="10"/>
  </conditionalFormatting>
  <conditionalFormatting sqref="G93:I93 K93:AI93 J94 AK93">
    <cfRule type="top10" dxfId="512" priority="2515" percent="1" bottom="1" rank="10"/>
    <cfRule type="top10" dxfId="511" priority="2516" percent="1" rank="10"/>
  </conditionalFormatting>
  <conditionalFormatting sqref="G94:I94 K94:P94 J95 R94:AI94 AK94">
    <cfRule type="top10" dxfId="510" priority="2514" percent="1" rank="10"/>
    <cfRule type="top10" dxfId="509" priority="2513" percent="1" bottom="1" rank="10"/>
  </conditionalFormatting>
  <conditionalFormatting sqref="G95:I95 K95:AI95 J96 AK95">
    <cfRule type="top10" dxfId="508" priority="2511" percent="1" bottom="1" rank="10"/>
    <cfRule type="top10" dxfId="507" priority="2512" percent="1" rank="10"/>
  </conditionalFormatting>
  <conditionalFormatting sqref="G96:I96 K96:Z96 J97 AB96:AI96 AK96">
    <cfRule type="top10" dxfId="506" priority="2510" percent="1" rank="10"/>
    <cfRule type="top10" dxfId="505" priority="2509" percent="1" bottom="1" rank="10"/>
  </conditionalFormatting>
  <conditionalFormatting sqref="G97:I97 K97:AI97 J98 AK97">
    <cfRule type="top10" dxfId="504" priority="2507" percent="1" bottom="1" rank="10"/>
    <cfRule type="top10" dxfId="503" priority="2508" percent="1" rank="10"/>
  </conditionalFormatting>
  <conditionalFormatting sqref="G98:I98 K98:AI98 J99 AK98">
    <cfRule type="top10" dxfId="502" priority="2505" percent="1" bottom="1" rank="10"/>
    <cfRule type="top10" dxfId="501" priority="2506" percent="1" rank="10"/>
  </conditionalFormatting>
  <conditionalFormatting sqref="G99:I99 K99:AI99 J100 AK99">
    <cfRule type="top10" dxfId="500" priority="2504" percent="1" rank="10"/>
    <cfRule type="top10" dxfId="499" priority="2503" percent="1" bottom="1" rank="10"/>
  </conditionalFormatting>
  <conditionalFormatting sqref="G100:I100 K100:AI100 J101 AK100">
    <cfRule type="top10" dxfId="498" priority="2501" percent="1" bottom="1" rank="10"/>
    <cfRule type="top10" dxfId="497" priority="2502" percent="1" rank="10"/>
  </conditionalFormatting>
  <conditionalFormatting sqref="G101:I101 K101:AI101 J102 AK101">
    <cfRule type="top10" dxfId="496" priority="2499" percent="1" bottom="1" rank="10"/>
    <cfRule type="top10" dxfId="495" priority="2500" percent="1" rank="10"/>
  </conditionalFormatting>
  <conditionalFormatting sqref="G102:I102 K102:AI102 J103 AK102">
    <cfRule type="top10" dxfId="494" priority="2498" percent="1" rank="10"/>
    <cfRule type="top10" dxfId="493" priority="2497" percent="1" bottom="1" rank="10"/>
  </conditionalFormatting>
  <conditionalFormatting sqref="G105:I105 K105:AI105 J106 AK105">
    <cfRule type="top10" dxfId="492" priority="2492" percent="1" rank="10"/>
    <cfRule type="top10" dxfId="491" priority="2491" percent="1" bottom="1" rank="10"/>
  </conditionalFormatting>
  <conditionalFormatting sqref="G106:I106 K106:AI106 J107 AK106">
    <cfRule type="top10" dxfId="490" priority="2490" percent="1" rank="10"/>
    <cfRule type="top10" dxfId="489" priority="2489" percent="1" bottom="1" rank="10"/>
  </conditionalFormatting>
  <conditionalFormatting sqref="G107:I107 K107:AI107 J108 AK107">
    <cfRule type="top10" dxfId="488" priority="2487" percent="1" bottom="1" rank="10"/>
    <cfRule type="top10" dxfId="487" priority="2488" percent="1" rank="10"/>
  </conditionalFormatting>
  <conditionalFormatting sqref="G108:I108 K108:AC108 J109 AE108:AI108 AK108">
    <cfRule type="top10" dxfId="486" priority="2486" percent="1" rank="10"/>
    <cfRule type="top10" dxfId="485" priority="2485" percent="1" bottom="1" rank="10"/>
  </conditionalFormatting>
  <conditionalFormatting sqref="G108:I108 K108:AI108 J109 AK108">
    <cfRule type="top10" dxfId="484" priority="2327" percent="1" bottom="1" rank="10"/>
    <cfRule type="top10" dxfId="483" priority="2328" percent="1" rank="10"/>
  </conditionalFormatting>
  <conditionalFormatting sqref="G109:I109 K109:P109 J110 R109:AC109">
    <cfRule type="top10" dxfId="482" priority="2325" percent="1" bottom="1" rank="10"/>
    <cfRule type="top10" dxfId="481" priority="2326" percent="1" rank="10"/>
  </conditionalFormatting>
  <conditionalFormatting sqref="G109:I109 K109:P109 J110 AE109:AI109 R109:AC109 AK109">
    <cfRule type="top10" dxfId="480" priority="2484" percent="1" rank="10"/>
    <cfRule type="top10" dxfId="479" priority="2483" percent="1" bottom="1" rank="10"/>
  </conditionalFormatting>
  <conditionalFormatting sqref="G110:I110 K110:AC110 J111 AE110:AI110 AK110">
    <cfRule type="top10" dxfId="478" priority="2481" percent="1" bottom="1" rank="10"/>
    <cfRule type="top10" dxfId="477" priority="2482" percent="1" rank="10"/>
  </conditionalFormatting>
  <conditionalFormatting sqref="G110:I110 K110:AC110 J111">
    <cfRule type="top10" dxfId="476" priority="2324" percent="1" rank="10"/>
    <cfRule type="top10" dxfId="475" priority="2323" percent="1" bottom="1" rank="10"/>
  </conditionalFormatting>
  <conditionalFormatting sqref="G112:I112 Q112:AI112 K112:O112 AK112">
    <cfRule type="top10" dxfId="474" priority="2478" percent="1" rank="10"/>
    <cfRule type="top10" dxfId="473" priority="2320" percent="1" rank="10"/>
    <cfRule type="top10" dxfId="472" priority="2319" percent="1" bottom="1" rank="10"/>
    <cfRule type="top10" dxfId="471" priority="2477" percent="1" bottom="1" rank="10"/>
  </conditionalFormatting>
  <conditionalFormatting sqref="G113:I113 K113:AI113 J114 AK113">
    <cfRule type="top10" dxfId="470" priority="2318" percent="1" rank="10"/>
    <cfRule type="top10" dxfId="469" priority="2317" percent="1" bottom="1" rank="10"/>
    <cfRule type="top10" dxfId="468" priority="2476" percent="1" rank="10"/>
    <cfRule type="top10" dxfId="467" priority="2475" percent="1" bottom="1" rank="10"/>
  </conditionalFormatting>
  <conditionalFormatting sqref="G114:I114 K114:O114 J115 Q114:AI114 AK114">
    <cfRule type="top10" dxfId="466" priority="2473" percent="1" bottom="1" rank="10"/>
    <cfRule type="top10" dxfId="465" priority="2316" percent="1" rank="10"/>
    <cfRule type="top10" dxfId="464" priority="2315" percent="1" bottom="1" rank="10"/>
    <cfRule type="top10" dxfId="463" priority="2474" percent="1" rank="10"/>
  </conditionalFormatting>
  <conditionalFormatting sqref="G115:I115 K115:O115 J116 Q115:AI115 AK115">
    <cfRule type="top10" dxfId="462" priority="2472" percent="1" rank="10"/>
    <cfRule type="top10" dxfId="461" priority="2471" percent="1" bottom="1" rank="10"/>
    <cfRule type="top10" dxfId="460" priority="2313" percent="1" bottom="1" rank="10"/>
    <cfRule type="top10" dxfId="459" priority="2314" percent="1" rank="10"/>
  </conditionalFormatting>
  <conditionalFormatting sqref="G116:I116 K116:W116 J117 Y116:AI116 AK116">
    <cfRule type="top10" dxfId="458" priority="2469" percent="1" bottom="1" rank="10"/>
    <cfRule type="top10" dxfId="457" priority="2311" percent="1" bottom="1" rank="10"/>
    <cfRule type="top10" dxfId="456" priority="2312" percent="1" rank="10"/>
    <cfRule type="top10" dxfId="455" priority="2470" percent="1" rank="10"/>
  </conditionalFormatting>
  <conditionalFormatting sqref="G117:I117 K117:AI117 J118 AK117">
    <cfRule type="top10" dxfId="454" priority="2309" percent="1" bottom="1" rank="10"/>
    <cfRule type="top10" dxfId="453" priority="2310" percent="1" rank="10"/>
    <cfRule type="top10" dxfId="452" priority="2468" percent="1" rank="10"/>
    <cfRule type="top10" dxfId="451" priority="2467" percent="1" bottom="1" rank="10"/>
  </conditionalFormatting>
  <conditionalFormatting sqref="G118:I118 K118:AI118 J119 AK118">
    <cfRule type="top10" dxfId="450" priority="2465" percent="1" bottom="1" rank="10"/>
    <cfRule type="top10" dxfId="449" priority="2466" percent="1" rank="10"/>
    <cfRule type="top10" dxfId="448" priority="2308" percent="1" rank="10"/>
    <cfRule type="top10" dxfId="447" priority="2307" percent="1" bottom="1" rank="10"/>
  </conditionalFormatting>
  <conditionalFormatting sqref="G120:I120 K120:O120 J121 Q120:AI120 AK120">
    <cfRule type="top10" dxfId="446" priority="2304" percent="1" rank="10"/>
    <cfRule type="top10" dxfId="445" priority="2303" percent="1" bottom="1" rank="10"/>
    <cfRule type="top10" dxfId="444" priority="2462" percent="1" rank="10"/>
    <cfRule type="top10" dxfId="443" priority="2461" percent="1" bottom="1" rank="10"/>
  </conditionalFormatting>
  <conditionalFormatting sqref="G121:I121 K121:AI121 J122 AK121">
    <cfRule type="top10" dxfId="442" priority="2301" percent="1" bottom="1" rank="10"/>
    <cfRule type="top10" dxfId="441" priority="2302" percent="1" rank="10"/>
    <cfRule type="top10" dxfId="440" priority="2460" percent="1" rank="10"/>
    <cfRule type="top10" dxfId="439" priority="2459" percent="1" bottom="1" rank="10"/>
  </conditionalFormatting>
  <conditionalFormatting sqref="G122:I122 K122:AI122 J123 AK122">
    <cfRule type="top10" dxfId="438" priority="2299" percent="1" bottom="1" rank="10"/>
    <cfRule type="top10" dxfId="437" priority="2300" percent="1" rank="10"/>
    <cfRule type="top10" dxfId="436" priority="2458" percent="1" rank="10"/>
    <cfRule type="top10" dxfId="435" priority="2457" percent="1" bottom="1" rank="10"/>
  </conditionalFormatting>
  <conditionalFormatting sqref="G123:I123 K123:AI123 J124 AK123">
    <cfRule type="top10" dxfId="434" priority="2455" percent="1" bottom="1" rank="10"/>
    <cfRule type="top10" dxfId="433" priority="2298" percent="1" rank="10"/>
    <cfRule type="top10" dxfId="432" priority="2297" percent="1" bottom="1" rank="10"/>
    <cfRule type="top10" dxfId="431" priority="2456" percent="1" rank="10"/>
  </conditionalFormatting>
  <conditionalFormatting sqref="G124:I124 K124:AI124 J125 AK124">
    <cfRule type="top10" dxfId="430" priority="2454" percent="1" rank="10"/>
    <cfRule type="top10" dxfId="429" priority="2453" percent="1" bottom="1" rank="10"/>
    <cfRule type="top10" dxfId="428" priority="2296" percent="1" rank="10"/>
    <cfRule type="top10" dxfId="427" priority="2295" percent="1" bottom="1" rank="10"/>
  </conditionalFormatting>
  <conditionalFormatting sqref="G125:I125 K125:AI125 J126 AK125">
    <cfRule type="top10" dxfId="426" priority="2451" percent="1" bottom="1" rank="10"/>
    <cfRule type="top10" dxfId="425" priority="2452" percent="1" rank="10"/>
    <cfRule type="top10" dxfId="424" priority="2294" percent="1" rank="10"/>
    <cfRule type="top10" dxfId="423" priority="2293" percent="1" bottom="1" rank="10"/>
  </conditionalFormatting>
  <conditionalFormatting sqref="G126:I126 K126:AI126 J127 AK126">
    <cfRule type="top10" dxfId="422" priority="2449" percent="1" bottom="1" rank="10"/>
    <cfRule type="top10" dxfId="421" priority="2450" percent="1" rank="10"/>
    <cfRule type="top10" dxfId="420" priority="2292" percent="1" rank="10"/>
    <cfRule type="top10" dxfId="419" priority="2291" percent="1" bottom="1" rank="10"/>
  </conditionalFormatting>
  <conditionalFormatting sqref="G127:I127 K127:AI127 J128 AK127">
    <cfRule type="top10" dxfId="418" priority="2289" percent="1" bottom="1" rank="10"/>
    <cfRule type="top10" dxfId="417" priority="2447" percent="1" bottom="1" rank="10"/>
    <cfRule type="top10" dxfId="416" priority="2448" percent="1" rank="10"/>
    <cfRule type="top10" dxfId="415" priority="2290" percent="1" rank="10"/>
  </conditionalFormatting>
  <conditionalFormatting sqref="G128:I128 K128:AI128 J129 AK128">
    <cfRule type="top10" dxfId="414" priority="2288" percent="1" rank="10"/>
    <cfRule type="top10" dxfId="413" priority="2446" percent="1" rank="10"/>
    <cfRule type="top10" dxfId="412" priority="2287" percent="1" bottom="1" rank="10"/>
    <cfRule type="top10" dxfId="411" priority="2445" percent="1" bottom="1" rank="10"/>
  </conditionalFormatting>
  <conditionalFormatting sqref="G129:I129 K129:AI129 J130 AK129">
    <cfRule type="top10" dxfId="410" priority="2285" percent="1" bottom="1" rank="10"/>
    <cfRule type="top10" dxfId="409" priority="2444" percent="1" rank="10"/>
    <cfRule type="top10" dxfId="408" priority="2443" percent="1" bottom="1" rank="10"/>
    <cfRule type="top10" dxfId="407" priority="2286" percent="1" rank="10"/>
  </conditionalFormatting>
  <conditionalFormatting sqref="G130:I130 K130:AI130 J131 AK130">
    <cfRule type="top10" dxfId="406" priority="2283" percent="1" bottom="1" rank="10"/>
    <cfRule type="top10" dxfId="405" priority="2441" percent="1" bottom="1" rank="10"/>
    <cfRule type="top10" dxfId="404" priority="2442" percent="1" rank="10"/>
    <cfRule type="top10" dxfId="403" priority="2284" percent="1" rank="10"/>
  </conditionalFormatting>
  <conditionalFormatting sqref="G131:I131 K131:AI131 J132 AK131">
    <cfRule type="top10" dxfId="402" priority="2440" percent="1" rank="10"/>
    <cfRule type="top10" dxfId="401" priority="2282" percent="1" rank="10"/>
    <cfRule type="top10" dxfId="400" priority="2281" percent="1" bottom="1" rank="10"/>
    <cfRule type="top10" dxfId="399" priority="2439" percent="1" bottom="1" rank="10"/>
  </conditionalFormatting>
  <conditionalFormatting sqref="G132:I132 K132:AI132 AK132">
    <cfRule type="top10" dxfId="398" priority="2437" percent="1" bottom="1" rank="10"/>
    <cfRule type="top10" dxfId="397" priority="2280" percent="1" rank="10"/>
    <cfRule type="top10" dxfId="396" priority="2279" percent="1" bottom="1" rank="10"/>
    <cfRule type="top10" dxfId="395" priority="2438" percent="1" rank="10"/>
  </conditionalFormatting>
  <conditionalFormatting sqref="G46:K46 M46:AI46 AK46">
    <cfRule type="top10" dxfId="394" priority="2612" percent="1" rank="10"/>
    <cfRule type="top10" dxfId="393" priority="2611" percent="1" bottom="1" rank="10"/>
  </conditionalFormatting>
  <conditionalFormatting sqref="G47:K47 N47:S47 W47:AE47 AG47:AI47 U47">
    <cfRule type="top10" dxfId="392" priority="2610" percent="1" rank="10"/>
    <cfRule type="top10" dxfId="391" priority="2609" percent="1" bottom="1" rank="10"/>
  </conditionalFormatting>
  <conditionalFormatting sqref="G36:O36 Q36:W36 Y36:AA36 AC36 AE36:AI36">
    <cfRule type="top10" dxfId="390" priority="2634" percent="1" rank="10"/>
    <cfRule type="top10" dxfId="389" priority="2633" percent="1" bottom="1" rank="10"/>
  </conditionalFormatting>
  <conditionalFormatting sqref="G41:AC41 AK41 AE41:AI41">
    <cfRule type="top10" dxfId="388" priority="2623" percent="1" bottom="1" rank="10"/>
    <cfRule type="top10" dxfId="387" priority="2624" percent="1" rank="10"/>
  </conditionalFormatting>
  <conditionalFormatting sqref="G48:AE48 AG48:AI48 AK48">
    <cfRule type="top10" dxfId="386" priority="2608" percent="1" rank="10"/>
    <cfRule type="top10" dxfId="385" priority="2607" percent="1" bottom="1" rank="10"/>
  </conditionalFormatting>
  <conditionalFormatting sqref="G11:AI11 AK11">
    <cfRule type="top10" dxfId="384" priority="2688" percent="1" bottom="1" rank="10"/>
    <cfRule type="top10" dxfId="383" priority="2689" percent="1" rank="10"/>
  </conditionalFormatting>
  <conditionalFormatting sqref="G12:AI12 AK12">
    <cfRule type="top10" dxfId="382" priority="2677" percent="1" bottom="1" rank="10"/>
    <cfRule type="top10" dxfId="381" priority="2678" percent="1" rank="10"/>
  </conditionalFormatting>
  <conditionalFormatting sqref="G14:AI14 AK14">
    <cfRule type="top10" dxfId="380" priority="2676" percent="1" rank="10"/>
    <cfRule type="top10" dxfId="379" priority="2675" percent="1" bottom="1" rank="10"/>
  </conditionalFormatting>
  <conditionalFormatting sqref="G15:AI15 AK15">
    <cfRule type="top10" dxfId="378" priority="2674" percent="1" rank="10"/>
    <cfRule type="top10" dxfId="377" priority="2673" percent="1" bottom="1" rank="10"/>
  </conditionalFormatting>
  <conditionalFormatting sqref="G16:AI16 AK16">
    <cfRule type="top10" dxfId="376" priority="2672" percent="1" rank="10"/>
    <cfRule type="top10" dxfId="375" priority="2671" percent="1" bottom="1" rank="10"/>
  </conditionalFormatting>
  <conditionalFormatting sqref="G17:AI17 AK17">
    <cfRule type="top10" dxfId="374" priority="2669" percent="1" bottom="1" rank="10"/>
    <cfRule type="top10" dxfId="373" priority="2670" percent="1" rank="10"/>
  </conditionalFormatting>
  <conditionalFormatting sqref="G18:AI18 AK18">
    <cfRule type="top10" dxfId="372" priority="2668" percent="1" rank="10"/>
    <cfRule type="top10" dxfId="371" priority="2667" percent="1" bottom="1" rank="10"/>
  </conditionalFormatting>
  <conditionalFormatting sqref="G19:AI19 AK19">
    <cfRule type="top10" dxfId="370" priority="2666" percent="1" rank="10"/>
    <cfRule type="top10" dxfId="369" priority="2665" percent="1" bottom="1" rank="10"/>
  </conditionalFormatting>
  <conditionalFormatting sqref="G20:AI20 AK20">
    <cfRule type="top10" dxfId="368" priority="2664" percent="1" rank="10"/>
    <cfRule type="top10" dxfId="367" priority="2663" percent="1" bottom="1" rank="10"/>
  </conditionalFormatting>
  <conditionalFormatting sqref="G21:AI21 AK21">
    <cfRule type="top10" dxfId="366" priority="2662" percent="1" rank="10"/>
    <cfRule type="top10" dxfId="365" priority="2661" percent="1" bottom="1" rank="10"/>
  </conditionalFormatting>
  <conditionalFormatting sqref="G22:AI22 AK22">
    <cfRule type="top10" dxfId="364" priority="2659" percent="1" bottom="1" rank="10"/>
    <cfRule type="top10" dxfId="363" priority="2660" percent="1" rank="10"/>
  </conditionalFormatting>
  <conditionalFormatting sqref="G23:AI23 AK23">
    <cfRule type="top10" dxfId="362" priority="2658" percent="1" rank="10"/>
    <cfRule type="top10" dxfId="361" priority="2657" percent="1" bottom="1" rank="10"/>
  </conditionalFormatting>
  <conditionalFormatting sqref="G24:AI24 AK24">
    <cfRule type="top10" dxfId="360" priority="2655" percent="1" bottom="1" rank="10"/>
    <cfRule type="top10" dxfId="359" priority="2656" percent="1" rank="10"/>
  </conditionalFormatting>
  <conditionalFormatting sqref="G25:AI25 AK25">
    <cfRule type="top10" dxfId="358" priority="2653" percent="1" bottom="1" rank="10"/>
    <cfRule type="top10" dxfId="357" priority="2654" percent="1" rank="10"/>
  </conditionalFormatting>
  <conditionalFormatting sqref="G26:AI26 AK26">
    <cfRule type="top10" dxfId="356" priority="2651" percent="1" bottom="1" rank="10"/>
    <cfRule type="top10" dxfId="355" priority="2652" percent="1" rank="10"/>
  </conditionalFormatting>
  <conditionalFormatting sqref="G29:AI29 AK29">
    <cfRule type="top10" dxfId="354" priority="2646" percent="1" rank="10"/>
    <cfRule type="top10" dxfId="353" priority="2645" percent="1" bottom="1" rank="10"/>
  </conditionalFormatting>
  <conditionalFormatting sqref="G30:AI30 AK30">
    <cfRule type="top10" dxfId="352" priority="2643" percent="1" bottom="1" rank="10"/>
    <cfRule type="top10" dxfId="351" priority="2644" percent="1" rank="10"/>
  </conditionalFormatting>
  <conditionalFormatting sqref="G31:AI31 AK31">
    <cfRule type="top10" dxfId="350" priority="5533" percent="1" rank="10"/>
    <cfRule type="top10" dxfId="349" priority="5532" percent="1" bottom="1" rank="10"/>
    <cfRule type="top10" dxfId="348" priority="5531" percent="1" rank="10"/>
    <cfRule type="top10" dxfId="347" priority="5530" percent="1" bottom="1" rank="10"/>
  </conditionalFormatting>
  <conditionalFormatting sqref="G35:AI35 AK35">
    <cfRule type="top10" dxfId="346" priority="2635" percent="1" bottom="1" rank="10"/>
    <cfRule type="top10" dxfId="345" priority="2636" percent="1" rank="10"/>
  </conditionalFormatting>
  <conditionalFormatting sqref="G38:AI38 AK38">
    <cfRule type="top10" dxfId="344" priority="2630" percent="1" rank="10"/>
    <cfRule type="top10" dxfId="343" priority="2629" percent="1" bottom="1" rank="10"/>
  </conditionalFormatting>
  <conditionalFormatting sqref="G45:AI45 AK45">
    <cfRule type="top10" dxfId="342" priority="2615" percent="1" bottom="1" rank="10"/>
    <cfRule type="top10" dxfId="341" priority="2616" percent="1" rank="10"/>
  </conditionalFormatting>
  <conditionalFormatting sqref="G70:AI70 AK70">
    <cfRule type="top10" dxfId="340" priority="2561" percent="1" bottom="1" rank="10"/>
    <cfRule type="top10" dxfId="339" priority="2562" percent="1" rank="10"/>
  </conditionalFormatting>
  <conditionalFormatting sqref="G81:AI81 AK81">
    <cfRule type="top10" dxfId="338" priority="2539" percent="1" bottom="1" rank="10"/>
    <cfRule type="top10" dxfId="337" priority="2540" percent="1" rank="10"/>
  </conditionalFormatting>
  <conditionalFormatting sqref="H67">
    <cfRule type="top10" dxfId="336" priority="69" percent="1" bottom="1" rank="10"/>
    <cfRule type="top10" dxfId="335" priority="70" percent="1" rank="10"/>
  </conditionalFormatting>
  <conditionalFormatting sqref="H76">
    <cfRule type="top10" dxfId="334" priority="9152" percent="1" bottom="1" rank="10"/>
    <cfRule type="top10" dxfId="333" priority="9153" percent="1" rank="10"/>
  </conditionalFormatting>
  <conditionalFormatting sqref="H88">
    <cfRule type="top10" dxfId="332" priority="938" percent="1" rank="10"/>
    <cfRule type="top10" dxfId="331" priority="937" percent="1" bottom="1" rank="10"/>
  </conditionalFormatting>
  <conditionalFormatting sqref="H89 I88 K88:M88 J89 U88 Y88:AA88 Q88 AK88 W88 AC88:AD88 AG88:AI88">
    <cfRule type="top10" dxfId="330" priority="2429" percent="1" bottom="1" rank="10"/>
    <cfRule type="top10" dxfId="329" priority="2430" percent="1" rank="10"/>
  </conditionalFormatting>
  <conditionalFormatting sqref="H74:I74 K74:AF74 J75 AH74:AI74 AK74">
    <cfRule type="top10" dxfId="328" priority="2554" percent="1" rank="10"/>
    <cfRule type="top10" dxfId="327" priority="2553" percent="1" bottom="1" rank="10"/>
  </conditionalFormatting>
  <conditionalFormatting sqref="H119:I119 K119:O119 J120 Q119:AI119 AK119">
    <cfRule type="top10" dxfId="326" priority="2306" percent="1" rank="10"/>
    <cfRule type="top10" dxfId="325" priority="2464" percent="1" rank="10"/>
    <cfRule type="top10" dxfId="324" priority="2305" percent="1" bottom="1" rank="10"/>
    <cfRule type="top10" dxfId="323" priority="2463" percent="1" bottom="1" rank="10"/>
  </conditionalFormatting>
  <conditionalFormatting sqref="I37">
    <cfRule type="top10" dxfId="322" priority="1224" percent="1" rank="10"/>
    <cfRule type="top10" dxfId="321" priority="1223" percent="1" bottom="1" rank="10"/>
  </conditionalFormatting>
  <conditionalFormatting sqref="I91">
    <cfRule type="top10" dxfId="320" priority="240" percent="1" rank="10"/>
    <cfRule type="top10" dxfId="319" priority="239" percent="1" bottom="1" rank="10"/>
  </conditionalFormatting>
  <conditionalFormatting sqref="I103">
    <cfRule type="top10" dxfId="318" priority="618" percent="1" rank="10"/>
    <cfRule type="top10" dxfId="317" priority="617" percent="1" bottom="1" rank="10"/>
  </conditionalFormatting>
  <conditionalFormatting sqref="I104">
    <cfRule type="top10" dxfId="316" priority="1222" percent="1" rank="10"/>
    <cfRule type="top10" dxfId="315" priority="1221" percent="1" bottom="1" rank="10"/>
  </conditionalFormatting>
  <conditionalFormatting sqref="J27">
    <cfRule type="top10" dxfId="314" priority="1220" percent="1" rank="10"/>
    <cfRule type="top10" dxfId="313" priority="1219" percent="1" bottom="1" rank="10"/>
  </conditionalFormatting>
  <conditionalFormatting sqref="J40 G39:H39 K39:O39 H40 Q39:V39 Y39:AD39 AF39:AI39">
    <cfRule type="top10" dxfId="312" priority="2628" percent="1" rank="10"/>
    <cfRule type="top10" dxfId="311" priority="2627" percent="1" bottom="1" rank="10"/>
  </conditionalFormatting>
  <conditionalFormatting sqref="J53">
    <cfRule type="top10" dxfId="310" priority="701" percent="1" bottom="1" rank="10"/>
    <cfRule type="top10" dxfId="309" priority="702" percent="1" rank="10"/>
  </conditionalFormatting>
  <conditionalFormatting sqref="J80">
    <cfRule type="top10" dxfId="308" priority="869" percent="1" bottom="1" rank="10"/>
    <cfRule type="top10" dxfId="307" priority="870" percent="1" rank="10"/>
  </conditionalFormatting>
  <conditionalFormatting sqref="J92 G91:H91 M91:R91 T91:Y91 AA91:AF91 AH91:AI91 AK91">
    <cfRule type="top10" dxfId="306" priority="2520" percent="1" rank="10"/>
    <cfRule type="top10" dxfId="305" priority="2519" percent="1" bottom="1" rank="10"/>
  </conditionalFormatting>
  <conditionalFormatting sqref="J104 AK103 H103 M103:O103 Q103:W103 Y103 AA103:AB103 AD103:AH103">
    <cfRule type="top10" dxfId="304" priority="2416" percent="1" rank="10"/>
    <cfRule type="top10" dxfId="303" priority="2415" percent="1" bottom="1" rank="10"/>
  </conditionalFormatting>
  <conditionalFormatting sqref="J105 G104:H104 AK104 L104:O104 Q104:Y104 AA104:AH104">
    <cfRule type="top10" dxfId="302" priority="2494" percent="1" rank="10"/>
    <cfRule type="top10" dxfId="301" priority="2493" percent="1" bottom="1" rank="10"/>
  </conditionalFormatting>
  <conditionalFormatting sqref="J113">
    <cfRule type="top10" dxfId="300" priority="517" percent="1" bottom="1" rank="10"/>
    <cfRule type="top10" dxfId="299" priority="518" percent="1" rank="10"/>
    <cfRule type="top10" dxfId="298" priority="516" percent="1" rank="10"/>
    <cfRule type="top10" dxfId="297" priority="515" percent="1" bottom="1" rank="10"/>
  </conditionalFormatting>
  <conditionalFormatting sqref="K43">
    <cfRule type="top10" dxfId="296" priority="781" percent="1" bottom="1" rank="10"/>
    <cfRule type="top10" dxfId="295" priority="782" percent="1" rank="10"/>
  </conditionalFormatting>
  <conditionalFormatting sqref="K90">
    <cfRule type="top10" dxfId="294" priority="5988" percent="1" bottom="1" rank="10"/>
    <cfRule type="top10" dxfId="293" priority="5989" percent="1" rank="10"/>
  </conditionalFormatting>
  <conditionalFormatting sqref="K91">
    <cfRule type="top10" dxfId="292" priority="5926" percent="1" bottom="1" rank="10"/>
    <cfRule type="top10" dxfId="291" priority="5927" percent="1" rank="10"/>
  </conditionalFormatting>
  <conditionalFormatting sqref="K92">
    <cfRule type="top10" dxfId="290" priority="1012" percent="1" rank="10"/>
    <cfRule type="top10" dxfId="289" priority="1011" percent="1" bottom="1" rank="10"/>
  </conditionalFormatting>
  <conditionalFormatting sqref="K103">
    <cfRule type="top10" dxfId="288" priority="613" percent="1" bottom="1" rank="10"/>
    <cfRule type="top10" dxfId="287" priority="614" percent="1" rank="10"/>
  </conditionalFormatting>
  <conditionalFormatting sqref="K104">
    <cfRule type="top10" dxfId="286" priority="6934" percent="1" bottom="1" rank="10"/>
    <cfRule type="top10" dxfId="285" priority="6935" percent="1" rank="10"/>
  </conditionalFormatting>
  <conditionalFormatting sqref="L44">
    <cfRule type="top10" dxfId="284" priority="7798" percent="1" bottom="1" rank="10"/>
    <cfRule type="top10" dxfId="283" priority="7799" percent="1" rank="10"/>
  </conditionalFormatting>
  <conditionalFormatting sqref="L46">
    <cfRule type="top10" dxfId="282" priority="718" percent="1" rank="10"/>
    <cfRule type="top10" dxfId="281" priority="717" percent="1" bottom="1" rank="10"/>
  </conditionalFormatting>
  <conditionalFormatting sqref="L47">
    <cfRule type="top10" dxfId="280" priority="8200" percent="1" bottom="1" rank="10"/>
    <cfRule type="top10" dxfId="279" priority="8201" percent="1" rank="10"/>
  </conditionalFormatting>
  <conditionalFormatting sqref="L51">
    <cfRule type="top10" dxfId="278" priority="14" percent="1" rank="10"/>
    <cfRule type="top10" dxfId="277" priority="13" percent="1" bottom="1" rank="10"/>
  </conditionalFormatting>
  <conditionalFormatting sqref="L91">
    <cfRule type="top10" dxfId="276" priority="1209" percent="1" bottom="1" rank="10"/>
    <cfRule type="top10" dxfId="275" priority="1210" percent="1" rank="10"/>
  </conditionalFormatting>
  <conditionalFormatting sqref="L103">
    <cfRule type="top10" dxfId="274" priority="610" percent="1" rank="10"/>
    <cfRule type="top10" dxfId="273" priority="609" percent="1" bottom="1" rank="10"/>
  </conditionalFormatting>
  <conditionalFormatting sqref="M44">
    <cfRule type="top10" dxfId="272" priority="7801" percent="1" rank="10"/>
    <cfRule type="top10" dxfId="271" priority="7800" percent="1" bottom="1" rank="10"/>
  </conditionalFormatting>
  <conditionalFormatting sqref="M47">
    <cfRule type="top10" dxfId="270" priority="328" percent="1" rank="10"/>
    <cfRule type="top10" dxfId="269" priority="327" percent="1" bottom="1" rank="10"/>
  </conditionalFormatting>
  <conditionalFormatting sqref="M79">
    <cfRule type="top10" dxfId="268" priority="844" percent="1" rank="10"/>
    <cfRule type="top10" dxfId="267" priority="843" percent="1" bottom="1" rank="10"/>
  </conditionalFormatting>
  <conditionalFormatting sqref="N43">
    <cfRule type="top10" dxfId="266" priority="7353" percent="1" rank="10"/>
    <cfRule type="top10" dxfId="265" priority="7352" percent="1" bottom="1" rank="10"/>
  </conditionalFormatting>
  <conditionalFormatting sqref="N44">
    <cfRule type="top10" dxfId="264" priority="7803" percent="1" rank="10"/>
    <cfRule type="top10" dxfId="263" priority="7802" percent="1" bottom="1" rank="10"/>
  </conditionalFormatting>
  <conditionalFormatting sqref="N78">
    <cfRule type="top10" dxfId="262" priority="820" percent="1" rank="10"/>
    <cfRule type="top10" dxfId="261" priority="819" percent="1" bottom="1" rank="10"/>
  </conditionalFormatting>
  <conditionalFormatting sqref="N79">
    <cfRule type="top10" dxfId="260" priority="6405" percent="1" rank="10"/>
    <cfRule type="top10" dxfId="259" priority="6404" percent="1" bottom="1" rank="10"/>
  </conditionalFormatting>
  <conditionalFormatting sqref="N86">
    <cfRule type="top10" dxfId="258" priority="1203" percent="1" bottom="1" rank="10"/>
    <cfRule type="top10" dxfId="257" priority="1204" percent="1" rank="10"/>
  </conditionalFormatting>
  <conditionalFormatting sqref="N88">
    <cfRule type="top10" dxfId="256" priority="6079" percent="1" rank="10"/>
    <cfRule type="top10" dxfId="255" priority="6078" percent="1" bottom="1" rank="10"/>
  </conditionalFormatting>
  <conditionalFormatting sqref="O86">
    <cfRule type="top10" dxfId="254" priority="904" percent="1" rank="10"/>
    <cfRule type="top10" dxfId="253" priority="903" percent="1" bottom="1" rank="10"/>
  </conditionalFormatting>
  <conditionalFormatting sqref="O87">
    <cfRule type="top10" dxfId="252" priority="6175" percent="1" rank="10"/>
    <cfRule type="top10" dxfId="251" priority="6174" percent="1" bottom="1" rank="10"/>
  </conditionalFormatting>
  <conditionalFormatting sqref="O88">
    <cfRule type="top10" dxfId="250" priority="6081" percent="1" rank="10"/>
    <cfRule type="top10" dxfId="249" priority="6080" percent="1" bottom="1" rank="10"/>
  </conditionalFormatting>
  <conditionalFormatting sqref="O79:P79 R79:S79 U79 AC79:AD79 H79:I79 K79:L79 W79:Y79 AF79:AH79 AK79">
    <cfRule type="top10" dxfId="248" priority="2543" percent="1" bottom="1" rank="10"/>
    <cfRule type="top10" dxfId="247" priority="2544" percent="1" rank="10"/>
  </conditionalFormatting>
  <conditionalFormatting sqref="P36:P37">
    <cfRule type="top10" dxfId="246" priority="2174" percent="1" rank="10"/>
    <cfRule type="top10" dxfId="245" priority="2173" percent="1" bottom="1" rank="10"/>
  </conditionalFormatting>
  <conditionalFormatting sqref="P39">
    <cfRule type="top10" dxfId="244" priority="2172" percent="1" rank="10"/>
    <cfRule type="top10" dxfId="243" priority="2171" percent="1" bottom="1" rank="10"/>
  </conditionalFormatting>
  <conditionalFormatting sqref="P40">
    <cfRule type="top10" dxfId="242" priority="2170" percent="1" rank="10"/>
    <cfRule type="top10" dxfId="241" priority="2169" percent="1" bottom="1" rank="10"/>
  </conditionalFormatting>
  <conditionalFormatting sqref="P87">
    <cfRule type="top10" dxfId="240" priority="6176" percent="1" bottom="1" rank="10"/>
    <cfRule type="top10" dxfId="239" priority="6177" percent="1" rank="10"/>
  </conditionalFormatting>
  <conditionalFormatting sqref="P88">
    <cfRule type="top10" dxfId="238" priority="6083" percent="1" rank="10"/>
    <cfRule type="top10" dxfId="237" priority="6082" percent="1" bottom="1" rank="10"/>
  </conditionalFormatting>
  <conditionalFormatting sqref="P103">
    <cfRule type="top10" dxfId="236" priority="605" percent="1" bottom="1" rank="10"/>
    <cfRule type="top10" dxfId="235" priority="606" percent="1" rank="10"/>
  </conditionalFormatting>
  <conditionalFormatting sqref="P104">
    <cfRule type="top10" dxfId="234" priority="580" percent="1" rank="10"/>
    <cfRule type="top10" dxfId="233" priority="579" percent="1" bottom="1" rank="10"/>
  </conditionalFormatting>
  <conditionalFormatting sqref="P111">
    <cfRule type="top10" dxfId="232" priority="6955" percent="1" rank="10"/>
    <cfRule type="top10" dxfId="231" priority="6957" percent="1" rank="10"/>
    <cfRule type="top10" dxfId="230" priority="6956" percent="1" bottom="1" rank="10"/>
    <cfRule type="top10" dxfId="229" priority="6954" percent="1" bottom="1" rank="10"/>
  </conditionalFormatting>
  <conditionalFormatting sqref="P112">
    <cfRule type="top10" dxfId="228" priority="6973" percent="1" rank="10"/>
    <cfRule type="top10" dxfId="227" priority="6972" percent="1" bottom="1" rank="10"/>
    <cfRule type="top10" dxfId="226" priority="6971" percent="1" rank="10"/>
    <cfRule type="top10" dxfId="225" priority="6970" percent="1" bottom="1" rank="10"/>
  </conditionalFormatting>
  <conditionalFormatting sqref="P114">
    <cfRule type="top10" dxfId="224" priority="6984" percent="1" bottom="1" rank="10"/>
    <cfRule type="top10" dxfId="223" priority="6983" percent="1" rank="10"/>
    <cfRule type="top10" dxfId="222" priority="6982" percent="1" bottom="1" rank="10"/>
    <cfRule type="top10" dxfId="221" priority="6985" percent="1" rank="10"/>
  </conditionalFormatting>
  <conditionalFormatting sqref="P115">
    <cfRule type="top10" dxfId="220" priority="1191" percent="1" bottom="1" rank="10"/>
    <cfRule type="top10" dxfId="219" priority="1193" percent="1" bottom="1" rank="10"/>
    <cfRule type="top10" dxfId="218" priority="1194" percent="1" rank="10"/>
    <cfRule type="top10" dxfId="217" priority="1192" percent="1" rank="10"/>
  </conditionalFormatting>
  <conditionalFormatting sqref="P119">
    <cfRule type="top10" dxfId="216" priority="454" percent="1" rank="10"/>
    <cfRule type="top10" dxfId="215" priority="453" percent="1" bottom="1" rank="10"/>
    <cfRule type="top10" dxfId="214" priority="452" percent="1" rank="10"/>
    <cfRule type="top10" dxfId="213" priority="451" percent="1" bottom="1" rank="10"/>
  </conditionalFormatting>
  <conditionalFormatting sqref="P120">
    <cfRule type="top10" dxfId="212" priority="1189" percent="1" bottom="1" rank="10"/>
    <cfRule type="top10" dxfId="211" priority="1190" percent="1" rank="10"/>
    <cfRule type="top10" dxfId="210" priority="1187" percent="1" bottom="1" rank="10"/>
    <cfRule type="top10" dxfId="209" priority="1188" percent="1" rank="10"/>
  </conditionalFormatting>
  <conditionalFormatting sqref="Q43">
    <cfRule type="top10" dxfId="208" priority="778" percent="1" rank="10"/>
    <cfRule type="top10" dxfId="207" priority="777" percent="1" bottom="1" rank="10"/>
  </conditionalFormatting>
  <conditionalFormatting sqref="Q57">
    <cfRule type="top10" dxfId="206" priority="45" percent="1" bottom="1" rank="10"/>
    <cfRule type="top10" dxfId="205" priority="46" percent="1" rank="10"/>
  </conditionalFormatting>
  <conditionalFormatting sqref="Q58">
    <cfRule type="top10" dxfId="204" priority="1185" percent="1" bottom="1" rank="10"/>
    <cfRule type="top10" dxfId="203" priority="1186" percent="1" rank="10"/>
  </conditionalFormatting>
  <conditionalFormatting sqref="Q78">
    <cfRule type="top10" dxfId="202" priority="818" percent="1" rank="10"/>
    <cfRule type="top10" dxfId="201" priority="817" percent="1" bottom="1" rank="10"/>
  </conditionalFormatting>
  <conditionalFormatting sqref="Q79">
    <cfRule type="top10" dxfId="200" priority="6407" percent="1" rank="10"/>
    <cfRule type="top10" dxfId="199" priority="6406" percent="1" bottom="1" rank="10"/>
  </conditionalFormatting>
  <conditionalFormatting sqref="Q92">
    <cfRule type="top10" dxfId="198" priority="1009" percent="1" bottom="1" rank="10"/>
    <cfRule type="top10" dxfId="197" priority="1010" percent="1" rank="10"/>
  </conditionalFormatting>
  <conditionalFormatting sqref="Q94">
    <cfRule type="top10" dxfId="196" priority="1181" percent="1" bottom="1" rank="10"/>
    <cfRule type="top10" dxfId="195" priority="1182" percent="1" rank="10"/>
  </conditionalFormatting>
  <conditionalFormatting sqref="Q109">
    <cfRule type="top10" dxfId="194" priority="557" percent="1" bottom="1" rank="10"/>
    <cfRule type="top10" dxfId="193" priority="558" percent="1" rank="10"/>
    <cfRule type="top10" dxfId="192" priority="559" percent="1" bottom="1" rank="10"/>
    <cfRule type="top10" dxfId="191" priority="560" percent="1" rank="10"/>
  </conditionalFormatting>
  <conditionalFormatting sqref="Q111:AI111 H111:I111 K111:O111 J112 AK111">
    <cfRule type="top10" dxfId="190" priority="2479" percent="1" bottom="1" rank="10"/>
    <cfRule type="top10" dxfId="189" priority="2480" percent="1" rank="10"/>
  </conditionalFormatting>
  <conditionalFormatting sqref="R34">
    <cfRule type="top10" dxfId="188" priority="1138" percent="1" rank="10"/>
    <cfRule type="top10" dxfId="187" priority="1137" percent="1" bottom="1" rank="10"/>
  </conditionalFormatting>
  <conditionalFormatting sqref="R76">
    <cfRule type="top10" dxfId="186" priority="9155" percent="1" rank="10"/>
    <cfRule type="top10" dxfId="185" priority="9154" percent="1" bottom="1" rank="10"/>
  </conditionalFormatting>
  <conditionalFormatting sqref="R86">
    <cfRule type="top10" dxfId="184" priority="899" percent="1" bottom="1" rank="10"/>
    <cfRule type="top10" dxfId="183" priority="900" percent="1" rank="10"/>
  </conditionalFormatting>
  <conditionalFormatting sqref="R88">
    <cfRule type="top10" dxfId="182" priority="1180" percent="1" rank="10"/>
    <cfRule type="top10" dxfId="181" priority="1179" percent="1" bottom="1" rank="10"/>
  </conditionalFormatting>
  <conditionalFormatting sqref="S88">
    <cfRule type="top10" dxfId="180" priority="5558" percent="1" bottom="1" rank="10"/>
    <cfRule type="top10" dxfId="179" priority="5559" percent="1" rank="10"/>
  </conditionalFormatting>
  <conditionalFormatting sqref="S91">
    <cfRule type="top10" dxfId="178" priority="1178" percent="1" rank="10"/>
    <cfRule type="top10" dxfId="177" priority="1177" percent="1" bottom="1" rank="10"/>
  </conditionalFormatting>
  <conditionalFormatting sqref="T44">
    <cfRule type="top10" dxfId="176" priority="743" percent="1" bottom="1" rank="10"/>
    <cfRule type="top10" dxfId="175" priority="744" percent="1" rank="10"/>
  </conditionalFormatting>
  <conditionalFormatting sqref="T47">
    <cfRule type="top10" dxfId="174" priority="8202" percent="1" bottom="1" rank="10"/>
    <cfRule type="top10" dxfId="173" priority="8203" percent="1" rank="10"/>
  </conditionalFormatting>
  <conditionalFormatting sqref="T79">
    <cfRule type="top10" dxfId="172" priority="6408" percent="1" bottom="1" rank="10"/>
    <cfRule type="top10" dxfId="171" priority="6409" percent="1" rank="10"/>
  </conditionalFormatting>
  <conditionalFormatting sqref="T86">
    <cfRule type="top10" dxfId="170" priority="896" percent="1" rank="10"/>
    <cfRule type="top10" dxfId="169" priority="895" percent="1" bottom="1" rank="10"/>
  </conditionalFormatting>
  <conditionalFormatting sqref="T88">
    <cfRule type="top10" dxfId="168" priority="6084" percent="1" bottom="1" rank="10"/>
    <cfRule type="top10" dxfId="167" priority="6085" percent="1" rank="10"/>
  </conditionalFormatting>
  <conditionalFormatting sqref="V43">
    <cfRule type="top10" dxfId="166" priority="7373" percent="1" rank="10"/>
    <cfRule type="top10" dxfId="165" priority="7372" percent="1" bottom="1" rank="10"/>
  </conditionalFormatting>
  <conditionalFormatting sqref="V47">
    <cfRule type="top10" dxfId="164" priority="6869" percent="1" rank="10"/>
    <cfRule type="top10" dxfId="163" priority="6868" percent="1" bottom="1" rank="10"/>
  </conditionalFormatting>
  <conditionalFormatting sqref="V79">
    <cfRule type="top10" dxfId="162" priority="841" percent="1" bottom="1" rank="10"/>
    <cfRule type="top10" dxfId="161" priority="842" percent="1" rank="10"/>
  </conditionalFormatting>
  <conditionalFormatting sqref="V86">
    <cfRule type="top10" dxfId="160" priority="892" percent="1" rank="10"/>
    <cfRule type="top10" dxfId="159" priority="891" percent="1" bottom="1" rank="10"/>
  </conditionalFormatting>
  <conditionalFormatting sqref="V88">
    <cfRule type="top10" dxfId="158" priority="947" percent="1" bottom="1" rank="10"/>
    <cfRule type="top10" dxfId="157" priority="948" percent="1" rank="10"/>
  </conditionalFormatting>
  <conditionalFormatting sqref="W39">
    <cfRule type="top10" dxfId="156" priority="1081" percent="1" bottom="1" rank="10"/>
    <cfRule type="top10" dxfId="155" priority="1082" percent="1" rank="10"/>
  </conditionalFormatting>
  <conditionalFormatting sqref="W52">
    <cfRule type="top10" dxfId="154" priority="700" percent="1" rank="10"/>
    <cfRule type="top10" dxfId="153" priority="699" percent="1" bottom="1" rank="10"/>
  </conditionalFormatting>
  <conditionalFormatting sqref="X36">
    <cfRule type="top10" dxfId="152" priority="1125" percent="1" bottom="1" rank="10"/>
    <cfRule type="top10" dxfId="151" priority="1126" percent="1" rank="10"/>
  </conditionalFormatting>
  <conditionalFormatting sqref="X37">
    <cfRule type="top10" dxfId="150" priority="5693" percent="1" rank="10"/>
    <cfRule type="top10" dxfId="149" priority="5692" percent="1" bottom="1" rank="10"/>
  </conditionalFormatting>
  <conditionalFormatting sqref="X39">
    <cfRule type="top10" dxfId="148" priority="9594" percent="1" bottom="1" rank="10"/>
    <cfRule type="top10" dxfId="147" priority="9595" percent="1" rank="10"/>
  </conditionalFormatting>
  <conditionalFormatting sqref="X88">
    <cfRule type="top10" dxfId="146" priority="1617" percent="1" bottom="1" rank="10"/>
    <cfRule type="top10" dxfId="145" priority="1618" percent="1" rank="10"/>
  </conditionalFormatting>
  <conditionalFormatting sqref="X90">
    <cfRule type="top10" dxfId="144" priority="1170" percent="1" rank="10"/>
    <cfRule type="top10" dxfId="143" priority="1169" percent="1" bottom="1" rank="10"/>
  </conditionalFormatting>
  <conditionalFormatting sqref="X92">
    <cfRule type="top10" dxfId="142" priority="1008" percent="1" rank="10"/>
    <cfRule type="top10" dxfId="141" priority="1007" percent="1" bottom="1" rank="10"/>
  </conditionalFormatting>
  <conditionalFormatting sqref="X103">
    <cfRule type="top10" dxfId="140" priority="601" percent="1" bottom="1" rank="10"/>
    <cfRule type="top10" dxfId="139" priority="602" percent="1" rank="10"/>
  </conditionalFormatting>
  <conditionalFormatting sqref="X116">
    <cfRule type="top10" dxfId="138" priority="478" percent="1" rank="10"/>
    <cfRule type="top10" dxfId="137" priority="477" percent="1" bottom="1" rank="10"/>
    <cfRule type="top10" dxfId="136" priority="476" percent="1" rank="10"/>
    <cfRule type="top10" dxfId="135" priority="475" percent="1" bottom="1" rank="10"/>
  </conditionalFormatting>
  <conditionalFormatting sqref="Y43">
    <cfRule type="top10" dxfId="134" priority="369" percent="1" bottom="1" rank="10"/>
    <cfRule type="top10" dxfId="133" priority="370" percent="1" rank="10"/>
  </conditionalFormatting>
  <conditionalFormatting sqref="Y44">
    <cfRule type="top10" dxfId="132" priority="745" percent="1" bottom="1" rank="10"/>
    <cfRule type="top10" dxfId="131" priority="746" percent="1" rank="10"/>
  </conditionalFormatting>
  <conditionalFormatting sqref="Z43">
    <cfRule type="top10" dxfId="130" priority="7374" percent="1" bottom="1" rank="10"/>
    <cfRule type="top10" dxfId="129" priority="7375" percent="1" rank="10"/>
  </conditionalFormatting>
  <conditionalFormatting sqref="Z44">
    <cfRule type="top10" dxfId="128" priority="7805" percent="1" rank="10"/>
    <cfRule type="top10" dxfId="127" priority="7804" percent="1" bottom="1" rank="10"/>
  </conditionalFormatting>
  <conditionalFormatting sqref="Z52">
    <cfRule type="top10" dxfId="126" priority="698" percent="1" rank="10"/>
    <cfRule type="top10" dxfId="125" priority="697" percent="1" bottom="1" rank="10"/>
  </conditionalFormatting>
  <conditionalFormatting sqref="Z79">
    <cfRule type="top10" dxfId="124" priority="837" percent="1" bottom="1" rank="10"/>
    <cfRule type="top10" dxfId="123" priority="838" percent="1" rank="10"/>
  </conditionalFormatting>
  <conditionalFormatting sqref="Z80">
    <cfRule type="top10" dxfId="122" priority="866" percent="1" rank="10"/>
    <cfRule type="top10" dxfId="121" priority="865" percent="1" bottom="1" rank="10"/>
  </conditionalFormatting>
  <conditionalFormatting sqref="Z86">
    <cfRule type="top10" dxfId="120" priority="888" percent="1" rank="10"/>
    <cfRule type="top10" dxfId="119" priority="887" percent="1" bottom="1" rank="10"/>
  </conditionalFormatting>
  <conditionalFormatting sqref="Z91">
    <cfRule type="top10" dxfId="118" priority="5929" percent="1" rank="10"/>
    <cfRule type="top10" dxfId="117" priority="5928" percent="1" bottom="1" rank="10"/>
  </conditionalFormatting>
  <conditionalFormatting sqref="Z92">
    <cfRule type="top10" dxfId="116" priority="5873" percent="1" rank="10"/>
    <cfRule type="top10" dxfId="115" priority="5872" percent="1" bottom="1" rank="10"/>
  </conditionalFormatting>
  <conditionalFormatting sqref="Z103">
    <cfRule type="top10" dxfId="114" priority="598" percent="1" rank="10"/>
    <cfRule type="top10" dxfId="113" priority="597" percent="1" bottom="1" rank="10"/>
  </conditionalFormatting>
  <conditionalFormatting sqref="Z104">
    <cfRule type="top10" dxfId="112" priority="577" percent="1" bottom="1" rank="10"/>
    <cfRule type="top10" dxfId="111" priority="578" percent="1" rank="10"/>
  </conditionalFormatting>
  <conditionalFormatting sqref="AA78">
    <cfRule type="top10" dxfId="110" priority="6545" percent="1" rank="10"/>
    <cfRule type="top10" dxfId="109" priority="6544" percent="1" bottom="1" rank="10"/>
  </conditionalFormatting>
  <conditionalFormatting sqref="AA79">
    <cfRule type="top10" dxfId="108" priority="8836" percent="1" bottom="1" rank="10"/>
    <cfRule type="top10" dxfId="107" priority="8837" percent="1" rank="10"/>
  </conditionalFormatting>
  <conditionalFormatting sqref="AA87">
    <cfRule type="top10" dxfId="106" priority="920" percent="1" rank="10"/>
    <cfRule type="top10" dxfId="105" priority="919" percent="1" bottom="1" rank="10"/>
  </conditionalFormatting>
  <conditionalFormatting sqref="AA90">
    <cfRule type="top10" dxfId="104" priority="977" percent="1" bottom="1" rank="10"/>
    <cfRule type="top10" dxfId="103" priority="978" percent="1" rank="10"/>
  </conditionalFormatting>
  <conditionalFormatting sqref="AA96">
    <cfRule type="top10" dxfId="102" priority="8547" percent="1" rank="10"/>
    <cfRule type="top10" dxfId="101" priority="8546" percent="1" bottom="1" rank="10"/>
  </conditionalFormatting>
  <conditionalFormatting sqref="AB36">
    <cfRule type="top10" dxfId="100" priority="1121" percent="1" bottom="1" rank="10"/>
    <cfRule type="top10" dxfId="99" priority="1122" percent="1" rank="10"/>
  </conditionalFormatting>
  <conditionalFormatting sqref="AB37">
    <cfRule type="top10" dxfId="98" priority="1163" percent="1" bottom="1" rank="10"/>
    <cfRule type="top10" dxfId="97" priority="1164" percent="1" rank="10"/>
  </conditionalFormatting>
  <conditionalFormatting sqref="AB78">
    <cfRule type="top10" dxfId="96" priority="816" percent="1" rank="10"/>
    <cfRule type="top10" dxfId="95" priority="815" percent="1" bottom="1" rank="10"/>
  </conditionalFormatting>
  <conditionalFormatting sqref="AB79">
    <cfRule type="top10" dxfId="94" priority="6413" percent="1" rank="10"/>
    <cfRule type="top10" dxfId="93" priority="6412" percent="1" bottom="1" rank="10"/>
  </conditionalFormatting>
  <conditionalFormatting sqref="AB80">
    <cfRule type="top10" dxfId="92" priority="6286" percent="1" bottom="1" rank="10"/>
    <cfRule type="top10" dxfId="91" priority="6287" percent="1" rank="10"/>
  </conditionalFormatting>
  <conditionalFormatting sqref="AB88">
    <cfRule type="top10" dxfId="90" priority="945" percent="1" bottom="1" rank="10"/>
    <cfRule type="top10" dxfId="89" priority="946" percent="1" rank="10"/>
  </conditionalFormatting>
  <conditionalFormatting sqref="AC43">
    <cfRule type="top10" dxfId="88" priority="7376" percent="1" bottom="1" rank="10"/>
    <cfRule type="top10" dxfId="87" priority="7377" percent="1" rank="10"/>
  </conditionalFormatting>
  <conditionalFormatting sqref="AC44">
    <cfRule type="top10" dxfId="86" priority="7806" percent="1" bottom="1" rank="10"/>
    <cfRule type="top10" dxfId="85" priority="7807" percent="1" rank="10"/>
  </conditionalFormatting>
  <conditionalFormatting sqref="AC90">
    <cfRule type="top10" dxfId="84" priority="976" percent="1" rank="10"/>
    <cfRule type="top10" dxfId="83" priority="975" percent="1" bottom="1" rank="10"/>
  </conditionalFormatting>
  <conditionalFormatting sqref="AC103">
    <cfRule type="top10" dxfId="82" priority="594" percent="1" rank="10"/>
    <cfRule type="top10" dxfId="81" priority="593" percent="1" bottom="1" rank="10"/>
  </conditionalFormatting>
  <conditionalFormatting sqref="AC78:AD78 H78:I78 K78:M78 J79 O78:P78 R78:Z78 AF78:AI78 AK78">
    <cfRule type="top10" dxfId="80" priority="2546" percent="1" rank="10"/>
    <cfRule type="top10" dxfId="79" priority="2545" percent="1" bottom="1" rank="10"/>
  </conditionalFormatting>
  <conditionalFormatting sqref="AD34">
    <cfRule type="top10" dxfId="78" priority="1140" percent="1" rank="10"/>
    <cfRule type="top10" dxfId="77" priority="1139" percent="1" bottom="1" rank="10"/>
  </conditionalFormatting>
  <conditionalFormatting sqref="AD36">
    <cfRule type="top10" dxfId="76" priority="1120" percent="1" rank="10"/>
    <cfRule type="top10" dxfId="75" priority="1119" percent="1" bottom="1" rank="10"/>
  </conditionalFormatting>
  <conditionalFormatting sqref="AD41">
    <cfRule type="top10" dxfId="74" priority="1045" percent="1" bottom="1" rank="10"/>
    <cfRule type="top10" dxfId="73" priority="1046" percent="1" rank="10"/>
  </conditionalFormatting>
  <conditionalFormatting sqref="AD44">
    <cfRule type="top10" dxfId="72" priority="7809" percent="1" rank="10"/>
    <cfRule type="top10" dxfId="71" priority="7808" percent="1" bottom="1" rank="10"/>
  </conditionalFormatting>
  <conditionalFormatting sqref="AD108:AD109">
    <cfRule type="top10" dxfId="70" priority="2413" percent="1" bottom="1" rank="10"/>
    <cfRule type="top10" dxfId="69" priority="2414" percent="1" rank="10"/>
  </conditionalFormatting>
  <conditionalFormatting sqref="AD109:AD110">
    <cfRule type="top10" dxfId="68" priority="2411" percent="1" bottom="1" rank="10"/>
    <cfRule type="top10" dxfId="67" priority="2412" percent="1" rank="10"/>
  </conditionalFormatting>
  <conditionalFormatting sqref="AD110:AD111">
    <cfRule type="top10" dxfId="66" priority="2409" percent="1" bottom="1" rank="10"/>
    <cfRule type="top10" dxfId="65" priority="2410" percent="1" rank="10"/>
  </conditionalFormatting>
  <conditionalFormatting sqref="AE39">
    <cfRule type="top10" dxfId="64" priority="9606" percent="1" bottom="1" rank="10"/>
    <cfRule type="top10" dxfId="63" priority="9607" percent="1" rank="10"/>
  </conditionalFormatting>
  <conditionalFormatting sqref="AE67">
    <cfRule type="top10" dxfId="62" priority="67" percent="1" bottom="1" rank="10"/>
    <cfRule type="top10" dxfId="61" priority="68" percent="1" rank="10"/>
  </conditionalFormatting>
  <conditionalFormatting sqref="AE78">
    <cfRule type="top10" dxfId="60" priority="811" percent="1" bottom="1" rank="10"/>
    <cfRule type="top10" dxfId="59" priority="812" percent="1" rank="10"/>
  </conditionalFormatting>
  <conditionalFormatting sqref="AE79">
    <cfRule type="top10" dxfId="58" priority="835" percent="1" bottom="1" rank="10"/>
    <cfRule type="top10" dxfId="57" priority="836" percent="1" rank="10"/>
  </conditionalFormatting>
  <conditionalFormatting sqref="AE80">
    <cfRule type="top10" dxfId="56" priority="6288" percent="1" bottom="1" rank="10"/>
    <cfRule type="top10" dxfId="55" priority="6289" percent="1" rank="10"/>
  </conditionalFormatting>
  <conditionalFormatting sqref="AE88">
    <cfRule type="top10" dxfId="54" priority="939" percent="1" bottom="1" rank="10"/>
    <cfRule type="top10" dxfId="53" priority="940" percent="1" rank="10"/>
  </conditionalFormatting>
  <conditionalFormatting sqref="AE34:AI34 S34:AC34 E34:Q34">
    <cfRule type="top10" dxfId="52" priority="2637" percent="1" bottom="1" rank="10"/>
    <cfRule type="top10" dxfId="51" priority="2638" percent="1" rank="10"/>
  </conditionalFormatting>
  <conditionalFormatting sqref="AE111:AI111 Q111:AC111 H111:I111 K111:O111 J112 AK111">
    <cfRule type="top10" dxfId="50" priority="2321" percent="1" bottom="1" rank="10"/>
    <cfRule type="top10" dxfId="49" priority="2322" percent="1" rank="10"/>
  </conditionalFormatting>
  <conditionalFormatting sqref="AF47:AF48">
    <cfRule type="top10" dxfId="48" priority="1157" percent="1" bottom="1" rank="10"/>
    <cfRule type="top10" dxfId="47" priority="1158" percent="1" rank="10"/>
  </conditionalFormatting>
  <conditionalFormatting sqref="AF86">
    <cfRule type="top10" dxfId="46" priority="882" percent="1" rank="10"/>
    <cfRule type="top10" dxfId="45" priority="881" percent="1" bottom="1" rank="10"/>
  </conditionalFormatting>
  <conditionalFormatting sqref="AF88">
    <cfRule type="top10" dxfId="44" priority="944" percent="1" rank="10"/>
    <cfRule type="top10" dxfId="43" priority="943" percent="1" bottom="1" rank="10"/>
  </conditionalFormatting>
  <conditionalFormatting sqref="AG73:AG74">
    <cfRule type="top10" dxfId="42" priority="1147" percent="1" bottom="1" rank="10"/>
    <cfRule type="top10" dxfId="41" priority="1148" percent="1" rank="10"/>
  </conditionalFormatting>
  <conditionalFormatting sqref="AG91:AG92">
    <cfRule type="top10" dxfId="40" priority="1155" percent="1" bottom="1" rank="10"/>
    <cfRule type="top10" dxfId="39" priority="1156" percent="1" rank="10"/>
  </conditionalFormatting>
  <conditionalFormatting sqref="AH44">
    <cfRule type="top10" dxfId="38" priority="1149" percent="1" bottom="1" rank="10"/>
    <cfRule type="top10" dxfId="37" priority="1150" percent="1" rank="10"/>
  </conditionalFormatting>
  <conditionalFormatting sqref="AI43">
    <cfRule type="top10" dxfId="36" priority="7394" percent="1" bottom="1" rank="10"/>
    <cfRule type="top10" dxfId="35" priority="7395" percent="1" rank="10"/>
  </conditionalFormatting>
  <conditionalFormatting sqref="AI76">
    <cfRule type="top10" dxfId="34" priority="79" percent="1" bottom="1" rank="10"/>
    <cfRule type="top10" dxfId="33" priority="80" percent="1" rank="10"/>
  </conditionalFormatting>
  <conditionalFormatting sqref="AI79">
    <cfRule type="top10" dxfId="32" priority="834" percent="1" rank="10"/>
    <cfRule type="top10" dxfId="31" priority="833" percent="1" bottom="1" rank="10"/>
  </conditionalFormatting>
  <conditionalFormatting sqref="AI103">
    <cfRule type="top10" dxfId="30" priority="6905" percent="1" rank="10"/>
    <cfRule type="top10" dxfId="29" priority="6904" percent="1" bottom="1" rank="10"/>
  </conditionalFormatting>
  <conditionalFormatting sqref="AI104">
    <cfRule type="top10" dxfId="28" priority="6937" percent="1" rank="10"/>
    <cfRule type="top10" dxfId="27" priority="6936" percent="1" bottom="1" rank="10"/>
  </conditionalFormatting>
  <conditionalFormatting sqref="AJ76">
    <cfRule type="top10" dxfId="26" priority="83" percent="1" bottom="1" rank="10"/>
    <cfRule type="top10" dxfId="25" priority="84" percent="1" rank="10"/>
  </conditionalFormatting>
  <conditionalFormatting sqref="AK28 G28:AI28">
    <cfRule type="top10" dxfId="24" priority="2647" percent="1" bottom="1" rank="10"/>
    <cfRule type="top10" dxfId="23" priority="2648" percent="1" rank="10"/>
  </conditionalFormatting>
  <conditionalFormatting sqref="AK47">
    <cfRule type="top10" dxfId="22" priority="8204" percent="1" bottom="1" rank="10"/>
    <cfRule type="top10" dxfId="21" priority="8205" percent="1" rank="10"/>
  </conditionalFormatting>
  <conditionalFormatting sqref="AN11:AN132">
    <cfRule type="cellIs" dxfId="20" priority="248" operator="greaterThan">
      <formula>30</formula>
    </cfRule>
  </conditionalFormatting>
  <conditionalFormatting sqref="AQ11:AQ132">
    <cfRule type="cellIs" dxfId="19" priority="247" operator="lessThan">
      <formula>0.33</formula>
    </cfRule>
  </conditionalFormatting>
  <conditionalFormatting sqref="AS12:AS22 AS23:AT120">
    <cfRule type="cellIs" dxfId="18" priority="1755" operator="lessThan">
      <formula>-10</formula>
    </cfRule>
    <cfRule type="cellIs" dxfId="17" priority="1756" operator="greaterThan">
      <formula>10</formula>
    </cfRule>
  </conditionalFormatting>
  <conditionalFormatting sqref="AT9:AT22">
    <cfRule type="cellIs" dxfId="16" priority="1753" operator="lessThan">
      <formula>-10</formula>
    </cfRule>
    <cfRule type="cellIs" dxfId="15" priority="1754" operator="greaterThan">
      <formula>10</formula>
    </cfRule>
  </conditionalFormatting>
  <hyperlinks>
    <hyperlink ref="AD8" r:id="rId1" xr:uid="{00000000-0004-0000-0000-000000000000}"/>
    <hyperlink ref="AG8" r:id="rId2" xr:uid="{00000000-0004-0000-0000-000001000000}"/>
    <hyperlink ref="I8" r:id="rId3" xr:uid="{00000000-0004-0000-0000-000002000000}"/>
    <hyperlink ref="T8" r:id="rId4" xr:uid="{00000000-0004-0000-0000-000003000000}"/>
    <hyperlink ref="AJ8" r:id="rId5" xr:uid="{00000000-0004-0000-0000-000004000000}"/>
    <hyperlink ref="AK8" r:id="rId6" xr:uid="{00000000-0004-0000-0000-000005000000}"/>
    <hyperlink ref="AH8" r:id="rId7" xr:uid="{00000000-0004-0000-0000-000006000000}"/>
    <hyperlink ref="Y8" r:id="rId8" xr:uid="{00000000-0004-0000-0000-000007000000}"/>
    <hyperlink ref="W8" r:id="rId9" xr:uid="{00000000-0004-0000-0000-000008000000}"/>
    <hyperlink ref="V8" r:id="rId10" xr:uid="{00000000-0004-0000-0000-000009000000}"/>
    <hyperlink ref="E8" r:id="rId11" xr:uid="{00000000-0004-0000-0000-00000A000000}"/>
    <hyperlink ref="G8" r:id="rId12" xr:uid="{00000000-0004-0000-0000-00000B000000}"/>
    <hyperlink ref="AC8" r:id="rId13" xr:uid="{00000000-0004-0000-0000-00000C000000}"/>
    <hyperlink ref="O8" r:id="rId14" xr:uid="{00000000-0004-0000-0000-00000D000000}"/>
    <hyperlink ref="Z8" r:id="rId15" xr:uid="{00000000-0004-0000-0000-00000E000000}"/>
    <hyperlink ref="AE8" r:id="rId16" xr:uid="{00000000-0004-0000-0000-00000F000000}"/>
    <hyperlink ref="AA8" r:id="rId17" xr:uid="{00000000-0004-0000-0000-000010000000}"/>
  </hyperlinks>
  <pageMargins left="0.7" right="0.7" top="0.75" bottom="0.75" header="0.3" footer="0.3"/>
  <pageSetup paperSize="9" orientation="portrait" r:id="rId18"/>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
  <sheetViews>
    <sheetView workbookViewId="0">
      <pane xSplit="2" ySplit="5" topLeftCell="C51" activePane="bottomRight" state="frozen"/>
      <selection pane="topRight" activeCell="C1" sqref="C1"/>
      <selection pane="bottomLeft" activeCell="A11" sqref="A11"/>
      <selection pane="bottomRight" activeCell="H8" sqref="H8:H64"/>
    </sheetView>
  </sheetViews>
  <sheetFormatPr defaultRowHeight="16.5" x14ac:dyDescent="0.3"/>
  <cols>
    <col min="1" max="1" width="9.140625" style="4"/>
    <col min="2" max="2" width="28.42578125" customWidth="1"/>
    <col min="3" max="3" width="13" hidden="1" customWidth="1"/>
    <col min="4" max="4" width="9.140625" hidden="1" customWidth="1"/>
    <col min="5" max="5" width="12.140625" customWidth="1"/>
    <col min="6" max="6" width="10.5703125" customWidth="1"/>
    <col min="7" max="7" width="10.28515625" customWidth="1"/>
    <col min="8" max="8" width="10.5703125" bestFit="1" customWidth="1"/>
    <col min="9" max="9" width="10.5703125" customWidth="1"/>
  </cols>
  <sheetData>
    <row r="1" spans="1:14" x14ac:dyDescent="0.3">
      <c r="B1" s="805"/>
      <c r="C1" s="805"/>
      <c r="D1" s="805"/>
      <c r="E1" s="805"/>
    </row>
    <row r="2" spans="1:14" ht="9" customHeight="1" x14ac:dyDescent="0.3">
      <c r="B2" s="806"/>
      <c r="C2" s="806"/>
      <c r="D2" s="806"/>
      <c r="E2" s="806"/>
    </row>
    <row r="3" spans="1:14" ht="24.75" customHeight="1" thickBot="1" x14ac:dyDescent="0.45">
      <c r="B3" s="807" t="str">
        <f>Data!D5</f>
        <v>FY 2080/81</v>
      </c>
      <c r="C3" s="807"/>
      <c r="D3" s="807"/>
      <c r="E3" s="807"/>
    </row>
    <row r="4" spans="1:14" ht="17.25" hidden="1" thickBot="1" x14ac:dyDescent="0.35">
      <c r="B4" s="35"/>
      <c r="C4" s="35"/>
      <c r="D4" s="35"/>
      <c r="E4" s="35"/>
    </row>
    <row r="5" spans="1:14" ht="57.75" customHeight="1" thickBot="1" x14ac:dyDescent="0.3">
      <c r="A5" s="119" t="s">
        <v>200</v>
      </c>
      <c r="B5" s="120" t="s">
        <v>98</v>
      </c>
      <c r="C5" s="117" t="s">
        <v>101</v>
      </c>
      <c r="D5" s="118" t="s">
        <v>102</v>
      </c>
      <c r="E5" s="121" t="s">
        <v>103</v>
      </c>
      <c r="F5" s="122" t="s">
        <v>583</v>
      </c>
      <c r="G5" s="122" t="s">
        <v>584</v>
      </c>
      <c r="H5" s="122" t="s">
        <v>585</v>
      </c>
      <c r="I5" s="122" t="s">
        <v>640</v>
      </c>
      <c r="J5" s="123" t="s">
        <v>297</v>
      </c>
      <c r="K5" s="123" t="s">
        <v>302</v>
      </c>
    </row>
    <row r="6" spans="1:14" ht="17.25" thickBot="1" x14ac:dyDescent="0.3">
      <c r="A6" s="125"/>
      <c r="B6" s="126"/>
      <c r="C6" s="127"/>
      <c r="D6" s="127"/>
      <c r="E6" s="121"/>
      <c r="F6" s="124" t="s">
        <v>83</v>
      </c>
      <c r="G6" s="124" t="s">
        <v>207</v>
      </c>
      <c r="H6" s="124" t="s">
        <v>208</v>
      </c>
      <c r="I6" s="124"/>
      <c r="J6" s="123"/>
      <c r="K6" s="123"/>
    </row>
    <row r="7" spans="1:14" ht="15.75" customHeight="1" thickBot="1" x14ac:dyDescent="0.3">
      <c r="A7" s="125"/>
      <c r="B7" s="126"/>
      <c r="C7" s="127"/>
      <c r="D7" s="127"/>
      <c r="E7" s="243"/>
      <c r="F7" s="242" t="s">
        <v>438</v>
      </c>
      <c r="G7" s="243" t="s">
        <v>298</v>
      </c>
      <c r="H7" s="243" t="s">
        <v>586</v>
      </c>
      <c r="I7" s="243" t="s">
        <v>573</v>
      </c>
      <c r="J7" s="123"/>
      <c r="K7" s="129"/>
    </row>
    <row r="8" spans="1:14" s="3" customFormat="1" ht="15.75" customHeight="1" thickBot="1" x14ac:dyDescent="0.3">
      <c r="A8" s="84" t="s">
        <v>104</v>
      </c>
      <c r="B8" s="88" t="s">
        <v>206</v>
      </c>
      <c r="C8" s="5"/>
      <c r="D8" s="6"/>
      <c r="E8" s="72"/>
      <c r="F8" s="116">
        <v>700.87008477633481</v>
      </c>
      <c r="G8" s="116">
        <f>AVERAGE(Data!AR11:AR12)</f>
        <v>700.22135416666674</v>
      </c>
      <c r="H8" s="116">
        <f>AVERAGE(Data!AM11:AM12)</f>
        <v>674.13206845238085</v>
      </c>
      <c r="I8" s="665"/>
      <c r="J8" s="128">
        <f>G8-F8</f>
        <v>-0.64873060966806406</v>
      </c>
      <c r="K8" s="598">
        <f>(G8-F8)/F8*100</f>
        <v>-9.256075038144769E-2</v>
      </c>
      <c r="M8" s="470"/>
      <c r="N8" s="470"/>
    </row>
    <row r="9" spans="1:14" s="3" customFormat="1" ht="15.75" customHeight="1" thickBot="1" x14ac:dyDescent="0.3">
      <c r="A9" s="85" t="s">
        <v>201</v>
      </c>
      <c r="B9" s="485" t="s">
        <v>291</v>
      </c>
      <c r="C9" s="47"/>
      <c r="D9" s="25"/>
      <c r="E9" s="73"/>
      <c r="F9" s="113">
        <v>18018.524553571428</v>
      </c>
      <c r="G9" s="113">
        <f>AVERAGE(Data!AR14:AR15)</f>
        <v>17624.645108321416</v>
      </c>
      <c r="H9" s="113">
        <f>AVERAGE(Data!AM14:AM15)</f>
        <v>17025.750076804918</v>
      </c>
      <c r="I9" s="666"/>
      <c r="J9" s="128">
        <f t="shared" ref="J9:J64" si="0">G9-F9</f>
        <v>-393.87944525001149</v>
      </c>
      <c r="K9" s="598">
        <f t="shared" ref="K9:K64" si="1">(G9-F9)/F9*100</f>
        <v>-2.1859694675829671</v>
      </c>
      <c r="M9" s="470"/>
      <c r="N9" s="470"/>
    </row>
    <row r="10" spans="1:14" s="3" customFormat="1" ht="15.75" customHeight="1" thickBot="1" x14ac:dyDescent="0.3">
      <c r="A10" s="85" t="s">
        <v>109</v>
      </c>
      <c r="B10" s="89" t="s">
        <v>0</v>
      </c>
      <c r="C10" s="48"/>
      <c r="D10" s="23"/>
      <c r="E10" s="73"/>
      <c r="F10" s="113">
        <v>109.26646599927851</v>
      </c>
      <c r="G10" s="113">
        <f>AVERAGE(Data!AR17:AR20)</f>
        <v>107.76469494047619</v>
      </c>
      <c r="H10" s="113">
        <f>AVERAGE(Data!AM17:AM20)</f>
        <v>104.90880016321046</v>
      </c>
      <c r="I10" s="666"/>
      <c r="J10" s="128">
        <f t="shared" si="0"/>
        <v>-1.5017710588023192</v>
      </c>
      <c r="K10" s="598">
        <f t="shared" si="1"/>
        <v>-1.3744116688209129</v>
      </c>
      <c r="M10" s="470"/>
      <c r="N10" s="470"/>
    </row>
    <row r="11" spans="1:14" s="3" customFormat="1" ht="15.75" customHeight="1" thickBot="1" x14ac:dyDescent="0.3">
      <c r="A11" s="85" t="s">
        <v>114</v>
      </c>
      <c r="B11" s="90" t="s">
        <v>1</v>
      </c>
      <c r="C11" s="48"/>
      <c r="D11" s="23"/>
      <c r="E11" s="254" t="s">
        <v>430</v>
      </c>
      <c r="F11" s="113">
        <v>114.81986863711002</v>
      </c>
      <c r="G11" s="113">
        <f>Data!AR21</f>
        <v>117.70623973727423</v>
      </c>
      <c r="H11" s="113">
        <f>Data!AM21</f>
        <v>114.38849206349207</v>
      </c>
      <c r="I11" s="666"/>
      <c r="J11" s="128">
        <f t="shared" si="0"/>
        <v>2.8863711001642116</v>
      </c>
      <c r="K11" s="598">
        <f t="shared" si="1"/>
        <v>2.5138254680351815</v>
      </c>
      <c r="M11" s="470"/>
      <c r="N11" s="470"/>
    </row>
    <row r="12" spans="1:14" s="3" customFormat="1" ht="15.75" customHeight="1" thickBot="1" x14ac:dyDescent="0.3">
      <c r="A12" s="85" t="s">
        <v>115</v>
      </c>
      <c r="B12" s="91" t="s">
        <v>279</v>
      </c>
      <c r="C12" s="49"/>
      <c r="D12" s="23"/>
      <c r="E12" s="254" t="s">
        <v>500</v>
      </c>
      <c r="F12" s="113">
        <v>15925.092165898615</v>
      </c>
      <c r="G12" s="113">
        <f>Data!AR22</f>
        <v>16293.156682027651</v>
      </c>
      <c r="H12" s="113">
        <f>Data!AM22</f>
        <v>15660.076804915514</v>
      </c>
      <c r="I12" s="666"/>
      <c r="J12" s="128">
        <f t="shared" si="0"/>
        <v>368.06451612903584</v>
      </c>
      <c r="K12" s="598">
        <f t="shared" si="1"/>
        <v>2.3112237737449028</v>
      </c>
      <c r="M12" s="470"/>
      <c r="N12" s="470"/>
    </row>
    <row r="13" spans="1:14" s="3" customFormat="1" ht="15.75" customHeight="1" thickBot="1" x14ac:dyDescent="0.3">
      <c r="A13" s="85" t="s">
        <v>116</v>
      </c>
      <c r="B13" s="90" t="s">
        <v>2</v>
      </c>
      <c r="C13" s="48"/>
      <c r="D13" s="23"/>
      <c r="E13" s="73"/>
      <c r="F13" s="113">
        <v>11192.276222041848</v>
      </c>
      <c r="G13" s="113">
        <f>AVERAGE(Data!AR24:AR25)</f>
        <v>10951.094122023809</v>
      </c>
      <c r="H13" s="113">
        <f>AVERAGE(Data!AM24:AM25)</f>
        <v>10494.767485119048</v>
      </c>
      <c r="I13" s="666"/>
      <c r="J13" s="128">
        <f t="shared" si="0"/>
        <v>-241.18210001803891</v>
      </c>
      <c r="K13" s="598">
        <f t="shared" si="1"/>
        <v>-2.1548976743717212</v>
      </c>
      <c r="M13" s="470"/>
      <c r="N13" s="470"/>
    </row>
    <row r="14" spans="1:14" s="3" customFormat="1" ht="15.75" customHeight="1" thickBot="1" x14ac:dyDescent="0.3">
      <c r="A14" s="85" t="s">
        <v>119</v>
      </c>
      <c r="B14" s="90" t="s">
        <v>205</v>
      </c>
      <c r="C14" s="48"/>
      <c r="D14" s="23"/>
      <c r="E14" s="73"/>
      <c r="F14" s="113">
        <v>3940.9604761904766</v>
      </c>
      <c r="G14" s="113">
        <f>AVERAGE(Data!AR27:AR28)</f>
        <v>3773.9181657848321</v>
      </c>
      <c r="H14" s="113">
        <f>AVERAGE(Data!AM27:AM28)</f>
        <v>3931.7974206349209</v>
      </c>
      <c r="I14" s="666"/>
      <c r="J14" s="128">
        <f t="shared" si="0"/>
        <v>-167.04231040564446</v>
      </c>
      <c r="K14" s="598">
        <f t="shared" si="1"/>
        <v>-4.2386192760581967</v>
      </c>
      <c r="M14" s="470"/>
      <c r="N14" s="470"/>
    </row>
    <row r="15" spans="1:14" s="3" customFormat="1" ht="15.75" customHeight="1" thickBot="1" x14ac:dyDescent="0.3">
      <c r="A15" s="85" t="s">
        <v>122</v>
      </c>
      <c r="B15" s="90" t="s">
        <v>204</v>
      </c>
      <c r="C15" s="44"/>
      <c r="D15" s="23"/>
      <c r="E15" s="73"/>
      <c r="F15" s="113">
        <v>646.28280423280421</v>
      </c>
      <c r="G15" s="113">
        <f>AVERAGE(Data!AR30:AR31)</f>
        <v>657.79876373626371</v>
      </c>
      <c r="H15" s="113">
        <f>AVERAGE(Data!AM30:AM31)</f>
        <v>626.02</v>
      </c>
      <c r="I15" s="666"/>
      <c r="J15" s="128">
        <f t="shared" si="0"/>
        <v>11.515959503459499</v>
      </c>
      <c r="K15" s="598">
        <f t="shared" si="1"/>
        <v>1.7818762046639902</v>
      </c>
      <c r="M15" s="470"/>
      <c r="N15" s="470"/>
    </row>
    <row r="16" spans="1:14" s="3" customFormat="1" ht="15.75" customHeight="1" thickBot="1" x14ac:dyDescent="0.3">
      <c r="A16" s="85" t="s">
        <v>537</v>
      </c>
      <c r="B16" s="90" t="s">
        <v>202</v>
      </c>
      <c r="C16" s="44"/>
      <c r="D16" s="23"/>
      <c r="E16" s="73"/>
      <c r="F16" s="113">
        <v>6100.3690377668299</v>
      </c>
      <c r="G16" s="113">
        <f>AVERAGE(Data!AR33:AR34)</f>
        <v>6193.9286031746033</v>
      </c>
      <c r="H16" s="113">
        <f>AVERAGE(Data!AM33:AM34)</f>
        <v>6576.4425925925925</v>
      </c>
      <c r="I16" s="666"/>
      <c r="J16" s="128">
        <f t="shared" si="0"/>
        <v>93.559565407773334</v>
      </c>
      <c r="K16" s="598">
        <f t="shared" si="1"/>
        <v>1.533670583345935</v>
      </c>
      <c r="M16" s="470"/>
      <c r="N16" s="470"/>
    </row>
    <row r="17" spans="1:14" s="3" customFormat="1" ht="15.75" customHeight="1" thickBot="1" x14ac:dyDescent="0.3">
      <c r="A17" s="85" t="s">
        <v>128</v>
      </c>
      <c r="B17" s="90" t="s">
        <v>3</v>
      </c>
      <c r="C17" s="44"/>
      <c r="D17" s="23"/>
      <c r="E17" s="73"/>
      <c r="F17" s="113">
        <v>5332.7724958949093</v>
      </c>
      <c r="G17" s="113">
        <f>AVERAGE(Data!AR36:AR37)</f>
        <v>5236.9880952380954</v>
      </c>
      <c r="H17" s="113">
        <f>AVERAGE(Data!AM36:AM37)</f>
        <v>5549.5769274376416</v>
      </c>
      <c r="I17" s="666"/>
      <c r="J17" s="128">
        <f t="shared" si="0"/>
        <v>-95.784400656813887</v>
      </c>
      <c r="K17" s="598">
        <f t="shared" si="1"/>
        <v>-1.7961463897165562</v>
      </c>
      <c r="M17" s="470"/>
      <c r="N17" s="470"/>
    </row>
    <row r="18" spans="1:14" s="3" customFormat="1" ht="15.75" customHeight="1" thickBot="1" x14ac:dyDescent="0.3">
      <c r="A18" s="85" t="s">
        <v>131</v>
      </c>
      <c r="B18" s="90" t="s">
        <v>4</v>
      </c>
      <c r="C18" s="44"/>
      <c r="D18" s="23"/>
      <c r="E18" s="73"/>
      <c r="F18" s="113">
        <v>6121.518883415436</v>
      </c>
      <c r="G18" s="113">
        <f>AVERAGE(Data!AR39:AR40)</f>
        <v>6032.6299603174612</v>
      </c>
      <c r="H18" s="113">
        <f>AVERAGE(Data!AM39:AM40)</f>
        <v>6154.1291135531137</v>
      </c>
      <c r="I18" s="666"/>
      <c r="J18" s="128">
        <f t="shared" si="0"/>
        <v>-88.888923097974839</v>
      </c>
      <c r="K18" s="598">
        <f t="shared" si="1"/>
        <v>-1.4520730032997988</v>
      </c>
      <c r="M18" s="470"/>
      <c r="N18" s="470"/>
    </row>
    <row r="19" spans="1:14" s="3" customFormat="1" ht="15.75" customHeight="1" thickBot="1" x14ac:dyDescent="0.3">
      <c r="A19" s="85" t="s">
        <v>134</v>
      </c>
      <c r="B19" s="90" t="s">
        <v>5</v>
      </c>
      <c r="C19" s="48" t="s">
        <v>6</v>
      </c>
      <c r="D19" s="23"/>
      <c r="E19" s="76" t="s">
        <v>501</v>
      </c>
      <c r="F19" s="113">
        <v>2093.875</v>
      </c>
      <c r="G19" s="113">
        <f>Data!AR41</f>
        <v>2174.8639455782313</v>
      </c>
      <c r="H19" s="113">
        <f>Data!AM41</f>
        <v>2028.1020408163265</v>
      </c>
      <c r="I19" s="666"/>
      <c r="J19" s="128">
        <f t="shared" si="0"/>
        <v>80.988945578231323</v>
      </c>
      <c r="K19" s="598">
        <f t="shared" si="1"/>
        <v>3.8678978247618088</v>
      </c>
      <c r="M19" s="470"/>
      <c r="N19" s="470"/>
    </row>
    <row r="20" spans="1:14" s="3" customFormat="1" ht="15.75" customHeight="1" thickBot="1" x14ac:dyDescent="0.3">
      <c r="A20" s="85" t="s">
        <v>135</v>
      </c>
      <c r="B20" s="90" t="s">
        <v>7</v>
      </c>
      <c r="C20" s="44"/>
      <c r="D20" s="60"/>
      <c r="E20" s="74"/>
      <c r="F20" s="113">
        <v>71.092801998472225</v>
      </c>
      <c r="G20" s="113">
        <f>AVERAGE(Data!AR43:AR44)</f>
        <v>72.182012495080684</v>
      </c>
      <c r="H20" s="113">
        <f>AVERAGE(Data!AM43:AM44)</f>
        <v>74.676751700680271</v>
      </c>
      <c r="I20" s="666"/>
      <c r="J20" s="128">
        <f t="shared" si="0"/>
        <v>1.0892104966084588</v>
      </c>
      <c r="K20" s="598">
        <f t="shared" si="1"/>
        <v>1.5320967327070127</v>
      </c>
      <c r="M20" s="470"/>
      <c r="N20" s="470"/>
    </row>
    <row r="21" spans="1:14" s="3" customFormat="1" ht="15.75" customHeight="1" thickBot="1" x14ac:dyDescent="0.3">
      <c r="A21" s="85" t="s">
        <v>138</v>
      </c>
      <c r="B21" s="90" t="s">
        <v>8</v>
      </c>
      <c r="C21" s="44"/>
      <c r="D21" s="23"/>
      <c r="E21" s="73"/>
      <c r="F21" s="113">
        <v>82.608111719150031</v>
      </c>
      <c r="G21" s="113">
        <f>AVERAGE(Data!AR46:AR48)</f>
        <v>82.17836832223928</v>
      </c>
      <c r="H21" s="113">
        <f>AVERAGE(Data!AM46:AM48)</f>
        <v>84.757663935825235</v>
      </c>
      <c r="I21" s="666"/>
      <c r="J21" s="128">
        <f t="shared" si="0"/>
        <v>-0.42974339691075158</v>
      </c>
      <c r="K21" s="598">
        <f t="shared" si="1"/>
        <v>-0.52021936825258452</v>
      </c>
      <c r="M21" s="470"/>
      <c r="N21" s="470"/>
    </row>
    <row r="22" spans="1:14" s="3" customFormat="1" ht="15.75" customHeight="1" thickBot="1" x14ac:dyDescent="0.3">
      <c r="A22" s="85" t="s">
        <v>142</v>
      </c>
      <c r="B22" s="92" t="s">
        <v>39</v>
      </c>
      <c r="C22" s="43"/>
      <c r="D22" s="43"/>
      <c r="E22" s="75"/>
      <c r="F22" s="599">
        <v>339.07767654998253</v>
      </c>
      <c r="G22" s="599">
        <f>AVERAGE(Data!AR50:AR55)</f>
        <v>341.62454645888494</v>
      </c>
      <c r="H22" s="599">
        <f>AVERAGE(Data!AM50:AM55)</f>
        <v>331.83906986043525</v>
      </c>
      <c r="I22" s="666"/>
      <c r="J22" s="128">
        <f t="shared" si="0"/>
        <v>2.5468699089024085</v>
      </c>
      <c r="K22" s="598">
        <f t="shared" si="1"/>
        <v>0.75111695196689876</v>
      </c>
      <c r="M22" s="470"/>
      <c r="N22" s="470"/>
    </row>
    <row r="23" spans="1:14" s="3" customFormat="1" ht="15.75" customHeight="1" thickBot="1" x14ac:dyDescent="0.3">
      <c r="A23" s="85" t="s">
        <v>149</v>
      </c>
      <c r="B23" s="145" t="s">
        <v>9</v>
      </c>
      <c r="C23" s="146"/>
      <c r="D23" s="146"/>
      <c r="E23" s="147"/>
      <c r="F23" s="113">
        <v>133.06071428571428</v>
      </c>
      <c r="G23" s="113">
        <f>AVERAGE(Data!AR57:AR58)</f>
        <v>137.14005102040815</v>
      </c>
      <c r="H23" s="113">
        <f>AVERAGE(Data!AM57:AM58)</f>
        <v>131.41113945578232</v>
      </c>
      <c r="I23" s="666"/>
      <c r="J23" s="128">
        <f t="shared" si="0"/>
        <v>4.079336734693868</v>
      </c>
      <c r="K23" s="598">
        <f t="shared" si="1"/>
        <v>3.0657709577107206</v>
      </c>
      <c r="M23" s="470"/>
      <c r="N23" s="470"/>
    </row>
    <row r="24" spans="1:14" s="3" customFormat="1" ht="15.75" customHeight="1" thickBot="1" x14ac:dyDescent="0.3">
      <c r="A24" s="85" t="s">
        <v>152</v>
      </c>
      <c r="B24" s="92" t="s">
        <v>10</v>
      </c>
      <c r="C24" s="43"/>
      <c r="D24" s="43"/>
      <c r="E24" s="75"/>
      <c r="F24" s="113">
        <v>2754.418415578597</v>
      </c>
      <c r="G24" s="113">
        <f>AVERAGE(Data!AR60:AR62)</f>
        <v>2672.4343830005123</v>
      </c>
      <c r="H24" s="113">
        <f>AVERAGE(Data!AM60:AM62)</f>
        <v>2641.2614695340503</v>
      </c>
      <c r="I24" s="666"/>
      <c r="J24" s="128">
        <f t="shared" si="0"/>
        <v>-81.98403257808468</v>
      </c>
      <c r="K24" s="598">
        <f t="shared" si="1"/>
        <v>-2.9764552877803427</v>
      </c>
      <c r="M24" s="470"/>
      <c r="N24" s="470"/>
    </row>
    <row r="25" spans="1:14" s="3" customFormat="1" ht="15.75" customHeight="1" thickBot="1" x14ac:dyDescent="0.3">
      <c r="A25" s="85" t="s">
        <v>156</v>
      </c>
      <c r="B25" s="92" t="s">
        <v>11</v>
      </c>
      <c r="C25" s="43"/>
      <c r="D25" s="43"/>
      <c r="E25" s="76" t="s">
        <v>12</v>
      </c>
      <c r="F25" s="113">
        <v>659.43313060035848</v>
      </c>
      <c r="G25" s="113">
        <f>AVERAGE(Data!AR64:AR68)</f>
        <v>678.01293841702432</v>
      </c>
      <c r="H25" s="113">
        <f>AVERAGE(Data!AM64:AM68)</f>
        <v>671.04596899001535</v>
      </c>
      <c r="I25" s="666"/>
      <c r="J25" s="128">
        <f t="shared" si="0"/>
        <v>18.579807816665834</v>
      </c>
      <c r="K25" s="598">
        <f t="shared" si="1"/>
        <v>2.8175423639619801</v>
      </c>
      <c r="M25" s="470"/>
      <c r="N25" s="470"/>
    </row>
    <row r="26" spans="1:14" ht="15.75" customHeight="1" thickBot="1" x14ac:dyDescent="0.3">
      <c r="A26" s="85" t="s">
        <v>162</v>
      </c>
      <c r="B26" s="92" t="s">
        <v>280</v>
      </c>
      <c r="C26" s="43"/>
      <c r="D26" s="43"/>
      <c r="E26" s="75"/>
      <c r="F26" s="114">
        <v>792.42195612034322</v>
      </c>
      <c r="G26" s="114">
        <f>AVERAGE(G27:G28)</f>
        <v>822.21752432155654</v>
      </c>
      <c r="H26" s="114">
        <f>AVERAGE(H27:H28)</f>
        <v>826.35515530925011</v>
      </c>
      <c r="I26" s="667"/>
      <c r="J26" s="128">
        <f t="shared" si="0"/>
        <v>29.795568201213314</v>
      </c>
      <c r="K26" s="598">
        <f t="shared" si="1"/>
        <v>3.7600634322515329</v>
      </c>
      <c r="M26" s="2"/>
      <c r="N26" s="470"/>
    </row>
    <row r="27" spans="1:14" s="3" customFormat="1" ht="15.75" customHeight="1" thickBot="1" x14ac:dyDescent="0.3">
      <c r="A27" s="85" t="s">
        <v>163</v>
      </c>
      <c r="B27" s="93" t="s">
        <v>281</v>
      </c>
      <c r="C27" s="50" t="s">
        <v>13</v>
      </c>
      <c r="D27" s="61"/>
      <c r="E27" s="73" t="s">
        <v>14</v>
      </c>
      <c r="F27" s="113">
        <v>1524.715821812596</v>
      </c>
      <c r="G27" s="113">
        <f>Data!AR70</f>
        <v>1584.5483870967741</v>
      </c>
      <c r="H27" s="113">
        <f>Data!AM70</f>
        <v>1591.0057471264367</v>
      </c>
      <c r="I27" s="666"/>
      <c r="J27" s="128">
        <f t="shared" si="0"/>
        <v>59.832565284178145</v>
      </c>
      <c r="K27" s="598">
        <f t="shared" si="1"/>
        <v>3.9241781601668335</v>
      </c>
      <c r="M27" s="470"/>
      <c r="N27" s="470"/>
    </row>
    <row r="28" spans="1:14" s="3" customFormat="1" ht="15.75" customHeight="1" thickBot="1" x14ac:dyDescent="0.3">
      <c r="A28" s="85" t="s">
        <v>164</v>
      </c>
      <c r="B28" s="92" t="s">
        <v>282</v>
      </c>
      <c r="C28" s="43"/>
      <c r="D28" s="43"/>
      <c r="E28" s="75"/>
      <c r="F28" s="113">
        <v>60.128090428090424</v>
      </c>
      <c r="G28" s="113">
        <f>AVERAGE(Data!AR72:AR74)</f>
        <v>59.886661546338978</v>
      </c>
      <c r="H28" s="113">
        <f>AVERAGE(Data!AM72:AM74)</f>
        <v>61.704563492063492</v>
      </c>
      <c r="I28" s="666"/>
      <c r="J28" s="128">
        <f t="shared" si="0"/>
        <v>-0.24142888175144606</v>
      </c>
      <c r="K28" s="598">
        <f t="shared" si="1"/>
        <v>-0.40152427930532814</v>
      </c>
      <c r="M28" s="470"/>
      <c r="N28" s="470"/>
    </row>
    <row r="29" spans="1:14" s="3" customFormat="1" ht="15.75" customHeight="1" thickBot="1" x14ac:dyDescent="0.3">
      <c r="A29" s="85" t="s">
        <v>167</v>
      </c>
      <c r="B29" s="92" t="s">
        <v>283</v>
      </c>
      <c r="C29" s="43"/>
      <c r="D29" s="43"/>
      <c r="E29" s="75"/>
      <c r="F29" s="148">
        <v>433.07558559933227</v>
      </c>
      <c r="G29" s="148">
        <f>AVERAGE(G30:G31)</f>
        <v>437.07447355482537</v>
      </c>
      <c r="H29" s="148">
        <f>AVERAGE(H30:H31)</f>
        <v>432.67269969278033</v>
      </c>
      <c r="I29" s="668"/>
      <c r="J29" s="128">
        <f t="shared" si="0"/>
        <v>3.9988879554931032</v>
      </c>
      <c r="K29" s="598">
        <f t="shared" si="1"/>
        <v>0.92336951988624616</v>
      </c>
      <c r="M29" s="470"/>
      <c r="N29" s="470"/>
    </row>
    <row r="30" spans="1:14" ht="15.75" customHeight="1" thickBot="1" x14ac:dyDescent="0.3">
      <c r="A30" s="85" t="s">
        <v>168</v>
      </c>
      <c r="B30" s="98" t="s">
        <v>292</v>
      </c>
      <c r="C30" s="51" t="s">
        <v>13</v>
      </c>
      <c r="D30" s="62"/>
      <c r="E30" s="73" t="s">
        <v>14</v>
      </c>
      <c r="F30" s="114">
        <v>825.30166666666662</v>
      </c>
      <c r="G30" s="114">
        <f>Data!AR76</f>
        <v>831.99013605442167</v>
      </c>
      <c r="H30" s="114">
        <f>Data!AM76</f>
        <v>826.26071428571424</v>
      </c>
      <c r="I30" s="667"/>
      <c r="J30" s="128">
        <f t="shared" si="0"/>
        <v>6.688469387755049</v>
      </c>
      <c r="K30" s="598">
        <f t="shared" si="1"/>
        <v>0.81042722411664214</v>
      </c>
      <c r="M30" s="2"/>
      <c r="N30" s="470"/>
    </row>
    <row r="31" spans="1:14" ht="15.75" customHeight="1" thickBot="1" x14ac:dyDescent="0.3">
      <c r="A31" s="85" t="s">
        <v>169</v>
      </c>
      <c r="B31" s="94" t="s">
        <v>284</v>
      </c>
      <c r="C31" s="45"/>
      <c r="D31" s="45"/>
      <c r="E31" s="77"/>
      <c r="F31" s="114">
        <v>40.849504531997916</v>
      </c>
      <c r="G31" s="114">
        <f>AVERAGE(Data!AR78:AR80)</f>
        <v>42.158811055229052</v>
      </c>
      <c r="H31" s="114">
        <f>AVERAGE(Data!AM78:AM80)</f>
        <v>39.084685099846389</v>
      </c>
      <c r="I31" s="667"/>
      <c r="J31" s="128">
        <f t="shared" si="0"/>
        <v>1.3093065232311361</v>
      </c>
      <c r="K31" s="598">
        <f t="shared" si="1"/>
        <v>3.2051956033041726</v>
      </c>
      <c r="M31" s="2"/>
      <c r="N31" s="470"/>
    </row>
    <row r="32" spans="1:14" ht="15" customHeight="1" thickBot="1" x14ac:dyDescent="0.3">
      <c r="A32" s="85" t="s">
        <v>181</v>
      </c>
      <c r="B32" s="92" t="s">
        <v>15</v>
      </c>
      <c r="C32" s="43"/>
      <c r="D32" s="43"/>
      <c r="E32" s="75"/>
      <c r="F32" s="148">
        <v>276.06524965476581</v>
      </c>
      <c r="G32" s="148">
        <f>AVERAGE(G33:G34)</f>
        <v>275.88300013867553</v>
      </c>
      <c r="H32" s="148">
        <f>AVERAGE(H33:H34)</f>
        <v>276.72724959159291</v>
      </c>
      <c r="I32" s="668"/>
      <c r="J32" s="128">
        <f t="shared" si="0"/>
        <v>-0.18224951609028039</v>
      </c>
      <c r="K32" s="598">
        <f t="shared" si="1"/>
        <v>-6.6016826209815638E-2</v>
      </c>
      <c r="M32" s="2"/>
      <c r="N32" s="470"/>
    </row>
    <row r="33" spans="1:14" s="3" customFormat="1" ht="15" customHeight="1" thickBot="1" x14ac:dyDescent="0.3">
      <c r="A33" s="85" t="s">
        <v>180</v>
      </c>
      <c r="B33" s="89" t="s">
        <v>16</v>
      </c>
      <c r="C33" s="52"/>
      <c r="D33" s="63"/>
      <c r="E33" s="78"/>
      <c r="F33" s="113">
        <v>273.55997765675187</v>
      </c>
      <c r="G33" s="113">
        <f>AVERAGE(Data!AR83:AR84)</f>
        <v>263.42000768049155</v>
      </c>
      <c r="H33" s="113">
        <f>AVERAGE(Data!AM83:AM84)</f>
        <v>263.39107965766948</v>
      </c>
      <c r="I33" s="666"/>
      <c r="J33" s="128">
        <f t="shared" si="0"/>
        <v>-10.139969976260318</v>
      </c>
      <c r="K33" s="598">
        <f t="shared" si="1"/>
        <v>-3.7066715910407768</v>
      </c>
      <c r="M33" s="470"/>
      <c r="N33" s="470"/>
    </row>
    <row r="34" spans="1:14" s="3" customFormat="1" ht="15" customHeight="1" thickBot="1" x14ac:dyDescent="0.3">
      <c r="A34" s="85" t="s">
        <v>178</v>
      </c>
      <c r="B34" s="89" t="s">
        <v>535</v>
      </c>
      <c r="C34" s="42"/>
      <c r="D34" s="64"/>
      <c r="E34" s="79"/>
      <c r="F34" s="113">
        <v>278.57052165277975</v>
      </c>
      <c r="G34" s="113">
        <f>AVERAGE(Data!AR86:AR88)</f>
        <v>288.3459925968595</v>
      </c>
      <c r="H34" s="113">
        <f>AVERAGE(Data!AM86:AM88)</f>
        <v>290.06341952551628</v>
      </c>
      <c r="I34" s="666"/>
      <c r="J34" s="128">
        <f t="shared" si="0"/>
        <v>9.7754709440797569</v>
      </c>
      <c r="K34" s="598">
        <f t="shared" si="1"/>
        <v>3.5091548402469712</v>
      </c>
      <c r="M34" s="470"/>
      <c r="N34" s="470"/>
    </row>
    <row r="35" spans="1:14" s="3" customFormat="1" ht="15" customHeight="1" thickBot="1" x14ac:dyDescent="0.3">
      <c r="A35" s="85" t="s">
        <v>182</v>
      </c>
      <c r="B35" s="92" t="s">
        <v>17</v>
      </c>
      <c r="C35" s="43"/>
      <c r="D35" s="43"/>
      <c r="E35" s="75"/>
      <c r="F35" s="113">
        <v>208.29190106795406</v>
      </c>
      <c r="G35" s="113">
        <f>AVERAGE(Data!AR90:AR92)</f>
        <v>213.35896232286788</v>
      </c>
      <c r="H35" s="113">
        <f>AVERAGE(Data!AM90:AM92)</f>
        <v>208.55434981684982</v>
      </c>
      <c r="I35" s="666"/>
      <c r="J35" s="128">
        <f t="shared" si="0"/>
        <v>5.0670612549138241</v>
      </c>
      <c r="K35" s="598">
        <f t="shared" si="1"/>
        <v>2.4326731999343192</v>
      </c>
      <c r="M35" s="470"/>
      <c r="N35" s="470"/>
    </row>
    <row r="36" spans="1:14" s="3" customFormat="1" ht="15" customHeight="1" thickBot="1" x14ac:dyDescent="0.3">
      <c r="A36" s="85" t="s">
        <v>186</v>
      </c>
      <c r="B36" s="90" t="s">
        <v>29</v>
      </c>
      <c r="C36" s="50" t="s">
        <v>203</v>
      </c>
      <c r="D36" s="61"/>
      <c r="E36" s="76" t="s">
        <v>502</v>
      </c>
      <c r="F36" s="113">
        <v>214.37319223985889</v>
      </c>
      <c r="G36" s="113">
        <f>Data!AR93</f>
        <v>216.28891941391942</v>
      </c>
      <c r="H36" s="113">
        <f>Data!AM93</f>
        <v>219.1171626984127</v>
      </c>
      <c r="I36" s="666"/>
      <c r="J36" s="128">
        <f t="shared" si="0"/>
        <v>1.9157271740605211</v>
      </c>
      <c r="K36" s="598">
        <f t="shared" si="1"/>
        <v>0.89364120300874339</v>
      </c>
      <c r="M36" s="470"/>
      <c r="N36" s="470"/>
    </row>
    <row r="37" spans="1:14" ht="15" customHeight="1" thickBot="1" x14ac:dyDescent="0.3">
      <c r="A37" s="85" t="s">
        <v>187</v>
      </c>
      <c r="B37" s="90" t="s">
        <v>30</v>
      </c>
      <c r="C37" s="51" t="s">
        <v>38</v>
      </c>
      <c r="D37" s="62"/>
      <c r="E37" s="81" t="s">
        <v>502</v>
      </c>
      <c r="F37" s="113">
        <v>344.60897435897436</v>
      </c>
      <c r="G37" s="113">
        <f>Data!AR94</f>
        <v>320.91567460317458</v>
      </c>
      <c r="H37" s="113">
        <f>Data!AM94</f>
        <v>327.14801587301582</v>
      </c>
      <c r="I37" s="666"/>
      <c r="J37" s="128">
        <f t="shared" si="0"/>
        <v>-23.693299755799785</v>
      </c>
      <c r="K37" s="598">
        <f t="shared" si="1"/>
        <v>-6.8754157664851769</v>
      </c>
      <c r="M37" s="2"/>
      <c r="N37" s="470"/>
    </row>
    <row r="38" spans="1:14" s="3" customFormat="1" ht="15" customHeight="1" thickBot="1" x14ac:dyDescent="0.3">
      <c r="A38" s="85" t="s">
        <v>188</v>
      </c>
      <c r="B38" s="90" t="s">
        <v>18</v>
      </c>
      <c r="C38" s="7"/>
      <c r="D38" s="65"/>
      <c r="E38" s="76" t="s">
        <v>503</v>
      </c>
      <c r="F38" s="113">
        <v>168.59740259740258</v>
      </c>
      <c r="G38" s="113">
        <f>Data!AR95</f>
        <v>152.67671957671959</v>
      </c>
      <c r="H38" s="113">
        <f>Data!AM95</f>
        <v>140.37037037037038</v>
      </c>
      <c r="I38" s="666"/>
      <c r="J38" s="128">
        <f t="shared" si="0"/>
        <v>-15.920683020682986</v>
      </c>
      <c r="K38" s="598">
        <f t="shared" si="1"/>
        <v>-9.4430179678985517</v>
      </c>
      <c r="M38" s="470"/>
      <c r="N38" s="470"/>
    </row>
    <row r="39" spans="1:14" s="3" customFormat="1" ht="15" customHeight="1" thickBot="1" x14ac:dyDescent="0.3">
      <c r="A39" s="85" t="s">
        <v>189</v>
      </c>
      <c r="B39" s="90" t="s">
        <v>19</v>
      </c>
      <c r="C39" s="53" t="s">
        <v>20</v>
      </c>
      <c r="D39" s="66"/>
      <c r="E39" s="76" t="s">
        <v>504</v>
      </c>
      <c r="F39" s="113">
        <v>15046.177655677653</v>
      </c>
      <c r="G39" s="113">
        <f>Data!AR96</f>
        <v>15116.862244897959</v>
      </c>
      <c r="H39" s="113">
        <f>Data!AM96</f>
        <v>14196.569597069598</v>
      </c>
      <c r="I39" s="666"/>
      <c r="J39" s="128">
        <f t="shared" si="0"/>
        <v>70.684589220305497</v>
      </c>
      <c r="K39" s="598">
        <f t="shared" si="1"/>
        <v>0.46978435877787722</v>
      </c>
      <c r="M39" s="470"/>
      <c r="N39" s="470"/>
    </row>
    <row r="40" spans="1:14" ht="15" customHeight="1" thickBot="1" x14ac:dyDescent="0.3">
      <c r="A40" s="85" t="s">
        <v>190</v>
      </c>
      <c r="B40" s="95" t="s">
        <v>21</v>
      </c>
      <c r="C40" s="46"/>
      <c r="D40" s="46"/>
      <c r="E40" s="80"/>
      <c r="F40" s="114">
        <v>4770.9135106646818</v>
      </c>
      <c r="G40" s="114">
        <f>AVERAGE(Data!AR98:AR101)</f>
        <v>4670.6407341242248</v>
      </c>
      <c r="H40" s="114">
        <f>AVERAGE(Data!AM98:AM101)</f>
        <v>4778.9323454632131</v>
      </c>
      <c r="I40" s="667"/>
      <c r="J40" s="128">
        <f t="shared" si="0"/>
        <v>-100.27277654045702</v>
      </c>
      <c r="K40" s="598">
        <f t="shared" si="1"/>
        <v>-2.1017521343933785</v>
      </c>
      <c r="M40" s="2"/>
      <c r="N40" s="470"/>
    </row>
    <row r="41" spans="1:14" ht="15" customHeight="1" thickBot="1" x14ac:dyDescent="0.3">
      <c r="A41" s="85" t="s">
        <v>195</v>
      </c>
      <c r="B41" s="95" t="s">
        <v>23</v>
      </c>
      <c r="C41" s="46"/>
      <c r="D41" s="46"/>
      <c r="E41" s="80"/>
      <c r="F41" s="114">
        <v>767.05297220568787</v>
      </c>
      <c r="G41" s="114">
        <f>AVERAGE(Data!AR103:AR104)</f>
        <v>768.52967757936494</v>
      </c>
      <c r="H41" s="114">
        <f>AVERAGE(Data!AM103:AM104)</f>
        <v>714.03821248196255</v>
      </c>
      <c r="I41" s="667"/>
      <c r="J41" s="128">
        <f t="shared" si="0"/>
        <v>1.4767053736770777</v>
      </c>
      <c r="K41" s="598">
        <f t="shared" si="1"/>
        <v>0.19251673967584784</v>
      </c>
      <c r="M41" s="2"/>
      <c r="N41" s="470"/>
    </row>
    <row r="42" spans="1:14" ht="15" customHeight="1" thickBot="1" x14ac:dyDescent="0.3">
      <c r="A42" s="85" t="s">
        <v>198</v>
      </c>
      <c r="B42" s="96" t="s">
        <v>24</v>
      </c>
      <c r="C42" s="54" t="s">
        <v>25</v>
      </c>
      <c r="D42" s="67"/>
      <c r="E42" s="255" t="s">
        <v>504</v>
      </c>
      <c r="F42" s="114">
        <v>9409.8968253968251</v>
      </c>
      <c r="G42" s="114">
        <f>Data!AR105</f>
        <v>9648.8253968253939</v>
      </c>
      <c r="H42" s="114">
        <f>Data!AM105</f>
        <v>9315.9146141215097</v>
      </c>
      <c r="I42" s="667"/>
      <c r="J42" s="128">
        <f t="shared" si="0"/>
        <v>238.92857142856883</v>
      </c>
      <c r="K42" s="598">
        <f t="shared" si="1"/>
        <v>2.5391199910259692</v>
      </c>
      <c r="M42" s="2"/>
      <c r="N42" s="470"/>
    </row>
    <row r="43" spans="1:14" ht="15" customHeight="1" thickBot="1" x14ac:dyDescent="0.3">
      <c r="A43" s="85" t="s">
        <v>199</v>
      </c>
      <c r="B43" s="96" t="s">
        <v>27</v>
      </c>
      <c r="C43" s="54" t="s">
        <v>26</v>
      </c>
      <c r="D43" s="67"/>
      <c r="E43" s="255" t="s">
        <v>393</v>
      </c>
      <c r="F43" s="114">
        <v>12071.154401154401</v>
      </c>
      <c r="G43" s="114">
        <f>Data!AR106</f>
        <v>12311.382488479263</v>
      </c>
      <c r="H43" s="114">
        <f>Data!AM106</f>
        <v>12060.979166666666</v>
      </c>
      <c r="I43" s="667"/>
      <c r="J43" s="128">
        <f t="shared" si="0"/>
        <v>240.22808732486192</v>
      </c>
      <c r="K43" s="598">
        <f t="shared" si="1"/>
        <v>1.990100361087985</v>
      </c>
      <c r="M43" s="2"/>
      <c r="N43" s="470"/>
    </row>
    <row r="44" spans="1:14" ht="15" customHeight="1" thickBot="1" x14ac:dyDescent="0.3">
      <c r="A44" s="130"/>
      <c r="B44" s="131" t="s">
        <v>88</v>
      </c>
      <c r="C44" s="132"/>
      <c r="D44" s="133"/>
      <c r="E44" s="134"/>
      <c r="F44" s="135"/>
      <c r="G44" s="135"/>
      <c r="H44" s="135"/>
      <c r="I44" s="669"/>
      <c r="J44" s="128">
        <f t="shared" si="0"/>
        <v>0</v>
      </c>
      <c r="K44" s="598" t="e">
        <f t="shared" si="1"/>
        <v>#DIV/0!</v>
      </c>
      <c r="M44" s="2"/>
    </row>
    <row r="45" spans="1:14" ht="31.5" customHeight="1" thickBot="1" x14ac:dyDescent="0.3">
      <c r="A45" s="86" t="s">
        <v>265</v>
      </c>
      <c r="B45" s="99" t="s">
        <v>89</v>
      </c>
      <c r="C45" s="55"/>
      <c r="D45" s="68"/>
      <c r="E45" s="81" t="s">
        <v>505</v>
      </c>
      <c r="F45" s="114">
        <v>2000.3333333333333</v>
      </c>
      <c r="G45" s="114">
        <f>Data!AR108</f>
        <v>1990.4942528735633</v>
      </c>
      <c r="H45" s="114">
        <f>Data!AM108</f>
        <v>1995.0574712643679</v>
      </c>
      <c r="I45" s="667"/>
      <c r="J45" s="128">
        <f t="shared" si="0"/>
        <v>-9.8390804597700026</v>
      </c>
      <c r="K45" s="598">
        <f t="shared" si="1"/>
        <v>-0.49187204431444775</v>
      </c>
      <c r="M45" s="2"/>
    </row>
    <row r="46" spans="1:14" ht="27" customHeight="1" thickBot="1" x14ac:dyDescent="0.3">
      <c r="A46" s="86" t="s">
        <v>266</v>
      </c>
      <c r="B46" s="99" t="s">
        <v>90</v>
      </c>
      <c r="C46" s="55"/>
      <c r="D46" s="68"/>
      <c r="E46" s="165" t="s">
        <v>505</v>
      </c>
      <c r="F46" s="114">
        <v>1456.1833333333334</v>
      </c>
      <c r="G46" s="114">
        <f>Data!AR109</f>
        <v>1458.4367816091956</v>
      </c>
      <c r="H46" s="114">
        <f>Data!AM109</f>
        <v>1459.7126436781612</v>
      </c>
      <c r="I46" s="667"/>
      <c r="J46" s="128">
        <f t="shared" si="0"/>
        <v>2.2534482758621834</v>
      </c>
      <c r="K46" s="598">
        <f t="shared" si="1"/>
        <v>0.15475031366440925</v>
      </c>
      <c r="M46" s="2"/>
    </row>
    <row r="47" spans="1:14" ht="27" customHeight="1" thickBot="1" x14ac:dyDescent="0.3">
      <c r="A47" s="86" t="s">
        <v>221</v>
      </c>
      <c r="B47" s="99" t="s">
        <v>91</v>
      </c>
      <c r="C47" s="44"/>
      <c r="D47" s="68"/>
      <c r="E47" s="81" t="s">
        <v>505</v>
      </c>
      <c r="F47" s="114">
        <v>1185.8494623655913</v>
      </c>
      <c r="G47" s="114">
        <f>Data!AR110</f>
        <v>1191.1730158730159</v>
      </c>
      <c r="H47" s="114">
        <f>Data!AM110</f>
        <v>1195.6452380952383</v>
      </c>
      <c r="I47" s="667"/>
      <c r="J47" s="128">
        <f t="shared" si="0"/>
        <v>5.323553507424549</v>
      </c>
      <c r="K47" s="598">
        <f t="shared" si="1"/>
        <v>0.44892321296877435</v>
      </c>
      <c r="M47" s="2"/>
    </row>
    <row r="48" spans="1:14" ht="27" customHeight="1" thickBot="1" x14ac:dyDescent="0.3">
      <c r="A48" s="86" t="s">
        <v>78</v>
      </c>
      <c r="B48" s="99" t="s">
        <v>92</v>
      </c>
      <c r="C48" s="44"/>
      <c r="D48" s="68"/>
      <c r="E48" s="81" t="s">
        <v>505</v>
      </c>
      <c r="F48" s="114">
        <v>1151.6767676767674</v>
      </c>
      <c r="G48" s="114">
        <f>Data!AR111</f>
        <v>1156.6041666666665</v>
      </c>
      <c r="H48" s="114">
        <f>Data!AM111</f>
        <v>1177.1354166666665</v>
      </c>
      <c r="I48" s="667"/>
      <c r="J48" s="128">
        <f t="shared" si="0"/>
        <v>4.9273989898990749</v>
      </c>
      <c r="K48" s="598">
        <f t="shared" si="1"/>
        <v>0.4278456532416578</v>
      </c>
      <c r="M48" s="2"/>
    </row>
    <row r="49" spans="1:13" ht="27" customHeight="1" thickBot="1" x14ac:dyDescent="0.3">
      <c r="A49" s="86" t="s">
        <v>267</v>
      </c>
      <c r="B49" s="99" t="s">
        <v>93</v>
      </c>
      <c r="C49" s="44"/>
      <c r="D49" s="68"/>
      <c r="E49" s="81" t="s">
        <v>506</v>
      </c>
      <c r="F49" s="114">
        <v>1153.2727272727273</v>
      </c>
      <c r="G49" s="114">
        <f>Data!AR112</f>
        <v>1163.9895833333333</v>
      </c>
      <c r="H49" s="114">
        <f>Data!AM112</f>
        <v>1176.1458333333333</v>
      </c>
      <c r="I49" s="667"/>
      <c r="J49" s="128">
        <f t="shared" si="0"/>
        <v>10.716856060606005</v>
      </c>
      <c r="K49" s="598">
        <f t="shared" si="1"/>
        <v>0.92925600399389929</v>
      </c>
      <c r="M49" s="2"/>
    </row>
    <row r="50" spans="1:13" ht="27" customHeight="1" thickBot="1" x14ac:dyDescent="0.3">
      <c r="A50" s="86" t="s">
        <v>222</v>
      </c>
      <c r="B50" s="99" t="s">
        <v>94</v>
      </c>
      <c r="C50" s="56"/>
      <c r="D50" s="69"/>
      <c r="E50" s="82"/>
      <c r="F50" s="114">
        <v>779.74747474747471</v>
      </c>
      <c r="G50" s="114">
        <f>AVERAGE(Data!AR114:AR115)</f>
        <v>784.84895833333326</v>
      </c>
      <c r="H50" s="114">
        <f>AVERAGE(Data!AM114:AM115)</f>
        <v>791.83333333333326</v>
      </c>
      <c r="I50" s="667"/>
      <c r="J50" s="128">
        <f t="shared" si="0"/>
        <v>5.1014835858585457</v>
      </c>
      <c r="K50" s="598">
        <f t="shared" si="1"/>
        <v>0.6542481702182732</v>
      </c>
      <c r="M50" s="2"/>
    </row>
    <row r="51" spans="1:13" ht="27" customHeight="1" thickBot="1" x14ac:dyDescent="0.3">
      <c r="A51" s="86" t="s">
        <v>268</v>
      </c>
      <c r="B51" s="99" t="s">
        <v>95</v>
      </c>
      <c r="C51" s="44"/>
      <c r="D51" s="68"/>
      <c r="E51" s="81" t="s">
        <v>505</v>
      </c>
      <c r="F51" s="114">
        <v>1379.5059523809523</v>
      </c>
      <c r="G51" s="114">
        <f>Data!AR116</f>
        <v>1395.9953917050691</v>
      </c>
      <c r="H51" s="114">
        <f>Data!AM116</f>
        <v>1396.7588325652841</v>
      </c>
      <c r="I51" s="667"/>
      <c r="J51" s="128">
        <f t="shared" si="0"/>
        <v>16.489439324116802</v>
      </c>
      <c r="K51" s="598">
        <f t="shared" si="1"/>
        <v>1.1953148368556819</v>
      </c>
      <c r="M51" s="2"/>
    </row>
    <row r="52" spans="1:13" ht="27" customHeight="1" thickBot="1" x14ac:dyDescent="0.3">
      <c r="A52" s="86" t="s">
        <v>82</v>
      </c>
      <c r="B52" s="99" t="s">
        <v>96</v>
      </c>
      <c r="C52" s="44"/>
      <c r="D52" s="68"/>
      <c r="E52" s="81" t="s">
        <v>505</v>
      </c>
      <c r="F52" s="114">
        <v>1273.578869047619</v>
      </c>
      <c r="G52" s="114">
        <f>Data!AR117</f>
        <v>1275.0384024577572</v>
      </c>
      <c r="H52" s="114">
        <f>Data!AM117</f>
        <v>1294.0706605222733</v>
      </c>
      <c r="I52" s="667"/>
      <c r="J52" s="128">
        <f t="shared" si="0"/>
        <v>1.4595334101381923</v>
      </c>
      <c r="K52" s="598">
        <f t="shared" si="1"/>
        <v>0.1146009442846386</v>
      </c>
      <c r="M52" s="2"/>
    </row>
    <row r="53" spans="1:13" ht="27" customHeight="1" thickBot="1" x14ac:dyDescent="0.3">
      <c r="A53" s="86" t="s">
        <v>223</v>
      </c>
      <c r="B53" s="99" t="s">
        <v>97</v>
      </c>
      <c r="C53" s="44"/>
      <c r="D53" s="68"/>
      <c r="E53" s="81" t="s">
        <v>505</v>
      </c>
      <c r="F53" s="114">
        <v>1370.234375</v>
      </c>
      <c r="G53" s="114">
        <f>Data!AR118</f>
        <v>1379.4354838709678</v>
      </c>
      <c r="H53" s="114">
        <f>Data!AM118</f>
        <v>1393.1182795698924</v>
      </c>
      <c r="I53" s="667"/>
      <c r="J53" s="128">
        <f t="shared" si="0"/>
        <v>9.2011088709678006</v>
      </c>
      <c r="K53" s="598">
        <f t="shared" si="1"/>
        <v>0.67149890842344395</v>
      </c>
      <c r="M53" s="2"/>
    </row>
    <row r="54" spans="1:13" ht="27" customHeight="1" thickBot="1" x14ac:dyDescent="0.3">
      <c r="A54" s="86" t="s">
        <v>269</v>
      </c>
      <c r="B54" s="101" t="s">
        <v>294</v>
      </c>
      <c r="C54" s="44"/>
      <c r="D54" s="68"/>
      <c r="E54" s="81" t="s">
        <v>505</v>
      </c>
      <c r="F54" s="114">
        <v>1284.5959595959598</v>
      </c>
      <c r="G54" s="114">
        <f>Data!AR119</f>
        <v>1301.3020833333333</v>
      </c>
      <c r="H54" s="114">
        <f>Data!AM119</f>
        <v>1266.0416666666667</v>
      </c>
      <c r="I54" s="667"/>
      <c r="J54" s="128">
        <f t="shared" si="0"/>
        <v>16.706123737373446</v>
      </c>
      <c r="K54" s="598">
        <f t="shared" si="1"/>
        <v>1.3004963632789235</v>
      </c>
      <c r="M54" s="2"/>
    </row>
    <row r="55" spans="1:13" ht="27" customHeight="1" thickBot="1" x14ac:dyDescent="0.3">
      <c r="A55" s="86" t="s">
        <v>270</v>
      </c>
      <c r="B55" s="101" t="s">
        <v>295</v>
      </c>
      <c r="C55" s="44"/>
      <c r="D55" s="68"/>
      <c r="E55" s="81" t="s">
        <v>506</v>
      </c>
      <c r="F55" s="114">
        <v>1481.3541666666665</v>
      </c>
      <c r="G55" s="114">
        <f>Data!AR120</f>
        <v>1474.6774193548388</v>
      </c>
      <c r="H55" s="114">
        <f>Data!AM120</f>
        <v>1462.2043010752686</v>
      </c>
      <c r="I55" s="667"/>
      <c r="J55" s="128">
        <f t="shared" si="0"/>
        <v>-6.6767473118277394</v>
      </c>
      <c r="K55" s="598">
        <f t="shared" si="1"/>
        <v>-0.45071917722766547</v>
      </c>
      <c r="M55" s="2"/>
    </row>
    <row r="56" spans="1:13" ht="21.75" customHeight="1" thickBot="1" x14ac:dyDescent="0.3">
      <c r="A56" s="136"/>
      <c r="B56" s="137" t="s">
        <v>296</v>
      </c>
      <c r="C56" s="138" t="s">
        <v>28</v>
      </c>
      <c r="D56" s="139"/>
      <c r="E56" s="140"/>
      <c r="F56" s="135"/>
      <c r="G56" s="135"/>
      <c r="H56" s="135"/>
      <c r="I56" s="669"/>
      <c r="J56" s="128">
        <f t="shared" si="0"/>
        <v>0</v>
      </c>
      <c r="K56" s="598" t="e">
        <f t="shared" si="1"/>
        <v>#DIV/0!</v>
      </c>
      <c r="M56" s="2"/>
    </row>
    <row r="57" spans="1:13" ht="16.5" customHeight="1" thickBot="1" x14ac:dyDescent="0.3">
      <c r="A57" s="86" t="s">
        <v>271</v>
      </c>
      <c r="B57" s="97" t="s">
        <v>285</v>
      </c>
      <c r="C57" s="57" t="s">
        <v>31</v>
      </c>
      <c r="D57" s="70"/>
      <c r="E57" s="256" t="s">
        <v>507</v>
      </c>
      <c r="F57" s="114">
        <v>8200.4427083333339</v>
      </c>
      <c r="G57" s="114">
        <f>Data!AR122</f>
        <v>8006.8489583333339</v>
      </c>
      <c r="H57" s="114">
        <f>Data!AM122</f>
        <v>8159.713541666667</v>
      </c>
      <c r="I57" s="667"/>
      <c r="J57" s="128">
        <f t="shared" si="0"/>
        <v>-193.59375</v>
      </c>
      <c r="K57" s="598">
        <f t="shared" si="1"/>
        <v>-2.3607719349501579</v>
      </c>
      <c r="M57" s="2"/>
    </row>
    <row r="58" spans="1:13" ht="16.5" customHeight="1" thickBot="1" x14ac:dyDescent="0.3">
      <c r="A58" s="86" t="s">
        <v>272</v>
      </c>
      <c r="B58" s="97" t="s">
        <v>286</v>
      </c>
      <c r="C58" s="57" t="s">
        <v>32</v>
      </c>
      <c r="D58" s="70"/>
      <c r="E58" s="256" t="s">
        <v>507</v>
      </c>
      <c r="F58" s="114">
        <v>2262.7534562211981</v>
      </c>
      <c r="G58" s="114">
        <f>Data!AR123</f>
        <v>2239.3855606758834</v>
      </c>
      <c r="H58" s="114">
        <f>Data!AM123</f>
        <v>1873.4254992319509</v>
      </c>
      <c r="I58" s="667"/>
      <c r="J58" s="128">
        <f t="shared" si="0"/>
        <v>-23.367895545314695</v>
      </c>
      <c r="K58" s="598">
        <f t="shared" si="1"/>
        <v>-1.0327194719807928</v>
      </c>
      <c r="M58" s="2"/>
    </row>
    <row r="59" spans="1:13" ht="16.5" customHeight="1" thickBot="1" x14ac:dyDescent="0.3">
      <c r="A59" s="86" t="s">
        <v>273</v>
      </c>
      <c r="B59" s="97" t="s">
        <v>287</v>
      </c>
      <c r="C59" s="57" t="s">
        <v>33</v>
      </c>
      <c r="D59" s="70"/>
      <c r="E59" s="256" t="s">
        <v>507</v>
      </c>
      <c r="F59" s="114">
        <v>3055.8410138248846</v>
      </c>
      <c r="G59" s="114">
        <f>Data!AR124</f>
        <v>3296.1597542242703</v>
      </c>
      <c r="H59" s="114">
        <f>Data!AM124</f>
        <v>2891.6741071428569</v>
      </c>
      <c r="I59" s="667"/>
      <c r="J59" s="128">
        <f t="shared" si="0"/>
        <v>240.31874039938566</v>
      </c>
      <c r="K59" s="598">
        <f t="shared" si="1"/>
        <v>7.8642422597302417</v>
      </c>
      <c r="M59" s="2"/>
    </row>
    <row r="60" spans="1:13" ht="16.5" customHeight="1" thickBot="1" x14ac:dyDescent="0.3">
      <c r="A60" s="86" t="s">
        <v>274</v>
      </c>
      <c r="B60" s="97" t="s">
        <v>288</v>
      </c>
      <c r="C60" s="57" t="s">
        <v>34</v>
      </c>
      <c r="D60" s="70"/>
      <c r="E60" s="256" t="s">
        <v>507</v>
      </c>
      <c r="F60" s="114">
        <v>12003.447004608295</v>
      </c>
      <c r="G60" s="114">
        <f>Data!AR125</f>
        <v>12591.466973886329</v>
      </c>
      <c r="H60" s="114">
        <f>Data!AM125</f>
        <v>11731.059907834102</v>
      </c>
      <c r="I60" s="667"/>
      <c r="J60" s="128">
        <f t="shared" si="0"/>
        <v>588.01996927803339</v>
      </c>
      <c r="K60" s="598">
        <f t="shared" si="1"/>
        <v>4.8987592401772933</v>
      </c>
      <c r="M60" s="2"/>
    </row>
    <row r="61" spans="1:13" ht="16.5" customHeight="1" thickBot="1" x14ac:dyDescent="0.3">
      <c r="A61" s="86" t="s">
        <v>275</v>
      </c>
      <c r="B61" s="97" t="s">
        <v>289</v>
      </c>
      <c r="C61" s="57" t="s">
        <v>35</v>
      </c>
      <c r="D61" s="70"/>
      <c r="E61" s="256" t="s">
        <v>507</v>
      </c>
      <c r="F61" s="114">
        <v>8341.1038961038957</v>
      </c>
      <c r="G61" s="114">
        <f>Data!AR126</f>
        <v>8657.0737327188926</v>
      </c>
      <c r="H61" s="114">
        <f>Data!AM126</f>
        <v>8000.7142857142862</v>
      </c>
      <c r="I61" s="667"/>
      <c r="J61" s="128">
        <f t="shared" si="0"/>
        <v>315.96983661499689</v>
      </c>
      <c r="K61" s="598">
        <f t="shared" si="1"/>
        <v>3.7881057537550324</v>
      </c>
      <c r="M61" s="2"/>
    </row>
    <row r="62" spans="1:13" ht="16.5" customHeight="1" thickBot="1" x14ac:dyDescent="0.3">
      <c r="A62" s="86" t="s">
        <v>276</v>
      </c>
      <c r="B62" s="97" t="s">
        <v>290</v>
      </c>
      <c r="C62" s="57" t="s">
        <v>36</v>
      </c>
      <c r="D62" s="70"/>
      <c r="E62" s="256" t="s">
        <v>507</v>
      </c>
      <c r="F62" s="114">
        <v>7342.5541125541122</v>
      </c>
      <c r="G62" s="114">
        <f>Data!AR127</f>
        <v>7492.0967741935483</v>
      </c>
      <c r="H62" s="114">
        <f>Data!AM127</f>
        <v>6842.0089285714284</v>
      </c>
      <c r="I62" s="667"/>
      <c r="J62" s="128">
        <f t="shared" si="0"/>
        <v>149.54266163943612</v>
      </c>
      <c r="K62" s="598">
        <f t="shared" si="1"/>
        <v>2.0366572632233226</v>
      </c>
      <c r="M62" s="2"/>
    </row>
    <row r="63" spans="1:13" ht="16.5" customHeight="1" thickBot="1" x14ac:dyDescent="0.3">
      <c r="A63" s="86" t="s">
        <v>277</v>
      </c>
      <c r="B63" s="97" t="s">
        <v>40</v>
      </c>
      <c r="C63" s="58" t="s">
        <v>37</v>
      </c>
      <c r="D63" s="70"/>
      <c r="E63" s="256" t="s">
        <v>507</v>
      </c>
      <c r="F63" s="114">
        <v>10906.590743746994</v>
      </c>
      <c r="G63" s="114">
        <f>AVERAGE(Data!AR129:AR131)</f>
        <v>10991.30608358935</v>
      </c>
      <c r="H63" s="114">
        <f>AVERAGE(Data!AM129:AM131)</f>
        <v>10998.411247653181</v>
      </c>
      <c r="I63" s="667"/>
      <c r="J63" s="128">
        <f t="shared" si="0"/>
        <v>84.715339842356116</v>
      </c>
      <c r="K63" s="598">
        <f t="shared" si="1"/>
        <v>0.77673529549942466</v>
      </c>
      <c r="M63" s="2"/>
    </row>
    <row r="64" spans="1:13" ht="16.5" customHeight="1" thickBot="1" x14ac:dyDescent="0.3">
      <c r="A64" s="87" t="s">
        <v>278</v>
      </c>
      <c r="B64" s="100" t="s">
        <v>293</v>
      </c>
      <c r="C64" s="59"/>
      <c r="D64" s="71"/>
      <c r="E64" s="83"/>
      <c r="F64" s="115">
        <v>3889.0189594356261</v>
      </c>
      <c r="G64" s="115">
        <f>Data!AR132</f>
        <v>3673.9537545787543</v>
      </c>
      <c r="H64" s="115">
        <f>Data!AM132</f>
        <v>3197.8571428571431</v>
      </c>
      <c r="I64" s="670"/>
      <c r="J64" s="128">
        <f t="shared" si="0"/>
        <v>-215.06520485687179</v>
      </c>
      <c r="K64" s="598">
        <f t="shared" si="1"/>
        <v>-5.5300631624609515</v>
      </c>
      <c r="M64" s="2"/>
    </row>
  </sheetData>
  <mergeCells count="3">
    <mergeCell ref="B1:E1"/>
    <mergeCell ref="B2:E2"/>
    <mergeCell ref="B3:E3"/>
  </mergeCells>
  <phoneticPr fontId="50" type="noConversion"/>
  <conditionalFormatting sqref="J8:J64">
    <cfRule type="cellIs" dxfId="14" priority="5" operator="lessThan">
      <formula>0</formula>
    </cfRule>
  </conditionalFormatting>
  <conditionalFormatting sqref="K8:K64">
    <cfRule type="top10" dxfId="13" priority="1" bottom="1" rank="7"/>
    <cfRule type="top10" dxfId="12" priority="2" rank="7"/>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48"/>
  <sheetViews>
    <sheetView view="pageBreakPreview" topLeftCell="C2" zoomScale="120" zoomScaleNormal="130" zoomScaleSheetLayoutView="120" workbookViewId="0">
      <pane xSplit="2" ySplit="2" topLeftCell="X22" activePane="bottomRight" state="frozen"/>
      <selection activeCell="C2" sqref="C2"/>
      <selection pane="topRight" activeCell="E2" sqref="E2"/>
      <selection pane="bottomLeft" activeCell="C4" sqref="C4"/>
      <selection pane="bottomRight" activeCell="AK4" sqref="AK4:AK46"/>
    </sheetView>
  </sheetViews>
  <sheetFormatPr defaultRowHeight="15" x14ac:dyDescent="0.25"/>
  <cols>
    <col min="1" max="1" width="4.28515625" hidden="1" customWidth="1"/>
    <col min="2" max="2" width="5" bestFit="1" customWidth="1"/>
    <col min="3" max="3" width="25.5703125" customWidth="1"/>
    <col min="4" max="4" width="6.140625" customWidth="1"/>
    <col min="5" max="5" width="5" customWidth="1"/>
    <col min="6" max="6" width="4.85546875" customWidth="1"/>
    <col min="7" max="7" width="5.28515625" customWidth="1"/>
    <col min="8" max="8" width="5.42578125" customWidth="1"/>
    <col min="9" max="9" width="5.7109375" bestFit="1" customWidth="1"/>
    <col min="10" max="12" width="6.7109375" style="21" customWidth="1"/>
    <col min="13" max="13" width="6" style="21" customWidth="1"/>
    <col min="14" max="15" width="4.5703125" hidden="1" customWidth="1"/>
    <col min="16" max="16" width="5.28515625" hidden="1" customWidth="1"/>
    <col min="17" max="17" width="5.85546875" hidden="1" customWidth="1"/>
    <col min="18" max="18" width="4.85546875" hidden="1" customWidth="1"/>
    <col min="19" max="21" width="4.5703125" hidden="1" customWidth="1"/>
    <col min="22" max="22" width="4.85546875" hidden="1" customWidth="1"/>
    <col min="23" max="23" width="6.42578125" hidden="1" customWidth="1"/>
    <col min="24" max="27" width="5.7109375" customWidth="1"/>
    <col min="28" max="28" width="5.7109375" hidden="1" customWidth="1"/>
    <col min="29" max="29" width="6.85546875" bestFit="1" customWidth="1"/>
    <col min="30" max="30" width="5.42578125" bestFit="1" customWidth="1"/>
    <col min="31" max="31" width="4.85546875" customWidth="1"/>
    <col min="32" max="32" width="5.42578125" bestFit="1" customWidth="1"/>
    <col min="33" max="33" width="5.7109375" bestFit="1" customWidth="1"/>
    <col min="34" max="38" width="6.85546875" customWidth="1"/>
  </cols>
  <sheetData>
    <row r="1" spans="1:40" ht="15.75" thickBot="1" x14ac:dyDescent="0.3"/>
    <row r="2" spans="1:40" s="1" customFormat="1" ht="38.25" customHeight="1" thickBot="1" x14ac:dyDescent="0.3">
      <c r="A2" s="103"/>
      <c r="B2" s="811" t="s">
        <v>209</v>
      </c>
      <c r="C2" s="813" t="s">
        <v>210</v>
      </c>
      <c r="D2" s="813" t="s">
        <v>571</v>
      </c>
      <c r="E2" s="821" t="s">
        <v>574</v>
      </c>
      <c r="F2" s="822"/>
      <c r="G2" s="822"/>
      <c r="H2" s="822"/>
      <c r="I2" s="823"/>
      <c r="J2" s="104" t="s">
        <v>582</v>
      </c>
      <c r="K2" s="104" t="s">
        <v>582</v>
      </c>
      <c r="L2" s="104" t="s">
        <v>582</v>
      </c>
      <c r="M2" s="104" t="s">
        <v>582</v>
      </c>
      <c r="N2" s="815" t="s">
        <v>509</v>
      </c>
      <c r="O2" s="816"/>
      <c r="P2" s="816"/>
      <c r="Q2" s="816"/>
      <c r="R2" s="817"/>
      <c r="S2" s="818" t="s">
        <v>572</v>
      </c>
      <c r="T2" s="809"/>
      <c r="U2" s="819"/>
      <c r="V2" s="819"/>
      <c r="W2" s="820"/>
      <c r="X2" s="808" t="s">
        <v>657</v>
      </c>
      <c r="Y2" s="809"/>
      <c r="Z2" s="809"/>
      <c r="AA2" s="809"/>
      <c r="AB2" s="810"/>
      <c r="AC2" s="808" t="s">
        <v>658</v>
      </c>
      <c r="AD2" s="809"/>
      <c r="AE2" s="809"/>
      <c r="AF2" s="809"/>
      <c r="AG2" s="810"/>
      <c r="AH2" s="808" t="s">
        <v>659</v>
      </c>
      <c r="AI2" s="809"/>
      <c r="AJ2" s="809"/>
      <c r="AK2" s="809"/>
      <c r="AL2" s="810"/>
      <c r="AM2" s="1" t="s">
        <v>589</v>
      </c>
    </row>
    <row r="3" spans="1:40" ht="15.75" thickBot="1" x14ac:dyDescent="0.3">
      <c r="A3" s="8"/>
      <c r="B3" s="812"/>
      <c r="C3" s="814"/>
      <c r="D3" s="814"/>
      <c r="E3" s="37" t="s">
        <v>83</v>
      </c>
      <c r="F3" s="14" t="s">
        <v>207</v>
      </c>
      <c r="G3" s="14" t="s">
        <v>208</v>
      </c>
      <c r="H3" s="15" t="s">
        <v>87</v>
      </c>
      <c r="I3" s="39" t="s">
        <v>85</v>
      </c>
      <c r="J3" s="40" t="s">
        <v>83</v>
      </c>
      <c r="K3" s="40" t="s">
        <v>207</v>
      </c>
      <c r="L3" s="40" t="s">
        <v>208</v>
      </c>
      <c r="M3" s="40" t="s">
        <v>87</v>
      </c>
      <c r="N3" s="144" t="s">
        <v>83</v>
      </c>
      <c r="O3" s="107" t="s">
        <v>207</v>
      </c>
      <c r="P3" s="107" t="s">
        <v>208</v>
      </c>
      <c r="Q3" s="107" t="s">
        <v>87</v>
      </c>
      <c r="R3" s="108" t="s">
        <v>217</v>
      </c>
      <c r="S3" s="261" t="s">
        <v>83</v>
      </c>
      <c r="T3" s="260" t="s">
        <v>207</v>
      </c>
      <c r="U3" s="149" t="s">
        <v>208</v>
      </c>
      <c r="V3" s="16" t="s">
        <v>87</v>
      </c>
      <c r="W3" s="105" t="s">
        <v>85</v>
      </c>
      <c r="X3" s="448" t="s">
        <v>83</v>
      </c>
      <c r="Y3" s="260" t="s">
        <v>207</v>
      </c>
      <c r="Z3" s="260" t="s">
        <v>208</v>
      </c>
      <c r="AA3" s="449" t="s">
        <v>87</v>
      </c>
      <c r="AB3" s="449" t="s">
        <v>85</v>
      </c>
      <c r="AC3" s="448" t="s">
        <v>83</v>
      </c>
      <c r="AD3" s="260" t="s">
        <v>207</v>
      </c>
      <c r="AE3" s="260" t="s">
        <v>208</v>
      </c>
      <c r="AF3" s="449" t="s">
        <v>87</v>
      </c>
      <c r="AG3" s="449" t="s">
        <v>85</v>
      </c>
      <c r="AH3" s="448" t="s">
        <v>83</v>
      </c>
      <c r="AI3" s="260" t="s">
        <v>207</v>
      </c>
      <c r="AJ3" s="260" t="s">
        <v>208</v>
      </c>
      <c r="AK3" s="449" t="s">
        <v>87</v>
      </c>
      <c r="AL3" s="449" t="s">
        <v>85</v>
      </c>
      <c r="AM3" t="s">
        <v>670</v>
      </c>
      <c r="AN3" t="s">
        <v>671</v>
      </c>
    </row>
    <row r="4" spans="1:40" ht="15.75" thickBot="1" x14ac:dyDescent="0.3">
      <c r="A4" s="8"/>
      <c r="B4" s="17"/>
      <c r="C4" s="150" t="s">
        <v>212</v>
      </c>
      <c r="D4" s="151">
        <v>100</v>
      </c>
      <c r="E4" s="38"/>
      <c r="F4" s="18"/>
      <c r="G4" s="18"/>
      <c r="H4" s="19"/>
      <c r="I4" s="19"/>
      <c r="J4" s="38"/>
      <c r="K4" s="38"/>
      <c r="L4" s="38"/>
      <c r="M4" s="38"/>
      <c r="N4" s="109">
        <v>136.8152331141886</v>
      </c>
      <c r="O4" s="109">
        <v>134.1719573813381</v>
      </c>
      <c r="P4" s="152">
        <v>134.77375857494178</v>
      </c>
      <c r="Q4" s="152">
        <v>131.7925528476014</v>
      </c>
      <c r="R4" s="153">
        <f>AVERAGE(N4:Q4)</f>
        <v>134.38837547951746</v>
      </c>
      <c r="S4" s="109">
        <v>136.64344545704765</v>
      </c>
      <c r="T4" s="109">
        <v>135.77664088248622</v>
      </c>
      <c r="U4" s="109">
        <v>139.53497290330327</v>
      </c>
      <c r="V4" s="422">
        <v>137.73461328163052</v>
      </c>
      <c r="W4" s="422">
        <f>AVERAGE(S4:V4)</f>
        <v>137.4224181311169</v>
      </c>
      <c r="X4" s="446">
        <v>144.09623328976915</v>
      </c>
      <c r="Y4" s="446">
        <v>146.98036084355653</v>
      </c>
      <c r="Z4" s="446">
        <v>149.41210495962804</v>
      </c>
      <c r="AA4" s="446">
        <v>148.25337014278111</v>
      </c>
      <c r="AB4" s="446">
        <v>147.1855173089337</v>
      </c>
      <c r="AC4" s="469">
        <v>153.64260774904301</v>
      </c>
      <c r="AD4" s="469">
        <v>151.55256155658478</v>
      </c>
      <c r="AE4" s="469">
        <v>152.96183387712682</v>
      </c>
      <c r="AF4" s="469">
        <v>148.44177100790813</v>
      </c>
      <c r="AG4" s="450">
        <v>151.64969354766569</v>
      </c>
      <c r="AH4" s="469">
        <f>(($D5*AH6)+($D37*AH38))/100</f>
        <v>152.43541064734086</v>
      </c>
      <c r="AI4" s="469">
        <f>(($D5*AI6)+($D37*AI38))/100</f>
        <v>149.7379660920767</v>
      </c>
      <c r="AJ4" s="469">
        <f>(($D5*AJ6)+($D37*AJ38))/100</f>
        <v>149.83191640578298</v>
      </c>
      <c r="AL4" s="597">
        <f>SUM(AH4:AI4)/2</f>
        <v>151.08668836970878</v>
      </c>
      <c r="AM4" s="782">
        <f>(AJ4-AI4)/AI4*100</f>
        <v>6.2743148019321376E-2</v>
      </c>
      <c r="AN4" s="782">
        <f>(AJ4-AE4)/AE4*100</f>
        <v>-2.0462081239546888</v>
      </c>
    </row>
    <row r="5" spans="1:40" ht="15.75" thickBot="1" x14ac:dyDescent="0.3">
      <c r="A5" s="8"/>
      <c r="B5" s="20" t="s">
        <v>41</v>
      </c>
      <c r="C5" s="247" t="s">
        <v>213</v>
      </c>
      <c r="D5" s="154">
        <v>70.5</v>
      </c>
      <c r="E5" s="155"/>
      <c r="F5" s="156"/>
      <c r="G5" s="156"/>
      <c r="H5" s="157"/>
      <c r="I5" s="158"/>
      <c r="J5" s="159"/>
      <c r="K5" s="302"/>
      <c r="L5" s="302"/>
      <c r="M5" s="302"/>
      <c r="N5" s="160"/>
      <c r="O5" s="160"/>
      <c r="P5" s="160" t="s">
        <v>22</v>
      </c>
      <c r="Q5" s="160"/>
      <c r="R5" s="300"/>
      <c r="S5" s="423"/>
      <c r="T5" s="424"/>
      <c r="U5" s="424"/>
      <c r="V5" s="424"/>
      <c r="W5" s="423"/>
      <c r="X5" s="424"/>
      <c r="Y5" s="424"/>
      <c r="Z5" s="424"/>
      <c r="AA5" s="424"/>
      <c r="AB5" s="424"/>
      <c r="AC5" s="451"/>
      <c r="AD5" s="451"/>
      <c r="AE5" s="451"/>
      <c r="AF5" s="451"/>
      <c r="AG5" s="450"/>
      <c r="AH5" s="451"/>
      <c r="AI5" s="451"/>
      <c r="AJ5" s="451"/>
      <c r="AL5" s="597"/>
      <c r="AM5" s="782"/>
      <c r="AN5" s="782"/>
    </row>
    <row r="6" spans="1:40" ht="13.5" customHeight="1" thickBot="1" x14ac:dyDescent="0.3">
      <c r="A6" s="8">
        <v>1</v>
      </c>
      <c r="B6" s="487"/>
      <c r="C6" s="488" t="s">
        <v>211</v>
      </c>
      <c r="D6" s="489">
        <v>100</v>
      </c>
      <c r="E6" s="490"/>
      <c r="F6" s="491"/>
      <c r="G6" s="491"/>
      <c r="H6" s="492"/>
      <c r="I6" s="493"/>
      <c r="J6" s="494"/>
      <c r="K6" s="495"/>
      <c r="L6" s="495"/>
      <c r="M6" s="495"/>
      <c r="N6" s="496">
        <v>123.58</v>
      </c>
      <c r="O6" s="497">
        <v>119.37448614641333</v>
      </c>
      <c r="P6" s="106">
        <v>120.77210938041151</v>
      </c>
      <c r="Q6" s="106">
        <v>117.67570409675635</v>
      </c>
      <c r="R6" s="301">
        <f t="shared" ref="R6:R36" si="0">AVERAGE(N6:Q6)</f>
        <v>120.3505749058953</v>
      </c>
      <c r="S6" s="110">
        <v>120.9735544319996</v>
      </c>
      <c r="T6" s="498">
        <v>120.0654990164409</v>
      </c>
      <c r="U6" s="498">
        <v>123.02173249365036</v>
      </c>
      <c r="V6" s="499">
        <v>123.21888580861895</v>
      </c>
      <c r="W6" s="500">
        <f t="shared" ref="W6:W36" si="1">AVERAGE(S6:V6)</f>
        <v>121.81991793767745</v>
      </c>
      <c r="X6" s="501">
        <v>129.31029898523889</v>
      </c>
      <c r="Y6" s="501">
        <v>132.46890928748388</v>
      </c>
      <c r="Z6" s="501">
        <v>133.75884683006569</v>
      </c>
      <c r="AA6" s="501">
        <v>133.26099723702754</v>
      </c>
      <c r="AB6" s="501">
        <v>132.19976308495399</v>
      </c>
      <c r="AC6" s="502">
        <v>139.67200677258515</v>
      </c>
      <c r="AD6" s="502">
        <v>136.6081309903557</v>
      </c>
      <c r="AE6" s="502">
        <v>137.92804025959921</v>
      </c>
      <c r="AF6" s="502">
        <v>133.7625607427612</v>
      </c>
      <c r="AG6" s="503">
        <v>136.99268469132534</v>
      </c>
      <c r="AH6" s="502">
        <f>(($D7*AH7)+($D8*AH8)+($D12*AH12)+($D15*AH15)+($D16*AH16)+($D17*AH17)+($D18*AH18)+($D21*AH21)+($D24*AH24)+($D25*AH25)+($D26*AH26)+($D29*AH29)+($D30*AH30)+($D33*AH33)+($D34*AH34)+($D35*AH35)+($D36*AH36))/100</f>
        <v>136.21748636491216</v>
      </c>
      <c r="AI6" s="502">
        <f>(($D7*AI7)+($D8*AI8)+($D12*AI12)+($D15*AI15)+($D16*AI16)+($D17*AI17)+($D18*AI18)+($D21*AI21)+($D24*AI24)+($D25*AI25)+($D26*AI26)+($D29*AI29)+($D30*AI30)+($D33*AI33)+($D34*AI34)+($D35*AI35)+($D36*AI36))/100</f>
        <v>132.59612749840483</v>
      </c>
      <c r="AJ6" s="502">
        <f>(($D7*AJ7)+($D8*AJ8)+($D12*AJ12)+($D15*AJ15)+($D16*AJ16)+($D17*AJ17)+($D18*AJ18)+($D21*AJ21)+($D24*AJ24)+($D25*AJ25)+($D26*AJ26)+($D29*AJ29)+($D30*AJ30)+($D33*AJ33)+($D34*AJ34)+($D35*AJ35)+($D36*AJ36))/100</f>
        <v>131.50372045259175</v>
      </c>
      <c r="AL6" s="597">
        <f t="shared" ref="AL6:AL46" si="2">SUM(AH6:AI6)/2</f>
        <v>134.40680693165848</v>
      </c>
      <c r="AM6" s="782">
        <f t="shared" ref="AM6:AM46" si="3">(AJ6-AI6)/AI6*100</f>
        <v>-0.82386044481292842</v>
      </c>
      <c r="AN6" s="782">
        <f t="shared" ref="AN6:AN46" si="4">(AJ6-AE6)/AE6*100</f>
        <v>-4.6577329706969124</v>
      </c>
    </row>
    <row r="7" spans="1:40" x14ac:dyDescent="0.25">
      <c r="A7" s="504">
        <v>2</v>
      </c>
      <c r="B7" s="504">
        <v>1</v>
      </c>
      <c r="C7" s="505" t="s">
        <v>42</v>
      </c>
      <c r="D7" s="506">
        <v>19.309999999999999</v>
      </c>
      <c r="E7" s="507">
        <v>755.55460000000005</v>
      </c>
      <c r="F7" s="508">
        <v>752.95920000000001</v>
      </c>
      <c r="G7" s="508">
        <v>756.71019999999999</v>
      </c>
      <c r="H7" s="509">
        <v>773.87850000000003</v>
      </c>
      <c r="I7" s="510">
        <f>AVERAGE(E7:H7)</f>
        <v>759.77562499999999</v>
      </c>
      <c r="J7" s="511">
        <f>'Data Formula'!F8</f>
        <v>700.87008477633481</v>
      </c>
      <c r="K7" s="511">
        <f>'Data Formula'!G8</f>
        <v>700.22135416666674</v>
      </c>
      <c r="L7" s="511">
        <f>'Data Formula'!H8</f>
        <v>674.13206845238085</v>
      </c>
      <c r="M7" s="511"/>
      <c r="N7" s="266">
        <v>107.64499862971371</v>
      </c>
      <c r="O7" s="512">
        <v>103.92825237573797</v>
      </c>
      <c r="P7" s="102">
        <v>103.4855216482476</v>
      </c>
      <c r="Q7" s="102">
        <v>101.82661563983051</v>
      </c>
      <c r="R7" s="248">
        <f t="shared" si="0"/>
        <v>104.22134707338245</v>
      </c>
      <c r="S7" s="425">
        <v>100.98372304939416</v>
      </c>
      <c r="T7" s="426">
        <v>99.935056809836681</v>
      </c>
      <c r="U7" s="426">
        <v>98.059578226532835</v>
      </c>
      <c r="V7" s="427">
        <v>98.693279555973106</v>
      </c>
      <c r="W7" s="513">
        <f t="shared" si="1"/>
        <v>99.417909410434191</v>
      </c>
      <c r="X7" s="514">
        <v>98.599226489388286</v>
      </c>
      <c r="Y7" s="514">
        <v>96.41468588283081</v>
      </c>
      <c r="Z7" s="514">
        <v>99.89438190505885</v>
      </c>
      <c r="AA7" s="514">
        <v>99.269887432227662</v>
      </c>
      <c r="AB7" s="514">
        <v>98.544545427376406</v>
      </c>
      <c r="AC7" s="515">
        <v>101.01996637781079</v>
      </c>
      <c r="AD7" s="515">
        <v>98.964575874480175</v>
      </c>
      <c r="AE7" s="515">
        <v>95.354746230339018</v>
      </c>
      <c r="AF7" s="515">
        <v>93.169848829167449</v>
      </c>
      <c r="AG7" s="503">
        <v>97.127284327949354</v>
      </c>
      <c r="AH7" s="515">
        <f>J7/E7*100</f>
        <v>92.762334419820192</v>
      </c>
      <c r="AI7" s="515">
        <f>K7/F7*100</f>
        <v>92.995922510365332</v>
      </c>
      <c r="AJ7" s="515">
        <f>L7/G7*100</f>
        <v>89.087218389864546</v>
      </c>
      <c r="AL7" s="597">
        <f t="shared" si="2"/>
        <v>92.879128465092762</v>
      </c>
      <c r="AM7" s="782">
        <f t="shared" si="3"/>
        <v>-4.2030919367084314</v>
      </c>
      <c r="AN7" s="782">
        <f t="shared" si="4"/>
        <v>-6.5728535686463117</v>
      </c>
    </row>
    <row r="8" spans="1:40" x14ac:dyDescent="0.25">
      <c r="A8" s="8">
        <v>2</v>
      </c>
      <c r="B8" s="504">
        <v>2</v>
      </c>
      <c r="C8" s="516" t="s">
        <v>43</v>
      </c>
      <c r="D8" s="506">
        <v>21.78</v>
      </c>
      <c r="E8" s="507"/>
      <c r="F8" s="508"/>
      <c r="G8" s="508"/>
      <c r="H8" s="509"/>
      <c r="I8" s="510"/>
      <c r="J8" s="517"/>
      <c r="K8" s="517"/>
      <c r="L8" s="517"/>
      <c r="M8" s="517"/>
      <c r="N8" s="267">
        <v>133.39658241851069</v>
      </c>
      <c r="O8" s="518">
        <v>126.73484821063231</v>
      </c>
      <c r="P8" s="102">
        <v>129.7109970655257</v>
      </c>
      <c r="Q8" s="102">
        <v>124.61892970012219</v>
      </c>
      <c r="R8" s="248">
        <f t="shared" si="0"/>
        <v>128.61533934869772</v>
      </c>
      <c r="S8" s="428">
        <v>133.57539879880611</v>
      </c>
      <c r="T8" s="429">
        <v>125.60330891595618</v>
      </c>
      <c r="U8" s="429">
        <v>126.12580862051075</v>
      </c>
      <c r="V8" s="430">
        <v>122.06758674322631</v>
      </c>
      <c r="W8" s="519">
        <f t="shared" si="1"/>
        <v>126.84302576962483</v>
      </c>
      <c r="X8" s="514">
        <v>130.61747398669559</v>
      </c>
      <c r="Y8" s="514">
        <v>135.9487405444236</v>
      </c>
      <c r="Z8" s="514">
        <v>129.54179161743494</v>
      </c>
      <c r="AA8" s="514">
        <v>127.97345912355684</v>
      </c>
      <c r="AB8" s="514">
        <v>131.02036631802773</v>
      </c>
      <c r="AC8" s="520">
        <v>141.11995579530102</v>
      </c>
      <c r="AD8" s="520">
        <v>135.08740546728197</v>
      </c>
      <c r="AE8" s="520">
        <v>135.88399520739071</v>
      </c>
      <c r="AF8" s="520">
        <v>129.20855051368736</v>
      </c>
      <c r="AG8" s="503">
        <v>135.32497674591525</v>
      </c>
      <c r="AH8" s="520">
        <f>(($D9*AH9)+($D10*AH10)+($D11*AH11))/($D9+$D10+$D11)</f>
        <v>135.27403090017404</v>
      </c>
      <c r="AI8" s="520">
        <f>(($D9*AI9)+($D10*AI10)+($D11*AI11))/($D9+$D10+$D11)</f>
        <v>127.74286948302608</v>
      </c>
      <c r="AJ8" s="520">
        <f>(($D9*AJ9)+($D10*AJ10)+($D11*AJ11))/($D9+$D10+$D11)</f>
        <v>131.77998682165631</v>
      </c>
      <c r="AL8" s="597">
        <f t="shared" si="2"/>
        <v>131.50845019160005</v>
      </c>
      <c r="AM8" s="782">
        <f t="shared" si="3"/>
        <v>3.1603465265563484</v>
      </c>
      <c r="AN8" s="782">
        <f t="shared" si="4"/>
        <v>-3.0202294092624578</v>
      </c>
    </row>
    <row r="9" spans="1:40" x14ac:dyDescent="0.25">
      <c r="A9" s="8"/>
      <c r="B9" s="521">
        <v>2.1</v>
      </c>
      <c r="C9" s="522" t="s">
        <v>44</v>
      </c>
      <c r="D9" s="523">
        <v>10.89</v>
      </c>
      <c r="E9" s="507">
        <v>12664.11</v>
      </c>
      <c r="F9" s="508">
        <v>13290.59</v>
      </c>
      <c r="G9" s="508">
        <v>13145.03</v>
      </c>
      <c r="H9" s="509">
        <v>13597.43</v>
      </c>
      <c r="I9" s="510">
        <f>AVERAGE(E9:H9)</f>
        <v>13174.29</v>
      </c>
      <c r="J9" s="517">
        <f>'Data Formula'!F9</f>
        <v>18018.524553571428</v>
      </c>
      <c r="K9" s="517">
        <f>'Data Formula'!G9</f>
        <v>17624.645108321416</v>
      </c>
      <c r="L9" s="517">
        <f>'Data Formula'!H9</f>
        <v>17025.750076804918</v>
      </c>
      <c r="M9" s="517"/>
      <c r="N9" s="268">
        <v>124.499614964714</v>
      </c>
      <c r="O9" s="524">
        <v>124.92534514903161</v>
      </c>
      <c r="P9" s="102">
        <v>126.29428102710381</v>
      </c>
      <c r="Q9" s="102">
        <v>123.79929384765043</v>
      </c>
      <c r="R9" s="248">
        <f t="shared" si="0"/>
        <v>124.87963374712496</v>
      </c>
      <c r="S9" s="111">
        <v>132.40791662294293</v>
      </c>
      <c r="T9" s="111">
        <v>123.31901636693556</v>
      </c>
      <c r="U9" s="111">
        <v>124.59971399517914</v>
      </c>
      <c r="V9" s="112">
        <v>128.11279699708186</v>
      </c>
      <c r="W9" s="525">
        <f t="shared" si="1"/>
        <v>127.10986099553489</v>
      </c>
      <c r="X9" s="526">
        <v>132.02199038083424</v>
      </c>
      <c r="Y9" s="526">
        <v>138.94191424574464</v>
      </c>
      <c r="Z9" s="526">
        <v>139.9168796418333</v>
      </c>
      <c r="AA9" s="526">
        <v>136.99616200297089</v>
      </c>
      <c r="AB9" s="526">
        <v>136.96923656784577</v>
      </c>
      <c r="AC9" s="527">
        <v>150.97326320513534</v>
      </c>
      <c r="AD9" s="527">
        <v>144.04408499367122</v>
      </c>
      <c r="AE9" s="527">
        <v>142.48454663648275</v>
      </c>
      <c r="AF9" s="527">
        <v>137.55105000059012</v>
      </c>
      <c r="AG9" s="503">
        <v>143.76323620896983</v>
      </c>
      <c r="AH9" s="527">
        <f t="shared" ref="AH9:AJ11" si="5">J9/E9*100</f>
        <v>142.28022777416987</v>
      </c>
      <c r="AI9" s="527">
        <f t="shared" si="5"/>
        <v>132.60995266817665</v>
      </c>
      <c r="AJ9" s="527">
        <f t="shared" si="5"/>
        <v>129.52233716320859</v>
      </c>
      <c r="AL9" s="597">
        <f t="shared" si="2"/>
        <v>137.44509022117325</v>
      </c>
      <c r="AM9" s="782">
        <f t="shared" si="3"/>
        <v>-2.328343719942382</v>
      </c>
      <c r="AN9" s="782">
        <f t="shared" si="4"/>
        <v>-9.0972739004071208</v>
      </c>
    </row>
    <row r="10" spans="1:40" x14ac:dyDescent="0.25">
      <c r="A10" s="8"/>
      <c r="B10" s="521">
        <v>2.2000000000000002</v>
      </c>
      <c r="C10" s="522" t="s">
        <v>45</v>
      </c>
      <c r="D10" s="523">
        <v>2.1779999999999999</v>
      </c>
      <c r="E10" s="507">
        <v>3350.2719999999999</v>
      </c>
      <c r="F10" s="508">
        <v>3565.1860000000001</v>
      </c>
      <c r="G10" s="508">
        <v>3599.7939999999999</v>
      </c>
      <c r="H10" s="509">
        <v>3793.8890000000001</v>
      </c>
      <c r="I10" s="510">
        <f>AVERAGE(E10:H10)</f>
        <v>3577.2852499999999</v>
      </c>
      <c r="J10" s="517">
        <f>'Data Formula'!F17</f>
        <v>5332.7724958949093</v>
      </c>
      <c r="K10" s="517">
        <f>'Data Formula'!G17</f>
        <v>5236.9880952380954</v>
      </c>
      <c r="L10" s="517">
        <f>'Data Formula'!H17</f>
        <v>5549.5769274376416</v>
      </c>
      <c r="M10" s="517"/>
      <c r="N10" s="268">
        <v>169.93904651805792</v>
      </c>
      <c r="O10" s="524">
        <v>151.04274032892698</v>
      </c>
      <c r="P10" s="102">
        <v>149.87967099677104</v>
      </c>
      <c r="Q10" s="102">
        <v>141.44446393617085</v>
      </c>
      <c r="R10" s="248">
        <f t="shared" si="0"/>
        <v>153.07648044498171</v>
      </c>
      <c r="S10" s="111">
        <v>155.80171798986271</v>
      </c>
      <c r="T10" s="111">
        <v>148.82898541305676</v>
      </c>
      <c r="U10" s="111">
        <v>144.74016427327899</v>
      </c>
      <c r="V10" s="112">
        <v>128.91901729596657</v>
      </c>
      <c r="W10" s="525">
        <f t="shared" si="1"/>
        <v>144.57247124304126</v>
      </c>
      <c r="X10" s="526">
        <v>152.82761806114956</v>
      </c>
      <c r="Y10" s="526">
        <v>152.58753627688563</v>
      </c>
      <c r="Z10" s="526">
        <v>144.16787007801938</v>
      </c>
      <c r="AA10" s="526">
        <v>135.07176048480409</v>
      </c>
      <c r="AB10" s="526">
        <v>146.16369622521466</v>
      </c>
      <c r="AC10" s="527">
        <v>161.3506030390476</v>
      </c>
      <c r="AD10" s="527">
        <v>150.31858989128781</v>
      </c>
      <c r="AE10" s="527">
        <v>148.54113352125358</v>
      </c>
      <c r="AF10" s="527">
        <v>140.36626793474525</v>
      </c>
      <c r="AG10" s="503">
        <v>150.14414859658356</v>
      </c>
      <c r="AH10" s="527">
        <f t="shared" si="5"/>
        <v>159.17431467937257</v>
      </c>
      <c r="AI10" s="527">
        <f t="shared" si="5"/>
        <v>146.89242287045039</v>
      </c>
      <c r="AJ10" s="527">
        <f t="shared" si="5"/>
        <v>154.16373624261951</v>
      </c>
      <c r="AL10" s="597">
        <f t="shared" si="2"/>
        <v>153.03336877491148</v>
      </c>
      <c r="AM10" s="782">
        <f t="shared" si="3"/>
        <v>4.9500942458971799</v>
      </c>
      <c r="AN10" s="782">
        <f t="shared" si="4"/>
        <v>3.7852159789540236</v>
      </c>
    </row>
    <row r="11" spans="1:40" x14ac:dyDescent="0.25">
      <c r="A11" s="504">
        <v>3</v>
      </c>
      <c r="B11" s="521">
        <v>2.2999999999999998</v>
      </c>
      <c r="C11" s="522" t="s">
        <v>46</v>
      </c>
      <c r="D11" s="523">
        <v>8.7119999999999997</v>
      </c>
      <c r="E11" s="507">
        <v>5060.8159999999998</v>
      </c>
      <c r="F11" s="508">
        <v>5299.7709999999997</v>
      </c>
      <c r="G11" s="508">
        <v>5097.7759999999998</v>
      </c>
      <c r="H11" s="509">
        <v>5407.78</v>
      </c>
      <c r="I11" s="510">
        <f>AVERAGE(E11:H11)</f>
        <v>5216.53575</v>
      </c>
      <c r="J11" s="517">
        <f>'Data Formula'!F16</f>
        <v>6100.3690377668299</v>
      </c>
      <c r="K11" s="517">
        <f>'Data Formula'!G16</f>
        <v>6193.9286031746033</v>
      </c>
      <c r="L11" s="517">
        <f>'Data Formula'!H16</f>
        <v>6576.4425925925925</v>
      </c>
      <c r="M11" s="517"/>
      <c r="N11" s="268">
        <v>135.38217571086975</v>
      </c>
      <c r="O11" s="524">
        <v>122.91975400805954</v>
      </c>
      <c r="P11" s="102">
        <v>128.93972363074181</v>
      </c>
      <c r="Q11" s="102">
        <v>121.43709095669975</v>
      </c>
      <c r="R11" s="248">
        <f t="shared" si="0"/>
        <v>127.16968607659271</v>
      </c>
      <c r="S11" s="111">
        <v>129.4781717208709</v>
      </c>
      <c r="T11" s="111">
        <v>122.65225547795681</v>
      </c>
      <c r="U11" s="111">
        <v>123.37983798898324</v>
      </c>
      <c r="V11" s="112">
        <v>112.79821628772181</v>
      </c>
      <c r="W11" s="525">
        <f t="shared" si="1"/>
        <v>122.07712036888319</v>
      </c>
      <c r="X11" s="526">
        <v>123.30929247540881</v>
      </c>
      <c r="Y11" s="526">
        <v>128.04757448465679</v>
      </c>
      <c r="Z11" s="526">
        <v>112.91641197179089</v>
      </c>
      <c r="AA11" s="526">
        <v>114.92050518397745</v>
      </c>
      <c r="AB11" s="526">
        <v>119.79844602895848</v>
      </c>
      <c r="AC11" s="527">
        <v>123.74565972207144</v>
      </c>
      <c r="AD11" s="527">
        <v>120.08375995329395</v>
      </c>
      <c r="AE11" s="527">
        <v>124.46902134255993</v>
      </c>
      <c r="AF11" s="527">
        <v>115.99099679979447</v>
      </c>
      <c r="AG11" s="503">
        <v>121.07235945442994</v>
      </c>
      <c r="AH11" s="527">
        <f t="shared" si="5"/>
        <v>120.54121386287963</v>
      </c>
      <c r="AI11" s="527">
        <f t="shared" si="5"/>
        <v>116.87162715473185</v>
      </c>
      <c r="AJ11" s="527">
        <f t="shared" si="5"/>
        <v>129.00611153947511</v>
      </c>
      <c r="AL11" s="597">
        <f t="shared" si="2"/>
        <v>118.70642050880573</v>
      </c>
      <c r="AM11" s="782">
        <f t="shared" si="3"/>
        <v>10.382746163598668</v>
      </c>
      <c r="AN11" s="782">
        <f t="shared" si="4"/>
        <v>3.6451561585178234</v>
      </c>
    </row>
    <row r="12" spans="1:40" x14ac:dyDescent="0.25">
      <c r="A12" s="8">
        <v>3</v>
      </c>
      <c r="B12" s="504">
        <v>3</v>
      </c>
      <c r="C12" s="516" t="s">
        <v>47</v>
      </c>
      <c r="D12" s="506">
        <v>11.61</v>
      </c>
      <c r="E12" s="507"/>
      <c r="F12" s="508"/>
      <c r="G12" s="508"/>
      <c r="H12" s="509"/>
      <c r="I12" s="510"/>
      <c r="J12" s="517"/>
      <c r="K12" s="517"/>
      <c r="L12" s="517"/>
      <c r="M12" s="517"/>
      <c r="N12" s="267">
        <v>97.587126934618993</v>
      </c>
      <c r="O12" s="518">
        <v>95.598353370159643</v>
      </c>
      <c r="P12" s="102">
        <v>95.514817871070491</v>
      </c>
      <c r="Q12" s="102">
        <v>94.288962499458265</v>
      </c>
      <c r="R12" s="248">
        <f t="shared" si="0"/>
        <v>95.747315168826844</v>
      </c>
      <c r="S12" s="428">
        <v>97.442328667487374</v>
      </c>
      <c r="T12" s="429">
        <v>110.46516097242569</v>
      </c>
      <c r="U12" s="429">
        <v>111.03776027031478</v>
      </c>
      <c r="V12" s="430">
        <v>113.46919996047185</v>
      </c>
      <c r="W12" s="519">
        <f t="shared" si="1"/>
        <v>108.10361246767494</v>
      </c>
      <c r="X12" s="514">
        <v>119.26265745476815</v>
      </c>
      <c r="Y12" s="514">
        <v>122.68462774799131</v>
      </c>
      <c r="Z12" s="514">
        <v>135.73879992980179</v>
      </c>
      <c r="AA12" s="514">
        <v>137.23118148288813</v>
      </c>
      <c r="AB12" s="514">
        <v>128.72931665386236</v>
      </c>
      <c r="AC12" s="520">
        <v>139.12170076424846</v>
      </c>
      <c r="AD12" s="520">
        <v>137.20342312905575</v>
      </c>
      <c r="AE12" s="520">
        <v>139.70688346942276</v>
      </c>
      <c r="AF12" s="520">
        <v>135.31980135650235</v>
      </c>
      <c r="AG12" s="503">
        <v>137.83795217980733</v>
      </c>
      <c r="AH12" s="520">
        <f>(($D13*AH13)+($D14*AH14))/($D13+$D14)</f>
        <v>130.37682690344758</v>
      </c>
      <c r="AI12" s="520">
        <f>(($D13*AI13)+($D14*AI14))/($D13+$D14)</f>
        <v>129.72344330371058</v>
      </c>
      <c r="AJ12" s="520">
        <f>(($D13*AJ13)+($D14*AJ14))/($D13+$D14)</f>
        <v>125.19074040169635</v>
      </c>
      <c r="AL12" s="597">
        <f t="shared" si="2"/>
        <v>130.05013510357907</v>
      </c>
      <c r="AM12" s="782">
        <f t="shared" si="3"/>
        <v>-3.4941278049505669</v>
      </c>
      <c r="AN12" s="782">
        <f t="shared" si="4"/>
        <v>-10.390427949746316</v>
      </c>
    </row>
    <row r="13" spans="1:40" x14ac:dyDescent="0.25">
      <c r="A13" s="8"/>
      <c r="B13" s="521">
        <v>3.1</v>
      </c>
      <c r="C13" s="522" t="s">
        <v>48</v>
      </c>
      <c r="D13" s="523">
        <v>8.1269999999999989</v>
      </c>
      <c r="E13" s="507">
        <v>83.448850000000007</v>
      </c>
      <c r="F13" s="508">
        <v>83.547107499999996</v>
      </c>
      <c r="G13" s="508">
        <v>83.883267500000002</v>
      </c>
      <c r="H13" s="509">
        <v>85.748347499999994</v>
      </c>
      <c r="I13" s="510">
        <f>AVERAGE(E13:H13)</f>
        <v>84.156893125000011</v>
      </c>
      <c r="J13" s="517">
        <f>'Data Formula'!F10</f>
        <v>109.26646599927851</v>
      </c>
      <c r="K13" s="517">
        <f>'Data Formula'!G10</f>
        <v>107.76469494047619</v>
      </c>
      <c r="L13" s="517">
        <f>'Data Formula'!H10</f>
        <v>104.90880016321046</v>
      </c>
      <c r="M13" s="517"/>
      <c r="N13" s="268">
        <v>96.635245521359579</v>
      </c>
      <c r="O13" s="524">
        <v>94.580559444204212</v>
      </c>
      <c r="P13" s="102">
        <v>94.738146186806958</v>
      </c>
      <c r="Q13" s="102">
        <v>93.943265106217382</v>
      </c>
      <c r="R13" s="248">
        <f t="shared" si="0"/>
        <v>94.974304064647029</v>
      </c>
      <c r="S13" s="111">
        <v>96.584400418425687</v>
      </c>
      <c r="T13" s="111">
        <v>111.05088492422229</v>
      </c>
      <c r="U13" s="111">
        <v>112.24080473532668</v>
      </c>
      <c r="V13" s="112">
        <v>114.37162576285111</v>
      </c>
      <c r="W13" s="525">
        <f t="shared" si="1"/>
        <v>108.56192896020644</v>
      </c>
      <c r="X13" s="526">
        <v>121.44696464594711</v>
      </c>
      <c r="Y13" s="526">
        <v>124.58994125550609</v>
      </c>
      <c r="Z13" s="526">
        <v>137.88458184932838</v>
      </c>
      <c r="AA13" s="526">
        <v>141.67394738003304</v>
      </c>
      <c r="AB13" s="526">
        <v>131.39885878270366</v>
      </c>
      <c r="AC13" s="527">
        <v>139.56025060967104</v>
      </c>
      <c r="AD13" s="527">
        <v>137.74785853719487</v>
      </c>
      <c r="AE13" s="527">
        <v>140.47172056068169</v>
      </c>
      <c r="AF13" s="527">
        <v>136.25893741834167</v>
      </c>
      <c r="AG13" s="503">
        <v>138.50969178147233</v>
      </c>
      <c r="AH13" s="527">
        <f t="shared" ref="AH13:AJ17" si="6">J13/E13*100</f>
        <v>130.93825259338925</v>
      </c>
      <c r="AI13" s="527">
        <f t="shared" si="6"/>
        <v>128.98674552015603</v>
      </c>
      <c r="AJ13" s="527">
        <f t="shared" si="6"/>
        <v>125.06522848935333</v>
      </c>
      <c r="AL13" s="597">
        <f t="shared" si="2"/>
        <v>129.96249905677263</v>
      </c>
      <c r="AM13" s="782">
        <f t="shared" si="3"/>
        <v>-3.0402480619141681</v>
      </c>
      <c r="AN13" s="782">
        <f t="shared" si="4"/>
        <v>-10.967682327684585</v>
      </c>
    </row>
    <row r="14" spans="1:40" x14ac:dyDescent="0.25">
      <c r="A14" s="8"/>
      <c r="B14" s="521">
        <v>3.2</v>
      </c>
      <c r="C14" s="522" t="s">
        <v>49</v>
      </c>
      <c r="D14" s="523">
        <v>3.4829999999999997</v>
      </c>
      <c r="E14" s="507">
        <v>88.961560000000006</v>
      </c>
      <c r="F14" s="508">
        <v>89.549670000000006</v>
      </c>
      <c r="G14" s="508">
        <v>91.158119999999997</v>
      </c>
      <c r="H14" s="509">
        <v>94.474779999999996</v>
      </c>
      <c r="I14" s="510">
        <f>AVERAGE(E14:H14)</f>
        <v>91.036032500000005</v>
      </c>
      <c r="J14" s="517">
        <f>'Data Formula'!F11</f>
        <v>114.81986863711002</v>
      </c>
      <c r="K14" s="517">
        <f>'Data Formula'!G11</f>
        <v>117.70623973727423</v>
      </c>
      <c r="L14" s="517">
        <f>'Data Formula'!H11</f>
        <v>114.38849206349207</v>
      </c>
      <c r="M14" s="517"/>
      <c r="N14" s="268">
        <v>99.808183565557712</v>
      </c>
      <c r="O14" s="524">
        <v>97.9732058640557</v>
      </c>
      <c r="P14" s="102">
        <v>97.327051801018712</v>
      </c>
      <c r="Q14" s="102">
        <v>95.095589750353696</v>
      </c>
      <c r="R14" s="248">
        <f t="shared" si="0"/>
        <v>97.551007745246466</v>
      </c>
      <c r="S14" s="111">
        <v>99.444161248631289</v>
      </c>
      <c r="T14" s="111">
        <v>109.09847175156698</v>
      </c>
      <c r="U14" s="111">
        <v>108.23065651862034</v>
      </c>
      <c r="V14" s="112">
        <v>111.36353975492028</v>
      </c>
      <c r="W14" s="525">
        <f t="shared" si="1"/>
        <v>107.03420731843472</v>
      </c>
      <c r="X14" s="526">
        <v>114.16594067535056</v>
      </c>
      <c r="Y14" s="526">
        <v>118.23889623045687</v>
      </c>
      <c r="Z14" s="526">
        <v>130.73197545090645</v>
      </c>
      <c r="AA14" s="526">
        <v>126.8647277228834</v>
      </c>
      <c r="AB14" s="526">
        <v>122.50038501989933</v>
      </c>
      <c r="AC14" s="527">
        <v>138.09841779159569</v>
      </c>
      <c r="AD14" s="527">
        <v>135.93307384339778</v>
      </c>
      <c r="AE14" s="527">
        <v>137.92226358981864</v>
      </c>
      <c r="AF14" s="527">
        <v>133.12848387887729</v>
      </c>
      <c r="AG14" s="503">
        <v>136.27055977592235</v>
      </c>
      <c r="AH14" s="527">
        <f t="shared" si="6"/>
        <v>129.06683362691709</v>
      </c>
      <c r="AI14" s="527">
        <f t="shared" si="6"/>
        <v>131.44240479867119</v>
      </c>
      <c r="AJ14" s="527">
        <f t="shared" si="6"/>
        <v>125.48360153049676</v>
      </c>
      <c r="AL14" s="597">
        <f t="shared" si="2"/>
        <v>130.25461921279413</v>
      </c>
      <c r="AM14" s="782">
        <f t="shared" si="3"/>
        <v>-4.533394894365685</v>
      </c>
      <c r="AN14" s="782">
        <f t="shared" si="4"/>
        <v>-9.0186034767486962</v>
      </c>
    </row>
    <row r="15" spans="1:40" x14ac:dyDescent="0.25">
      <c r="A15" s="8"/>
      <c r="B15" s="504">
        <v>4</v>
      </c>
      <c r="C15" s="516" t="s">
        <v>50</v>
      </c>
      <c r="D15" s="506">
        <v>5.26</v>
      </c>
      <c r="E15" s="507">
        <v>3969.4189999999999</v>
      </c>
      <c r="F15" s="508">
        <v>4036.915</v>
      </c>
      <c r="G15" s="508">
        <v>3978.951</v>
      </c>
      <c r="H15" s="509">
        <v>4050.6019999999999</v>
      </c>
      <c r="I15" s="510">
        <f>AVERAGE(E15:H15)</f>
        <v>4008.9717499999997</v>
      </c>
      <c r="J15" s="517">
        <f>'Data Formula'!F14</f>
        <v>3940.9604761904766</v>
      </c>
      <c r="K15" s="517">
        <f>'Data Formula'!G14</f>
        <v>3773.9181657848321</v>
      </c>
      <c r="L15" s="517">
        <f>'Data Formula'!H14</f>
        <v>3931.7974206349209</v>
      </c>
      <c r="M15" s="517"/>
      <c r="N15" s="267">
        <v>87.780517924072939</v>
      </c>
      <c r="O15" s="518">
        <v>84.000444982366417</v>
      </c>
      <c r="P15" s="102">
        <v>85.734236487789374</v>
      </c>
      <c r="Q15" s="102">
        <v>85.306726523513561</v>
      </c>
      <c r="R15" s="248">
        <f t="shared" si="0"/>
        <v>85.705481479435576</v>
      </c>
      <c r="S15" s="428">
        <v>92.570848396717437</v>
      </c>
      <c r="T15" s="429">
        <v>84.316571974973812</v>
      </c>
      <c r="U15" s="429">
        <v>87.771567050530749</v>
      </c>
      <c r="V15" s="430">
        <v>90.715524376882684</v>
      </c>
      <c r="W15" s="519">
        <f t="shared" si="1"/>
        <v>88.843627949776163</v>
      </c>
      <c r="X15" s="514">
        <v>89.491413975945804</v>
      </c>
      <c r="Y15" s="514">
        <v>89.796707816330155</v>
      </c>
      <c r="Z15" s="514">
        <v>92.303987713768549</v>
      </c>
      <c r="AA15" s="514">
        <v>91.388310673987235</v>
      </c>
      <c r="AB15" s="514">
        <v>90.745105045007932</v>
      </c>
      <c r="AC15" s="515">
        <v>97.478657880234707</v>
      </c>
      <c r="AD15" s="515">
        <v>95.444682119572889</v>
      </c>
      <c r="AE15" s="515">
        <v>97.967113523726326</v>
      </c>
      <c r="AF15" s="515">
        <v>97.458098992685706</v>
      </c>
      <c r="AG15" s="503">
        <v>97.087138129054892</v>
      </c>
      <c r="AH15" s="515">
        <f t="shared" si="6"/>
        <v>99.283055686247195</v>
      </c>
      <c r="AI15" s="515">
        <f>K15/F15*100</f>
        <v>93.485202581298637</v>
      </c>
      <c r="AJ15" s="515">
        <f>L15/G15*100</f>
        <v>98.814924351541919</v>
      </c>
      <c r="AL15" s="597">
        <f t="shared" si="2"/>
        <v>96.384129133772916</v>
      </c>
      <c r="AM15" s="782">
        <f t="shared" si="3"/>
        <v>5.701139456384376</v>
      </c>
      <c r="AN15" s="782">
        <f t="shared" si="4"/>
        <v>0.86540349850183595</v>
      </c>
    </row>
    <row r="16" spans="1:40" x14ac:dyDescent="0.25">
      <c r="A16" s="8"/>
      <c r="B16" s="528">
        <v>5</v>
      </c>
      <c r="C16" s="505" t="s">
        <v>51</v>
      </c>
      <c r="D16" s="529">
        <v>2.02</v>
      </c>
      <c r="E16" s="507">
        <v>503.23765000000003</v>
      </c>
      <c r="F16" s="508">
        <v>507.20569999999998</v>
      </c>
      <c r="G16" s="508">
        <v>508.08145000000002</v>
      </c>
      <c r="H16" s="509">
        <v>538.34850000000006</v>
      </c>
      <c r="I16" s="510">
        <f>AVERAGE(E16:H16)</f>
        <v>514.21832500000005</v>
      </c>
      <c r="J16" s="517">
        <f>'Data Formula'!F15</f>
        <v>646.28280423280421</v>
      </c>
      <c r="K16" s="517">
        <f>'Data Formula'!G15</f>
        <v>657.79876373626371</v>
      </c>
      <c r="L16" s="517">
        <f>'Data Formula'!H15</f>
        <v>626.02</v>
      </c>
      <c r="M16" s="517"/>
      <c r="N16" s="267">
        <v>116.11024458719281</v>
      </c>
      <c r="O16" s="518">
        <v>116.29702561645954</v>
      </c>
      <c r="P16" s="102">
        <v>115.87247611117407</v>
      </c>
      <c r="Q16" s="102">
        <v>110.34261985086589</v>
      </c>
      <c r="R16" s="248">
        <f t="shared" si="0"/>
        <v>114.65559154142308</v>
      </c>
      <c r="S16" s="428">
        <v>115.235286925865</v>
      </c>
      <c r="T16" s="429">
        <v>117.67660218771869</v>
      </c>
      <c r="U16" s="429">
        <v>116.1454667216391</v>
      </c>
      <c r="V16" s="430">
        <v>107.71969270769404</v>
      </c>
      <c r="W16" s="519">
        <f t="shared" si="1"/>
        <v>114.1942621357292</v>
      </c>
      <c r="X16" s="514">
        <v>119.1958595370852</v>
      </c>
      <c r="Y16" s="514">
        <v>124.1571340690485</v>
      </c>
      <c r="Z16" s="514">
        <v>127.58974655904676</v>
      </c>
      <c r="AA16" s="514">
        <v>121.18831503950996</v>
      </c>
      <c r="AB16" s="514">
        <v>123.03276380117261</v>
      </c>
      <c r="AC16" s="515">
        <v>133.33938290831583</v>
      </c>
      <c r="AD16" s="515">
        <v>134.36369280589221</v>
      </c>
      <c r="AE16" s="515">
        <v>126.43407769327048</v>
      </c>
      <c r="AF16" s="515">
        <v>120.99182443299684</v>
      </c>
      <c r="AG16" s="503">
        <v>128.78224446011882</v>
      </c>
      <c r="AH16" s="515">
        <f t="shared" si="6"/>
        <v>128.42497063421311</v>
      </c>
      <c r="AI16" s="515">
        <f t="shared" si="6"/>
        <v>129.69072779274043</v>
      </c>
      <c r="AJ16" s="515">
        <f t="shared" si="6"/>
        <v>123.21252822751154</v>
      </c>
      <c r="AL16" s="597">
        <f t="shared" si="2"/>
        <v>129.05784921347677</v>
      </c>
      <c r="AM16" s="782">
        <f t="shared" si="3"/>
        <v>-4.9951138955606318</v>
      </c>
      <c r="AN16" s="782">
        <f t="shared" si="4"/>
        <v>-2.5480072497340713</v>
      </c>
    </row>
    <row r="17" spans="1:40" x14ac:dyDescent="0.25">
      <c r="A17" s="504">
        <v>7</v>
      </c>
      <c r="B17" s="504">
        <v>6</v>
      </c>
      <c r="C17" s="516" t="s">
        <v>52</v>
      </c>
      <c r="D17" s="506">
        <v>7.76</v>
      </c>
      <c r="E17" s="507">
        <v>3476.58</v>
      </c>
      <c r="F17" s="508">
        <v>3655.6979999999999</v>
      </c>
      <c r="G17" s="508">
        <v>3475.4760000000001</v>
      </c>
      <c r="H17" s="509">
        <v>3634.7040000000002</v>
      </c>
      <c r="I17" s="510">
        <f>AVERAGE(E17:H17)</f>
        <v>3560.6145000000001</v>
      </c>
      <c r="J17" s="517">
        <f>'Data Formula'!F18</f>
        <v>6121.518883415436</v>
      </c>
      <c r="K17" s="517">
        <f>'Data Formula'!G18</f>
        <v>6032.6299603174612</v>
      </c>
      <c r="L17" s="517">
        <f>'Data Formula'!H18</f>
        <v>6154.1291135531137</v>
      </c>
      <c r="M17" s="517"/>
      <c r="N17" s="267">
        <v>167.9706083043996</v>
      </c>
      <c r="O17" s="518">
        <v>156.28522879201589</v>
      </c>
      <c r="P17" s="102">
        <v>163.52071282470948</v>
      </c>
      <c r="Q17" s="102">
        <v>157.93806769883696</v>
      </c>
      <c r="R17" s="248">
        <f t="shared" si="0"/>
        <v>161.42865440499048</v>
      </c>
      <c r="S17" s="428">
        <v>163.2170817480087</v>
      </c>
      <c r="T17" s="429">
        <v>148.31946048802584</v>
      </c>
      <c r="U17" s="429">
        <v>164.79269918355192</v>
      </c>
      <c r="V17" s="430">
        <v>156.11649313492708</v>
      </c>
      <c r="W17" s="519">
        <f t="shared" si="1"/>
        <v>158.11143363862837</v>
      </c>
      <c r="X17" s="514">
        <v>164.48266500820631</v>
      </c>
      <c r="Y17" s="514">
        <v>167.67769949489005</v>
      </c>
      <c r="Z17" s="514">
        <v>162.32255614717184</v>
      </c>
      <c r="AA17" s="514">
        <v>161.5466282327738</v>
      </c>
      <c r="AB17" s="514">
        <v>164.00738722076051</v>
      </c>
      <c r="AC17" s="515">
        <v>170.79452265139679</v>
      </c>
      <c r="AD17" s="515">
        <v>161.60531856147927</v>
      </c>
      <c r="AE17" s="515">
        <v>169.49437111069986</v>
      </c>
      <c r="AF17" s="515">
        <v>164.83935728681772</v>
      </c>
      <c r="AG17" s="503">
        <v>166.6833924025984</v>
      </c>
      <c r="AH17" s="515">
        <f t="shared" si="6"/>
        <v>176.07875795797699</v>
      </c>
      <c r="AI17" s="515">
        <f t="shared" si="6"/>
        <v>165.01992123850113</v>
      </c>
      <c r="AJ17" s="515">
        <f t="shared" si="6"/>
        <v>177.07298550049296</v>
      </c>
      <c r="AL17" s="597">
        <f t="shared" si="2"/>
        <v>170.54933959823904</v>
      </c>
      <c r="AM17" s="782">
        <f t="shared" si="3"/>
        <v>7.3040055840117022</v>
      </c>
      <c r="AN17" s="782">
        <f t="shared" si="4"/>
        <v>4.471307418724467</v>
      </c>
    </row>
    <row r="18" spans="1:40" x14ac:dyDescent="0.25">
      <c r="A18" s="8"/>
      <c r="B18" s="504">
        <v>7</v>
      </c>
      <c r="C18" s="516" t="s">
        <v>53</v>
      </c>
      <c r="D18" s="506">
        <v>2.4300000000000002</v>
      </c>
      <c r="E18" s="530"/>
      <c r="F18" s="508"/>
      <c r="G18" s="508"/>
      <c r="H18" s="509"/>
      <c r="I18" s="510"/>
      <c r="J18" s="517"/>
      <c r="K18" s="517"/>
      <c r="L18" s="517"/>
      <c r="M18" s="517"/>
      <c r="N18" s="267">
        <v>123.66346859761153</v>
      </c>
      <c r="O18" s="518">
        <v>120.55740043524624</v>
      </c>
      <c r="P18" s="102">
        <v>116.77878043023564</v>
      </c>
      <c r="Q18" s="102">
        <v>108.32740593085519</v>
      </c>
      <c r="R18" s="248">
        <f t="shared" si="0"/>
        <v>117.33176384848716</v>
      </c>
      <c r="S18" s="428">
        <v>122.97960422763826</v>
      </c>
      <c r="T18" s="429">
        <v>126.85036951888313</v>
      </c>
      <c r="U18" s="429">
        <v>121.58681286160389</v>
      </c>
      <c r="V18" s="430">
        <v>117.84147094459962</v>
      </c>
      <c r="W18" s="519">
        <f t="shared" si="1"/>
        <v>122.31456438818122</v>
      </c>
      <c r="X18" s="514">
        <v>127.72756349154874</v>
      </c>
      <c r="Y18" s="514">
        <v>134.80302669945473</v>
      </c>
      <c r="Z18" s="514">
        <v>137.16816993013927</v>
      </c>
      <c r="AA18" s="514">
        <v>132.6480397181891</v>
      </c>
      <c r="AB18" s="514">
        <v>133.08669995983297</v>
      </c>
      <c r="AC18" s="520">
        <v>150.85794774069234</v>
      </c>
      <c r="AD18" s="520">
        <v>149.25381273974276</v>
      </c>
      <c r="AE18" s="520">
        <v>141.74888600906047</v>
      </c>
      <c r="AF18" s="520">
        <v>133.23265014848067</v>
      </c>
      <c r="AG18" s="503">
        <v>143.77332415949405</v>
      </c>
      <c r="AH18" s="520">
        <f>(($D19*AH19)+($D20*AH20))/($D19+$D20)</f>
        <v>149.42887737824418</v>
      </c>
      <c r="AI18" s="520">
        <f>(($D19*AI19)+($D20*AI20))/($D19+$D20)</f>
        <v>148.31584024599763</v>
      </c>
      <c r="AJ18" s="520">
        <f>(($D19*AJ19)+($D20*AJ20))/($D19+$D20)</f>
        <v>137.89344920392242</v>
      </c>
      <c r="AL18" s="597">
        <f t="shared" si="2"/>
        <v>148.87235881212092</v>
      </c>
      <c r="AM18" s="782">
        <f t="shared" si="3"/>
        <v>-7.0271597590578132</v>
      </c>
      <c r="AN18" s="782">
        <f t="shared" si="4"/>
        <v>-2.7199062466646962</v>
      </c>
    </row>
    <row r="19" spans="1:40" x14ac:dyDescent="0.25">
      <c r="A19" s="8"/>
      <c r="B19" s="521">
        <v>7.1</v>
      </c>
      <c r="C19" s="522" t="s">
        <v>54</v>
      </c>
      <c r="D19" s="523">
        <v>1.8225</v>
      </c>
      <c r="E19" s="507">
        <v>262.97341749999998</v>
      </c>
      <c r="F19" s="508">
        <v>267.77472499999999</v>
      </c>
      <c r="G19" s="508">
        <v>277.32180500000004</v>
      </c>
      <c r="H19" s="509">
        <v>299.29938249999998</v>
      </c>
      <c r="I19" s="510">
        <f>AVERAGE(E19:H19)</f>
        <v>276.8423325</v>
      </c>
      <c r="J19" s="600">
        <f>'Data Formula'!F22</f>
        <v>339.07767654998253</v>
      </c>
      <c r="K19" s="517">
        <f>'Data Formula'!G22</f>
        <v>341.62454645888494</v>
      </c>
      <c r="L19" s="517">
        <f>'Data Formula'!H22</f>
        <v>331.83906986043525</v>
      </c>
      <c r="M19" s="517"/>
      <c r="N19" s="268">
        <v>119.00131622444296</v>
      </c>
      <c r="O19" s="524">
        <v>116.17784377742863</v>
      </c>
      <c r="P19" s="102">
        <v>113.52886093611805</v>
      </c>
      <c r="Q19" s="102">
        <v>104.01095934461055</v>
      </c>
      <c r="R19" s="248">
        <f t="shared" si="0"/>
        <v>113.17974507065006</v>
      </c>
      <c r="S19" s="431">
        <v>120.41983981392579</v>
      </c>
      <c r="T19" s="432">
        <v>117.47194148125861</v>
      </c>
      <c r="U19" s="432">
        <v>112.73511997867867</v>
      </c>
      <c r="V19" s="433">
        <v>107.26836932923544</v>
      </c>
      <c r="W19" s="525">
        <f t="shared" si="1"/>
        <v>114.47381765077462</v>
      </c>
      <c r="X19" s="526">
        <v>116.21839764599389</v>
      </c>
      <c r="Y19" s="526">
        <v>118.67704834338231</v>
      </c>
      <c r="Z19" s="526">
        <v>121.53061896539657</v>
      </c>
      <c r="AA19" s="526">
        <v>116.07498209743945</v>
      </c>
      <c r="AB19" s="526">
        <v>118.12526176305305</v>
      </c>
      <c r="AC19" s="527">
        <v>128.77929338710396</v>
      </c>
      <c r="AD19" s="527">
        <v>126.64978467573933</v>
      </c>
      <c r="AE19" s="527">
        <v>120.45827829114945</v>
      </c>
      <c r="AF19" s="527">
        <v>113.62032713970622</v>
      </c>
      <c r="AG19" s="503">
        <v>122.37692087342474</v>
      </c>
      <c r="AH19" s="527">
        <f t="shared" ref="AH19:AJ20" si="7">J19/E19*100</f>
        <v>128.93990570358031</v>
      </c>
      <c r="AI19" s="527">
        <f t="shared" si="7"/>
        <v>127.57908591219164</v>
      </c>
      <c r="AJ19" s="527">
        <f t="shared" si="7"/>
        <v>119.65848479185948</v>
      </c>
      <c r="AL19" s="597">
        <f t="shared" si="2"/>
        <v>128.25949580788597</v>
      </c>
      <c r="AM19" s="782">
        <f t="shared" si="3"/>
        <v>-6.2083852252897049</v>
      </c>
      <c r="AN19" s="782">
        <f t="shared" si="4"/>
        <v>-0.66395893303145426</v>
      </c>
    </row>
    <row r="20" spans="1:40" x14ac:dyDescent="0.25">
      <c r="A20" s="504">
        <v>8</v>
      </c>
      <c r="B20" s="521">
        <v>7.2</v>
      </c>
      <c r="C20" s="522" t="s">
        <v>55</v>
      </c>
      <c r="D20" s="523">
        <v>0.60750000000000004</v>
      </c>
      <c r="E20" s="507">
        <v>63.093110000000003</v>
      </c>
      <c r="F20" s="508">
        <v>65.141589999999994</v>
      </c>
      <c r="G20" s="508">
        <v>68.230670000000003</v>
      </c>
      <c r="H20" s="509">
        <v>71.488600000000005</v>
      </c>
      <c r="I20" s="510">
        <f>AVERAGE(E20:H20)</f>
        <v>66.988492500000007</v>
      </c>
      <c r="J20" s="517">
        <f>'Data Formula'!F23</f>
        <v>133.06071428571428</v>
      </c>
      <c r="K20" s="517">
        <f>'Data Formula'!G23</f>
        <v>137.14005102040815</v>
      </c>
      <c r="L20" s="517">
        <f>'Data Formula'!H23</f>
        <v>131.41113945578232</v>
      </c>
      <c r="M20" s="517"/>
      <c r="N20" s="268">
        <v>137.64992571711724</v>
      </c>
      <c r="O20" s="524">
        <v>133.69607040869903</v>
      </c>
      <c r="P20" s="102">
        <v>126.52853891258849</v>
      </c>
      <c r="Q20" s="102">
        <v>121.27674568958912</v>
      </c>
      <c r="R20" s="248">
        <f t="shared" si="0"/>
        <v>129.78782018199848</v>
      </c>
      <c r="S20" s="431">
        <v>130.65889746877573</v>
      </c>
      <c r="T20" s="432">
        <v>154.98565363175669</v>
      </c>
      <c r="U20" s="432">
        <v>148.14189151037959</v>
      </c>
      <c r="V20" s="433">
        <v>149.56077579069219</v>
      </c>
      <c r="W20" s="525">
        <f t="shared" si="1"/>
        <v>145.83680460040105</v>
      </c>
      <c r="X20" s="526">
        <v>162.25506102821331</v>
      </c>
      <c r="Y20" s="526">
        <v>183.18096176767202</v>
      </c>
      <c r="Z20" s="526">
        <v>184.08082282436735</v>
      </c>
      <c r="AA20" s="526">
        <v>182.36721258043804</v>
      </c>
      <c r="AB20" s="526">
        <v>177.97101455017267</v>
      </c>
      <c r="AC20" s="527">
        <v>217.09391080145747</v>
      </c>
      <c r="AD20" s="527">
        <v>217.06589693175306</v>
      </c>
      <c r="AE20" s="527">
        <v>205.62070916279356</v>
      </c>
      <c r="AF20" s="527">
        <v>192.0696191748041</v>
      </c>
      <c r="AG20" s="503">
        <v>207.96253401770204</v>
      </c>
      <c r="AH20" s="527">
        <f t="shared" si="7"/>
        <v>210.8957924022358</v>
      </c>
      <c r="AI20" s="527">
        <f t="shared" si="7"/>
        <v>210.52610324741562</v>
      </c>
      <c r="AJ20" s="527">
        <f t="shared" si="7"/>
        <v>192.59834244011134</v>
      </c>
      <c r="AL20" s="597">
        <f t="shared" si="2"/>
        <v>210.71094782482572</v>
      </c>
      <c r="AM20" s="782">
        <f t="shared" si="3"/>
        <v>-8.5156949807003848</v>
      </c>
      <c r="AN20" s="782">
        <f t="shared" si="4"/>
        <v>-6.3331980400729888</v>
      </c>
    </row>
    <row r="21" spans="1:40" x14ac:dyDescent="0.25">
      <c r="A21" s="8"/>
      <c r="B21" s="504">
        <v>8</v>
      </c>
      <c r="C21" s="516" t="s">
        <v>56</v>
      </c>
      <c r="D21" s="506">
        <v>5.21</v>
      </c>
      <c r="E21" s="530"/>
      <c r="F21" s="508"/>
      <c r="G21" s="508"/>
      <c r="H21" s="509"/>
      <c r="I21" s="510"/>
      <c r="J21" s="517"/>
      <c r="K21" s="517"/>
      <c r="L21" s="517"/>
      <c r="M21" s="517"/>
      <c r="N21" s="267">
        <v>109.14862644906142</v>
      </c>
      <c r="O21" s="518">
        <v>109.34892244598264</v>
      </c>
      <c r="P21" s="102">
        <v>108.64125486961723</v>
      </c>
      <c r="Q21" s="102">
        <v>105.49751565904293</v>
      </c>
      <c r="R21" s="248">
        <f t="shared" si="0"/>
        <v>108.15907985592605</v>
      </c>
      <c r="S21" s="428">
        <v>105.65476208939681</v>
      </c>
      <c r="T21" s="429">
        <v>108.46258956547899</v>
      </c>
      <c r="U21" s="429">
        <v>111.58658170038294</v>
      </c>
      <c r="V21" s="430">
        <v>112.37098076676955</v>
      </c>
      <c r="W21" s="519">
        <f t="shared" si="1"/>
        <v>109.51872853050708</v>
      </c>
      <c r="X21" s="514">
        <v>117.53523536498408</v>
      </c>
      <c r="Y21" s="514">
        <v>121.41125739780571</v>
      </c>
      <c r="Z21" s="514">
        <v>132.05983960681976</v>
      </c>
      <c r="AA21" s="514">
        <v>130.55702379182918</v>
      </c>
      <c r="AB21" s="514">
        <v>125.39083904035968</v>
      </c>
      <c r="AC21" s="520">
        <v>135.44213011527049</v>
      </c>
      <c r="AD21" s="520">
        <v>136.4145492537501</v>
      </c>
      <c r="AE21" s="520">
        <v>138.39909355773693</v>
      </c>
      <c r="AF21" s="520">
        <v>131.72369770422824</v>
      </c>
      <c r="AG21" s="503">
        <v>135.49486765774645</v>
      </c>
      <c r="AH21" s="520">
        <f>(($D22*AH22)+($D23*AH23))/($D22+$D23)</f>
        <v>132.46916243003588</v>
      </c>
      <c r="AI21" s="520">
        <f>(($D22*AI22)+($D23*AI23))/($D22+$D23)</f>
        <v>135.44179822729853</v>
      </c>
      <c r="AJ21" s="520">
        <f>(($D22*AJ22)+($D23*AJ23))/($D22+$D23)</f>
        <v>135.23139659524264</v>
      </c>
      <c r="AL21" s="597">
        <f t="shared" si="2"/>
        <v>133.95548032866719</v>
      </c>
      <c r="AM21" s="782">
        <f t="shared" si="3"/>
        <v>-0.15534468296322754</v>
      </c>
      <c r="AN21" s="782">
        <f t="shared" si="4"/>
        <v>-2.288813373747133</v>
      </c>
    </row>
    <row r="22" spans="1:40" x14ac:dyDescent="0.25">
      <c r="A22" s="8"/>
      <c r="B22" s="521">
        <v>8.1</v>
      </c>
      <c r="C22" s="522" t="s">
        <v>57</v>
      </c>
      <c r="D22" s="523">
        <v>4.6890000000000001</v>
      </c>
      <c r="E22" s="507">
        <v>1132.6610000000001</v>
      </c>
      <c r="F22" s="508">
        <v>1151.4480000000001</v>
      </c>
      <c r="G22" s="508">
        <v>1161.0260000000001</v>
      </c>
      <c r="H22" s="509">
        <v>1196.5719999999999</v>
      </c>
      <c r="I22" s="510">
        <f>AVERAGE(E22:H22)</f>
        <v>1160.4267500000001</v>
      </c>
      <c r="J22" s="517">
        <f>'Data Formula'!F27</f>
        <v>1524.715821812596</v>
      </c>
      <c r="K22" s="517">
        <f>'Data Formula'!G27</f>
        <v>1584.5483870967741</v>
      </c>
      <c r="L22" s="517">
        <f>'Data Formula'!H27</f>
        <v>1591.0057471264367</v>
      </c>
      <c r="M22" s="517"/>
      <c r="N22" s="268">
        <v>110.27776818389623</v>
      </c>
      <c r="O22" s="524">
        <v>110.07164095411461</v>
      </c>
      <c r="P22" s="102">
        <v>109.42888168371275</v>
      </c>
      <c r="Q22" s="102">
        <v>106.24690236139651</v>
      </c>
      <c r="R22" s="248">
        <f t="shared" si="0"/>
        <v>109.00629829578003</v>
      </c>
      <c r="S22" s="431">
        <v>106.44636352608865</v>
      </c>
      <c r="T22" s="432">
        <v>108.90619932191932</v>
      </c>
      <c r="U22" s="432">
        <v>112.40611376051923</v>
      </c>
      <c r="V22" s="433">
        <v>113.36156197534339</v>
      </c>
      <c r="W22" s="525">
        <f t="shared" si="1"/>
        <v>110.28005964596764</v>
      </c>
      <c r="X22" s="526">
        <v>118.10278841006973</v>
      </c>
      <c r="Y22" s="526">
        <v>122.17418596080027</v>
      </c>
      <c r="Z22" s="526">
        <v>133.84777261458316</v>
      </c>
      <c r="AA22" s="526">
        <v>132.40551396385837</v>
      </c>
      <c r="AB22" s="526">
        <v>126.63256523732788</v>
      </c>
      <c r="AC22" s="527">
        <v>137.79422470204068</v>
      </c>
      <c r="AD22" s="527">
        <v>138.74274784776168</v>
      </c>
      <c r="AE22" s="527">
        <v>140.78205141298258</v>
      </c>
      <c r="AF22" s="527">
        <v>133.82169369387441</v>
      </c>
      <c r="AG22" s="503">
        <v>137.78517941416484</v>
      </c>
      <c r="AH22" s="527">
        <f t="shared" ref="AH22:AJ25" si="8">J22/E22*100</f>
        <v>134.61360652592401</v>
      </c>
      <c r="AI22" s="527">
        <f t="shared" si="8"/>
        <v>137.6135428692198</v>
      </c>
      <c r="AJ22" s="527">
        <f t="shared" si="8"/>
        <v>137.03446323565851</v>
      </c>
      <c r="AL22" s="597">
        <f t="shared" si="2"/>
        <v>136.11357469757189</v>
      </c>
      <c r="AM22" s="782">
        <f t="shared" si="3"/>
        <v>-0.42080134083286935</v>
      </c>
      <c r="AN22" s="782">
        <f t="shared" si="4"/>
        <v>-2.6619786682398652</v>
      </c>
    </row>
    <row r="23" spans="1:40" x14ac:dyDescent="0.25">
      <c r="A23" s="8"/>
      <c r="B23" s="521">
        <v>8.1999999999999993</v>
      </c>
      <c r="C23" s="522" t="s">
        <v>58</v>
      </c>
      <c r="D23" s="523">
        <v>0.52100000000000002</v>
      </c>
      <c r="E23" s="507">
        <v>53.131160000000001</v>
      </c>
      <c r="F23" s="508">
        <v>51.672716666666666</v>
      </c>
      <c r="G23" s="508">
        <v>51.850919999999995</v>
      </c>
      <c r="H23" s="509">
        <v>53.306536666666659</v>
      </c>
      <c r="I23" s="510">
        <f>AVERAGE(E23:H23)</f>
        <v>52.490333333333332</v>
      </c>
      <c r="J23" s="517">
        <f>'Data Formula'!F28</f>
        <v>60.128090428090424</v>
      </c>
      <c r="K23" s="517">
        <f>'Data Formula'!G28</f>
        <v>59.886661546338978</v>
      </c>
      <c r="L23" s="517">
        <f>'Data Formula'!H28</f>
        <v>61.704563492063492</v>
      </c>
      <c r="M23" s="517"/>
      <c r="N23" s="268">
        <v>98.986350835548194</v>
      </c>
      <c r="O23" s="524">
        <v>102.84445587279482</v>
      </c>
      <c r="P23" s="102">
        <v>101.5526135427576</v>
      </c>
      <c r="Q23" s="102">
        <v>98.753035337860666</v>
      </c>
      <c r="R23" s="248">
        <f t="shared" si="0"/>
        <v>100.5341138972403</v>
      </c>
      <c r="S23" s="431">
        <v>98.530349159170356</v>
      </c>
      <c r="T23" s="432">
        <v>104.47010175751616</v>
      </c>
      <c r="U23" s="432">
        <v>104.21079315915614</v>
      </c>
      <c r="V23" s="433">
        <v>103.455749889605</v>
      </c>
      <c r="W23" s="525">
        <f t="shared" si="1"/>
        <v>102.66674849136191</v>
      </c>
      <c r="X23" s="526">
        <v>112.42725795921307</v>
      </c>
      <c r="Y23" s="526">
        <v>114.54490033085459</v>
      </c>
      <c r="Z23" s="526">
        <v>115.96844253694898</v>
      </c>
      <c r="AA23" s="526">
        <v>113.92061224356655</v>
      </c>
      <c r="AB23" s="526">
        <v>114.21530326764579</v>
      </c>
      <c r="AC23" s="527">
        <v>114.27327883433868</v>
      </c>
      <c r="AD23" s="527">
        <v>115.46076190764572</v>
      </c>
      <c r="AE23" s="527">
        <v>116.95247286052621</v>
      </c>
      <c r="AF23" s="527">
        <v>112.84173379741276</v>
      </c>
      <c r="AG23" s="503">
        <v>114.88206184998084</v>
      </c>
      <c r="AH23" s="527">
        <f t="shared" si="8"/>
        <v>113.16916556704282</v>
      </c>
      <c r="AI23" s="527">
        <f t="shared" si="8"/>
        <v>115.89609645000726</v>
      </c>
      <c r="AJ23" s="527">
        <f t="shared" si="8"/>
        <v>119.0037968314998</v>
      </c>
      <c r="AL23" s="597">
        <f t="shared" si="2"/>
        <v>114.53263100852504</v>
      </c>
      <c r="AM23" s="782">
        <f t="shared" si="3"/>
        <v>2.6814538855785077</v>
      </c>
      <c r="AN23" s="782">
        <f t="shared" si="4"/>
        <v>1.7539808443554055</v>
      </c>
    </row>
    <row r="24" spans="1:40" x14ac:dyDescent="0.25">
      <c r="A24" s="8"/>
      <c r="B24" s="504">
        <v>9</v>
      </c>
      <c r="C24" s="516" t="s">
        <v>59</v>
      </c>
      <c r="D24" s="506">
        <v>2.94</v>
      </c>
      <c r="E24" s="507">
        <v>108.032</v>
      </c>
      <c r="F24" s="508">
        <v>107.8506</v>
      </c>
      <c r="G24" s="508">
        <v>113.53149999999999</v>
      </c>
      <c r="H24" s="509">
        <v>120.42319999999999</v>
      </c>
      <c r="I24" s="510">
        <f>AVERAGE(E24:H24)</f>
        <v>112.45932499999999</v>
      </c>
      <c r="J24" s="517">
        <f>'Data Formula'!F38</f>
        <v>168.59740259740258</v>
      </c>
      <c r="K24" s="517">
        <f>'Data Formula'!G38</f>
        <v>152.67671957671959</v>
      </c>
      <c r="L24" s="517">
        <f>'Data Formula'!H38</f>
        <v>140.37037037037038</v>
      </c>
      <c r="M24" s="517"/>
      <c r="N24" s="267">
        <v>149.00346987136089</v>
      </c>
      <c r="O24" s="518">
        <v>151.00695291626079</v>
      </c>
      <c r="P24" s="102">
        <v>136.37289252426902</v>
      </c>
      <c r="Q24" s="102">
        <v>135.3154462563613</v>
      </c>
      <c r="R24" s="248">
        <f t="shared" si="0"/>
        <v>142.92469039206298</v>
      </c>
      <c r="S24" s="428">
        <v>103.25644253554502</v>
      </c>
      <c r="T24" s="432">
        <v>103.43011536328959</v>
      </c>
      <c r="U24" s="429">
        <v>100.46509013755991</v>
      </c>
      <c r="V24" s="430">
        <v>111.21887919714253</v>
      </c>
      <c r="W24" s="519">
        <f t="shared" si="1"/>
        <v>104.59263180838427</v>
      </c>
      <c r="X24" s="514">
        <v>119.4675327745218</v>
      </c>
      <c r="Y24" s="514">
        <v>125.02298053096087</v>
      </c>
      <c r="Z24" s="514">
        <v>143.76466603381601</v>
      </c>
      <c r="AA24" s="514">
        <v>141.81803687480334</v>
      </c>
      <c r="AB24" s="514">
        <v>132.51830405352553</v>
      </c>
      <c r="AC24" s="515">
        <v>154.65114713485565</v>
      </c>
      <c r="AD24" s="515">
        <v>164.32196225354539</v>
      </c>
      <c r="AE24" s="515">
        <v>160.38622663215838</v>
      </c>
      <c r="AF24" s="515">
        <v>157.51592241836647</v>
      </c>
      <c r="AG24" s="503">
        <v>159.21881460973148</v>
      </c>
      <c r="AH24" s="515">
        <f t="shared" si="8"/>
        <v>156.06246537822366</v>
      </c>
      <c r="AI24" s="515">
        <f t="shared" si="8"/>
        <v>141.56316198214901</v>
      </c>
      <c r="AJ24" s="515">
        <f t="shared" si="8"/>
        <v>123.64002093724685</v>
      </c>
      <c r="AL24" s="597">
        <f t="shared" si="2"/>
        <v>148.81281368018634</v>
      </c>
      <c r="AM24" s="782">
        <f t="shared" si="3"/>
        <v>-12.6608792809829</v>
      </c>
      <c r="AN24" s="782">
        <f t="shared" si="4"/>
        <v>-22.911073142950112</v>
      </c>
    </row>
    <row r="25" spans="1:40" x14ac:dyDescent="0.25">
      <c r="A25" s="504">
        <v>11</v>
      </c>
      <c r="B25" s="504">
        <v>10</v>
      </c>
      <c r="C25" s="516" t="s">
        <v>60</v>
      </c>
      <c r="D25" s="506">
        <v>5.76</v>
      </c>
      <c r="E25" s="507">
        <v>10842.81</v>
      </c>
      <c r="F25" s="508">
        <v>11000.11</v>
      </c>
      <c r="G25" s="508">
        <v>11151.49</v>
      </c>
      <c r="H25" s="509">
        <v>11373.05</v>
      </c>
      <c r="I25" s="510">
        <f>AVERAGE(E25:H25)</f>
        <v>11091.864999999998</v>
      </c>
      <c r="J25" s="517">
        <f>'Data Formula'!F12</f>
        <v>15925.092165898615</v>
      </c>
      <c r="K25" s="517">
        <f>'Data Formula'!G12</f>
        <v>16293.156682027651</v>
      </c>
      <c r="L25" s="517">
        <f>'Data Formula'!H12</f>
        <v>15660.076804915514</v>
      </c>
      <c r="M25" s="517"/>
      <c r="N25" s="267">
        <v>112.11858287210228</v>
      </c>
      <c r="O25" s="518">
        <v>109.46430125141563</v>
      </c>
      <c r="P25" s="102">
        <v>108.96260471250004</v>
      </c>
      <c r="Q25" s="102">
        <v>108.53201785637494</v>
      </c>
      <c r="R25" s="248">
        <f t="shared" si="0"/>
        <v>109.76937667309822</v>
      </c>
      <c r="S25" s="428">
        <v>110.22660133656271</v>
      </c>
      <c r="T25" s="429">
        <v>116.35828807657089</v>
      </c>
      <c r="U25" s="429">
        <v>115.76516516022997</v>
      </c>
      <c r="V25" s="430">
        <v>116.82932742869549</v>
      </c>
      <c r="W25" s="519">
        <f t="shared" si="1"/>
        <v>114.79484550051475</v>
      </c>
      <c r="X25" s="514">
        <v>121.27353333852746</v>
      </c>
      <c r="Y25" s="514">
        <v>128.65315691057026</v>
      </c>
      <c r="Z25" s="514">
        <v>138.52074461912252</v>
      </c>
      <c r="AA25" s="514">
        <v>143.57942333772672</v>
      </c>
      <c r="AB25" s="514">
        <v>133.00671455148674</v>
      </c>
      <c r="AC25" s="515">
        <v>147.71223217992062</v>
      </c>
      <c r="AD25" s="515">
        <v>145.65806024665625</v>
      </c>
      <c r="AE25" s="515">
        <v>151.65431544854181</v>
      </c>
      <c r="AF25" s="515">
        <v>147.03136707265989</v>
      </c>
      <c r="AG25" s="503">
        <v>148.01399373694463</v>
      </c>
      <c r="AH25" s="515">
        <f t="shared" si="8"/>
        <v>146.87237133085074</v>
      </c>
      <c r="AI25" s="515">
        <f t="shared" si="8"/>
        <v>148.11812501900116</v>
      </c>
      <c r="AJ25" s="515">
        <f t="shared" si="8"/>
        <v>140.43035329732183</v>
      </c>
      <c r="AL25" s="597">
        <f t="shared" si="2"/>
        <v>147.49524817492596</v>
      </c>
      <c r="AM25" s="782">
        <f t="shared" si="3"/>
        <v>-5.1902977577478175</v>
      </c>
      <c r="AN25" s="782">
        <f t="shared" si="4"/>
        <v>-7.4010173189093376</v>
      </c>
    </row>
    <row r="26" spans="1:40" x14ac:dyDescent="0.25">
      <c r="A26" s="8"/>
      <c r="B26" s="504">
        <v>11</v>
      </c>
      <c r="C26" s="516" t="s">
        <v>61</v>
      </c>
      <c r="D26" s="506">
        <v>1.33</v>
      </c>
      <c r="E26" s="530"/>
      <c r="F26" s="508"/>
      <c r="G26" s="508"/>
      <c r="H26" s="509"/>
      <c r="I26" s="510"/>
      <c r="J26" s="517"/>
      <c r="K26" s="517"/>
      <c r="L26" s="517"/>
      <c r="M26" s="517"/>
      <c r="N26" s="267">
        <v>125.82821562924322</v>
      </c>
      <c r="O26" s="518">
        <v>120.08616080134453</v>
      </c>
      <c r="P26" s="102">
        <v>128.08225852834502</v>
      </c>
      <c r="Q26" s="102">
        <v>127.38102232481397</v>
      </c>
      <c r="R26" s="248">
        <f t="shared" si="0"/>
        <v>125.34441432093668</v>
      </c>
      <c r="S26" s="428">
        <v>182.73406318012078</v>
      </c>
      <c r="T26" s="429">
        <v>187.98352692929939</v>
      </c>
      <c r="U26" s="429">
        <v>195.7183139278977</v>
      </c>
      <c r="V26" s="430">
        <v>191.39046252335399</v>
      </c>
      <c r="W26" s="519">
        <f t="shared" si="1"/>
        <v>189.45659164016797</v>
      </c>
      <c r="X26" s="514">
        <v>210.64844709390107</v>
      </c>
      <c r="Y26" s="514">
        <v>211.34776339828517</v>
      </c>
      <c r="Z26" s="514">
        <v>208.6550958654361</v>
      </c>
      <c r="AA26" s="514">
        <v>200.50223041465213</v>
      </c>
      <c r="AB26" s="514">
        <v>207.78838419306862</v>
      </c>
      <c r="AC26" s="520">
        <v>207.94920377589426</v>
      </c>
      <c r="AD26" s="520">
        <v>213.38651548667642</v>
      </c>
      <c r="AE26" s="520">
        <v>214.94240583114583</v>
      </c>
      <c r="AF26" s="520">
        <v>212.34660437746999</v>
      </c>
      <c r="AG26" s="503">
        <v>212.15618236779665</v>
      </c>
      <c r="AH26" s="520">
        <f>(($D27*AH27)+($D28*AH28))/($D27+$D28)</f>
        <v>215.71563122095628</v>
      </c>
      <c r="AI26" s="520">
        <f>(($D27*AI27)+($D28*AI28))/($D27+$D28)</f>
        <v>215.91761409930291</v>
      </c>
      <c r="AJ26" s="520">
        <f>(($D27*AJ27)+($D28*AJ28))/($D27+$D28)</f>
        <v>213.29144409661927</v>
      </c>
      <c r="AL26" s="597">
        <f t="shared" si="2"/>
        <v>215.81662266012961</v>
      </c>
      <c r="AM26" s="782">
        <f t="shared" si="3"/>
        <v>-1.2162833558710184</v>
      </c>
      <c r="AN26" s="782">
        <f t="shared" si="4"/>
        <v>-0.76809493600975198</v>
      </c>
    </row>
    <row r="27" spans="1:40" x14ac:dyDescent="0.25">
      <c r="A27" s="8"/>
      <c r="B27" s="521">
        <v>11.1</v>
      </c>
      <c r="C27" s="522" t="s">
        <v>62</v>
      </c>
      <c r="D27" s="523">
        <v>0.46550000000000002</v>
      </c>
      <c r="E27" s="507">
        <v>60.864059999999995</v>
      </c>
      <c r="F27" s="508">
        <v>59.361989999999999</v>
      </c>
      <c r="G27" s="508">
        <v>60.082644999999999</v>
      </c>
      <c r="H27" s="509">
        <v>61.403680000000001</v>
      </c>
      <c r="I27" s="510">
        <f>AVERAGE(E27:H27)</f>
        <v>60.428093750000002</v>
      </c>
      <c r="J27" s="531">
        <f>'Data Formula'!F35</f>
        <v>208.29190106795406</v>
      </c>
      <c r="K27" s="531">
        <f>'Data Formula'!G35</f>
        <v>213.35896232286788</v>
      </c>
      <c r="L27" s="531">
        <f>'Data Formula'!H35</f>
        <v>208.55434981684982</v>
      </c>
      <c r="M27" s="531"/>
      <c r="N27" s="268">
        <v>137.38357515374693</v>
      </c>
      <c r="O27" s="524">
        <v>128.14224559222322</v>
      </c>
      <c r="P27" s="102">
        <v>150.59913924913403</v>
      </c>
      <c r="Q27" s="102">
        <v>150.29199265155711</v>
      </c>
      <c r="R27" s="248">
        <f t="shared" si="0"/>
        <v>141.60423816166531</v>
      </c>
      <c r="S27" s="431">
        <v>284.23046133912243</v>
      </c>
      <c r="T27" s="432">
        <v>309.34508029574766</v>
      </c>
      <c r="U27" s="432">
        <v>309.88978940463585</v>
      </c>
      <c r="V27" s="433">
        <v>305.82687250877962</v>
      </c>
      <c r="W27" s="525">
        <f t="shared" si="1"/>
        <v>302.32305088707142</v>
      </c>
      <c r="X27" s="526">
        <v>352.51112109566066</v>
      </c>
      <c r="Y27" s="526">
        <v>350.55393750481937</v>
      </c>
      <c r="Z27" s="526">
        <v>332.51953343428602</v>
      </c>
      <c r="AA27" s="526">
        <v>316.22875844129754</v>
      </c>
      <c r="AB27" s="526">
        <v>337.95333761901588</v>
      </c>
      <c r="AC27" s="527">
        <v>324.91287879760557</v>
      </c>
      <c r="AD27" s="527">
        <v>346.76937905615313</v>
      </c>
      <c r="AE27" s="527">
        <v>344.9004232833347</v>
      </c>
      <c r="AF27" s="527">
        <v>341.13253111933227</v>
      </c>
      <c r="AG27" s="503">
        <v>339.42880306410643</v>
      </c>
      <c r="AH27" s="527">
        <f t="shared" ref="AH27:AJ29" si="9">J27/E27*100</f>
        <v>342.22478925650717</v>
      </c>
      <c r="AI27" s="527">
        <f t="shared" si="9"/>
        <v>359.42016486116432</v>
      </c>
      <c r="AJ27" s="527">
        <f t="shared" si="9"/>
        <v>347.11246453422586</v>
      </c>
      <c r="AL27" s="597">
        <f t="shared" si="2"/>
        <v>350.82247705883572</v>
      </c>
      <c r="AM27" s="782">
        <f t="shared" si="3"/>
        <v>-3.4243210398872974</v>
      </c>
      <c r="AN27" s="782">
        <f t="shared" si="4"/>
        <v>0.64135649061641642</v>
      </c>
    </row>
    <row r="28" spans="1:40" x14ac:dyDescent="0.25">
      <c r="A28" s="8"/>
      <c r="B28" s="521">
        <v>11.2</v>
      </c>
      <c r="C28" s="522" t="s">
        <v>63</v>
      </c>
      <c r="D28" s="523">
        <v>0.86450000000000005</v>
      </c>
      <c r="E28" s="507">
        <v>145.2439</v>
      </c>
      <c r="F28" s="508">
        <v>155.99969999999999</v>
      </c>
      <c r="G28" s="508">
        <v>155.1448</v>
      </c>
      <c r="H28" s="509">
        <v>158.33770000000001</v>
      </c>
      <c r="I28" s="510">
        <f>AVERAGE(E28:H28)</f>
        <v>153.68152500000002</v>
      </c>
      <c r="J28" s="531">
        <f>'Data Formula'!F36</f>
        <v>214.37319223985889</v>
      </c>
      <c r="K28" s="531">
        <f>'Data Formula'!G36</f>
        <v>216.28891941391942</v>
      </c>
      <c r="L28" s="531">
        <f>'Data Formula'!H36</f>
        <v>219.1171626984127</v>
      </c>
      <c r="M28" s="531"/>
      <c r="N28" s="268">
        <v>119.60609896220274</v>
      </c>
      <c r="O28" s="524">
        <v>115.74826899087138</v>
      </c>
      <c r="P28" s="102">
        <v>115.957784294074</v>
      </c>
      <c r="Q28" s="102">
        <v>115.04434599502922</v>
      </c>
      <c r="R28" s="248">
        <f t="shared" si="0"/>
        <v>116.58912456054433</v>
      </c>
      <c r="S28" s="431">
        <v>128.0821564791199</v>
      </c>
      <c r="T28" s="432">
        <v>122.63499819351958</v>
      </c>
      <c r="U28" s="432">
        <v>134.24136559426947</v>
      </c>
      <c r="V28" s="433">
        <v>129.77085714658634</v>
      </c>
      <c r="W28" s="525">
        <f t="shared" si="1"/>
        <v>128.68234435337382</v>
      </c>
      <c r="X28" s="526">
        <v>134.26085340064589</v>
      </c>
      <c r="Y28" s="526">
        <v>136.39059272553601</v>
      </c>
      <c r="Z28" s="526">
        <v>141.95886025143994</v>
      </c>
      <c r="AA28" s="526">
        <v>138.18794609261229</v>
      </c>
      <c r="AB28" s="526">
        <v>137.69956311755854</v>
      </c>
      <c r="AC28" s="527">
        <v>144.96876337958818</v>
      </c>
      <c r="AD28" s="527">
        <v>141.5649735646505</v>
      </c>
      <c r="AE28" s="527">
        <v>144.96501181842876</v>
      </c>
      <c r="AF28" s="527">
        <v>143.00033613185187</v>
      </c>
      <c r="AG28" s="503">
        <v>143.62477122362984</v>
      </c>
      <c r="AH28" s="527">
        <f t="shared" si="9"/>
        <v>147.59531535565961</v>
      </c>
      <c r="AI28" s="527">
        <f t="shared" si="9"/>
        <v>138.64700984291599</v>
      </c>
      <c r="AJ28" s="527">
        <f t="shared" si="9"/>
        <v>141.2339715532926</v>
      </c>
      <c r="AL28" s="597">
        <f t="shared" si="2"/>
        <v>143.1211625992878</v>
      </c>
      <c r="AM28" s="782">
        <f t="shared" si="3"/>
        <v>1.8658618842970967</v>
      </c>
      <c r="AN28" s="782">
        <f t="shared" si="4"/>
        <v>-2.5737522581030468</v>
      </c>
    </row>
    <row r="29" spans="1:40" x14ac:dyDescent="0.25">
      <c r="A29" s="504">
        <v>13</v>
      </c>
      <c r="B29" s="504">
        <v>12</v>
      </c>
      <c r="C29" s="516" t="s">
        <v>64</v>
      </c>
      <c r="D29" s="506">
        <v>1.32</v>
      </c>
      <c r="E29" s="507">
        <v>6587.491</v>
      </c>
      <c r="F29" s="508">
        <v>6585.0590000000002</v>
      </c>
      <c r="G29" s="508">
        <v>6616.6689999999999</v>
      </c>
      <c r="H29" s="509">
        <v>6821.8159999999998</v>
      </c>
      <c r="I29" s="510">
        <f>AVERAGE(E29:H29)</f>
        <v>6652.7587499999991</v>
      </c>
      <c r="J29" s="517">
        <f>'Data Formula'!F13</f>
        <v>11192.276222041848</v>
      </c>
      <c r="K29" s="517">
        <f>'Data Formula'!G13</f>
        <v>10951.094122023809</v>
      </c>
      <c r="L29" s="517">
        <f>'Data Formula'!H13</f>
        <v>10494.767485119048</v>
      </c>
      <c r="M29" s="517"/>
      <c r="N29" s="267">
        <v>130.52331340899494</v>
      </c>
      <c r="O29" s="518">
        <v>130.08251309960147</v>
      </c>
      <c r="P29" s="102">
        <v>128.82081954977076</v>
      </c>
      <c r="Q29" s="102">
        <v>127.00004223785703</v>
      </c>
      <c r="R29" s="248">
        <f t="shared" si="0"/>
        <v>129.10667207405606</v>
      </c>
      <c r="S29" s="428">
        <v>134.76754198161399</v>
      </c>
      <c r="T29" s="429">
        <v>143.28129401899054</v>
      </c>
      <c r="U29" s="429">
        <v>152.73297380088283</v>
      </c>
      <c r="V29" s="430">
        <v>159.3251320593869</v>
      </c>
      <c r="W29" s="519">
        <f t="shared" si="1"/>
        <v>147.52673546521856</v>
      </c>
      <c r="X29" s="514">
        <v>165.42105498230219</v>
      </c>
      <c r="Y29" s="514">
        <v>167.34852816970783</v>
      </c>
      <c r="Z29" s="514">
        <v>176.07280312636527</v>
      </c>
      <c r="AA29" s="514">
        <v>181.67674170329664</v>
      </c>
      <c r="AB29" s="514">
        <v>172.62978199541797</v>
      </c>
      <c r="AC29" s="515">
        <v>176.16051836018784</v>
      </c>
      <c r="AD29" s="515">
        <v>175.16854379282029</v>
      </c>
      <c r="AE29" s="515">
        <v>175.0172198817223</v>
      </c>
      <c r="AF29" s="515">
        <v>168.85589140767416</v>
      </c>
      <c r="AG29" s="503">
        <v>173.80054336060113</v>
      </c>
      <c r="AH29" s="515">
        <f t="shared" si="9"/>
        <v>169.90195845492386</v>
      </c>
      <c r="AI29" s="515">
        <f t="shared" si="9"/>
        <v>166.30214128717461</v>
      </c>
      <c r="AJ29" s="515">
        <f t="shared" si="9"/>
        <v>158.61103955961903</v>
      </c>
      <c r="AL29" s="597">
        <f t="shared" si="2"/>
        <v>168.10204987104925</v>
      </c>
      <c r="AM29" s="782">
        <f t="shared" si="3"/>
        <v>-4.6247761261680891</v>
      </c>
      <c r="AN29" s="782">
        <f t="shared" si="4"/>
        <v>-9.374037785076613</v>
      </c>
    </row>
    <row r="30" spans="1:40" x14ac:dyDescent="0.25">
      <c r="A30" s="8"/>
      <c r="B30" s="504">
        <v>13</v>
      </c>
      <c r="C30" s="516" t="s">
        <v>65</v>
      </c>
      <c r="D30" s="506">
        <v>2.41</v>
      </c>
      <c r="E30" s="530"/>
      <c r="F30" s="508"/>
      <c r="G30" s="508"/>
      <c r="H30" s="509"/>
      <c r="I30" s="510"/>
      <c r="J30" s="517"/>
      <c r="K30" s="517"/>
      <c r="L30" s="517"/>
      <c r="M30" s="517"/>
      <c r="N30" s="267">
        <v>156.83906166618436</v>
      </c>
      <c r="O30" s="518">
        <v>152.67628978236473</v>
      </c>
      <c r="P30" s="102">
        <v>159.87946198335808</v>
      </c>
      <c r="Q30" s="102">
        <v>156.78862897334747</v>
      </c>
      <c r="R30" s="248">
        <f t="shared" si="0"/>
        <v>156.54586060131368</v>
      </c>
      <c r="S30" s="428">
        <v>165.19553636621714</v>
      </c>
      <c r="T30" s="429">
        <v>166.79971688007706</v>
      </c>
      <c r="U30" s="429">
        <v>180.28066815134622</v>
      </c>
      <c r="V30" s="430">
        <v>191.99752149615369</v>
      </c>
      <c r="W30" s="519">
        <f t="shared" si="1"/>
        <v>176.06836072344851</v>
      </c>
      <c r="X30" s="514">
        <v>206.682817405652</v>
      </c>
      <c r="Y30" s="514">
        <v>193.42668391619537</v>
      </c>
      <c r="Z30" s="514">
        <v>198.60082440100641</v>
      </c>
      <c r="AA30" s="514">
        <v>207.72257744205959</v>
      </c>
      <c r="AB30" s="514">
        <v>201.60822579122834</v>
      </c>
      <c r="AC30" s="520">
        <v>216.85000704722276</v>
      </c>
      <c r="AD30" s="520">
        <v>216.52229335628502</v>
      </c>
      <c r="AE30" s="520">
        <v>235.85937758408198</v>
      </c>
      <c r="AF30" s="520">
        <v>237.40811402062684</v>
      </c>
      <c r="AG30" s="503">
        <v>226.65994800205416</v>
      </c>
      <c r="AH30" s="520">
        <f>(($D31*AH31)+($D32*AH32))/($D31+$D32)</f>
        <v>231.72723198638334</v>
      </c>
      <c r="AI30" s="520">
        <f>(($D31*AI31)+($D32*AI32))/($D31+$D32)</f>
        <v>222.0559056098223</v>
      </c>
      <c r="AJ30" s="520">
        <f>(($D31*AJ31)+($D32*AJ32))/($D31+$D32)</f>
        <v>231.81182252118575</v>
      </c>
      <c r="AL30" s="597">
        <f t="shared" si="2"/>
        <v>226.89156879810281</v>
      </c>
      <c r="AM30" s="782">
        <f t="shared" si="3"/>
        <v>4.3934507774387708</v>
      </c>
      <c r="AN30" s="782">
        <f t="shared" si="4"/>
        <v>-1.7160882490047764</v>
      </c>
    </row>
    <row r="31" spans="1:40" x14ac:dyDescent="0.25">
      <c r="A31" s="8"/>
      <c r="B31" s="521">
        <v>13.1</v>
      </c>
      <c r="C31" s="522" t="s">
        <v>66</v>
      </c>
      <c r="D31" s="523">
        <v>1.81</v>
      </c>
      <c r="E31" s="507">
        <v>123.887925</v>
      </c>
      <c r="F31" s="508">
        <v>126.65516</v>
      </c>
      <c r="G31" s="508">
        <v>123.05728500000001</v>
      </c>
      <c r="H31" s="509">
        <v>126.08453</v>
      </c>
      <c r="I31" s="510">
        <f t="shared" ref="I31:I36" si="10">AVERAGE(E31:H31)</f>
        <v>124.92122499999999</v>
      </c>
      <c r="J31" s="517">
        <f>'Data Formula'!F33</f>
        <v>273.55997765675187</v>
      </c>
      <c r="K31" s="517">
        <f>'Data Formula'!G33</f>
        <v>263.42000768049155</v>
      </c>
      <c r="L31" s="517">
        <f>'Data Formula'!H33</f>
        <v>263.39107965766948</v>
      </c>
      <c r="M31" s="517"/>
      <c r="N31" s="268">
        <v>150.51305459074803</v>
      </c>
      <c r="O31" s="524">
        <v>143.99194245874003</v>
      </c>
      <c r="P31" s="102">
        <v>151.39321397175212</v>
      </c>
      <c r="Q31" s="102">
        <v>147.85389122550075</v>
      </c>
      <c r="R31" s="248">
        <f t="shared" si="0"/>
        <v>148.43802556168524</v>
      </c>
      <c r="S31" s="431">
        <v>161.16508379979581</v>
      </c>
      <c r="T31" s="432">
        <v>160.32595361578092</v>
      </c>
      <c r="U31" s="432">
        <v>172.57067157405083</v>
      </c>
      <c r="V31" s="433">
        <v>176.60200353084474</v>
      </c>
      <c r="W31" s="525">
        <f t="shared" si="1"/>
        <v>167.66592813011806</v>
      </c>
      <c r="X31" s="526">
        <v>197.2468664191498</v>
      </c>
      <c r="Y31" s="526">
        <v>179.96211902396061</v>
      </c>
      <c r="Z31" s="526">
        <v>189.28502335857812</v>
      </c>
      <c r="AA31" s="526">
        <v>200.22929630042512</v>
      </c>
      <c r="AB31" s="526">
        <v>191.68082627552843</v>
      </c>
      <c r="AC31" s="527">
        <v>214.007931054659</v>
      </c>
      <c r="AD31" s="527">
        <v>214.94222317248401</v>
      </c>
      <c r="AE31" s="527">
        <v>227.75838804705967</v>
      </c>
      <c r="AF31" s="527">
        <v>225.4346356724763</v>
      </c>
      <c r="AG31" s="503">
        <v>220.53579448666977</v>
      </c>
      <c r="AH31" s="527">
        <f t="shared" ref="AH31:AJ36" si="11">J31/E31*100</f>
        <v>220.8124622772977</v>
      </c>
      <c r="AI31" s="527">
        <f t="shared" si="11"/>
        <v>207.98205748624184</v>
      </c>
      <c r="AJ31" s="527">
        <f t="shared" si="11"/>
        <v>214.03940421541841</v>
      </c>
      <c r="AL31" s="597">
        <f t="shared" si="2"/>
        <v>214.39725988176977</v>
      </c>
      <c r="AM31" s="782">
        <f t="shared" si="3"/>
        <v>2.9124371603917178</v>
      </c>
      <c r="AN31" s="782">
        <f t="shared" si="4"/>
        <v>-6.0234812641923963</v>
      </c>
    </row>
    <row r="32" spans="1:40" x14ac:dyDescent="0.25">
      <c r="A32" s="8"/>
      <c r="B32" s="521">
        <v>13.2</v>
      </c>
      <c r="C32" s="522" t="s">
        <v>67</v>
      </c>
      <c r="D32" s="523">
        <v>0.60250000000000004</v>
      </c>
      <c r="E32" s="507">
        <v>105.31296666666667</v>
      </c>
      <c r="F32" s="508">
        <v>109.08319666666667</v>
      </c>
      <c r="G32" s="508">
        <v>101.70425999999999</v>
      </c>
      <c r="H32" s="509">
        <v>101.26658999999999</v>
      </c>
      <c r="I32" s="510">
        <f t="shared" si="10"/>
        <v>104.34175333333333</v>
      </c>
      <c r="J32" s="517">
        <f>'Data Formula'!F34</f>
        <v>278.57052165277975</v>
      </c>
      <c r="K32" s="517">
        <f>'Data Formula'!G34</f>
        <v>288.3459925968595</v>
      </c>
      <c r="L32" s="517">
        <f>'Data Formula'!H34</f>
        <v>290.06341952551628</v>
      </c>
      <c r="M32" s="517"/>
      <c r="N32" s="268">
        <v>175.84333188450762</v>
      </c>
      <c r="O32" s="524">
        <v>178.76536638943648</v>
      </c>
      <c r="P32" s="102">
        <v>185.37341866552708</v>
      </c>
      <c r="Q32" s="102">
        <v>183.62991581750109</v>
      </c>
      <c r="R32" s="248">
        <f t="shared" si="0"/>
        <v>180.90300818924308</v>
      </c>
      <c r="S32" s="431">
        <v>177.30361793505125</v>
      </c>
      <c r="T32" s="432">
        <v>186.24786876119902</v>
      </c>
      <c r="U32" s="432">
        <v>203.44264957027494</v>
      </c>
      <c r="V32" s="433">
        <v>238.24795720936402</v>
      </c>
      <c r="W32" s="525">
        <f t="shared" si="1"/>
        <v>201.3105233689723</v>
      </c>
      <c r="X32" s="526">
        <v>235.02982368875416</v>
      </c>
      <c r="Y32" s="526">
        <v>233.87624815676787</v>
      </c>
      <c r="Z32" s="526">
        <v>226.58688230440092</v>
      </c>
      <c r="AA32" s="526">
        <v>230.23351331983281</v>
      </c>
      <c r="AB32" s="526">
        <v>231.43161686743895</v>
      </c>
      <c r="AC32" s="527">
        <v>225.38802787135612</v>
      </c>
      <c r="AD32" s="527">
        <v>221.26906021550474</v>
      </c>
      <c r="AE32" s="527">
        <v>260.19596025961795</v>
      </c>
      <c r="AF32" s="527">
        <v>273.37823154785099</v>
      </c>
      <c r="AG32" s="503">
        <v>245.05781997358244</v>
      </c>
      <c r="AH32" s="527">
        <f t="shared" si="11"/>
        <v>264.5168306145078</v>
      </c>
      <c r="AI32" s="527">
        <f t="shared" si="11"/>
        <v>264.33584769062003</v>
      </c>
      <c r="AJ32" s="527">
        <f t="shared" si="11"/>
        <v>285.20282191278545</v>
      </c>
      <c r="AL32" s="597">
        <f t="shared" si="2"/>
        <v>264.42633915256391</v>
      </c>
      <c r="AM32" s="782">
        <f t="shared" si="3"/>
        <v>7.8941144019891816</v>
      </c>
      <c r="AN32" s="782">
        <f t="shared" si="4"/>
        <v>9.6107801321035851</v>
      </c>
    </row>
    <row r="33" spans="1:40" x14ac:dyDescent="0.25">
      <c r="A33" s="8"/>
      <c r="B33" s="504">
        <v>14</v>
      </c>
      <c r="C33" s="516" t="s">
        <v>68</v>
      </c>
      <c r="D33" s="506">
        <v>1.67</v>
      </c>
      <c r="E33" s="507">
        <v>490.48503333333338</v>
      </c>
      <c r="F33" s="508">
        <v>491.46153333333331</v>
      </c>
      <c r="G33" s="508">
        <v>500.5641333333333</v>
      </c>
      <c r="H33" s="509">
        <v>517.66776666666658</v>
      </c>
      <c r="I33" s="510">
        <f t="shared" si="10"/>
        <v>500.04461666666668</v>
      </c>
      <c r="J33" s="517">
        <f>'Data Formula'!F25</f>
        <v>659.43313060035848</v>
      </c>
      <c r="K33" s="517">
        <f>'Data Formula'!G25</f>
        <v>678.01293841702432</v>
      </c>
      <c r="L33" s="517">
        <f>'Data Formula'!H25</f>
        <v>671.04596899001535</v>
      </c>
      <c r="M33" s="517"/>
      <c r="N33" s="267">
        <v>108.55422702565301</v>
      </c>
      <c r="O33" s="518">
        <v>112.3870972809482</v>
      </c>
      <c r="P33" s="102">
        <v>109.75272586273945</v>
      </c>
      <c r="Q33" s="102">
        <v>106.59820649716649</v>
      </c>
      <c r="R33" s="248">
        <f t="shared" si="0"/>
        <v>109.32306416662678</v>
      </c>
      <c r="S33" s="428">
        <v>108.35260936125218</v>
      </c>
      <c r="T33" s="429">
        <v>113.61703229718552</v>
      </c>
      <c r="U33" s="429">
        <v>117.04026874965992</v>
      </c>
      <c r="V33" s="430">
        <v>115.88045248876571</v>
      </c>
      <c r="W33" s="519">
        <f t="shared" si="1"/>
        <v>113.72259072421582</v>
      </c>
      <c r="X33" s="514">
        <v>118.79731800669062</v>
      </c>
      <c r="Y33" s="514">
        <v>118.35782975889506</v>
      </c>
      <c r="Z33" s="514">
        <v>126.00347474453852</v>
      </c>
      <c r="AA33" s="514">
        <v>122.38515218795349</v>
      </c>
      <c r="AB33" s="514">
        <v>121.38594367451944</v>
      </c>
      <c r="AC33" s="515">
        <v>130.18633070063791</v>
      </c>
      <c r="AD33" s="515">
        <v>132.42918430048383</v>
      </c>
      <c r="AE33" s="515">
        <v>132.99577776351077</v>
      </c>
      <c r="AF33" s="515">
        <v>130.08044072311731</v>
      </c>
      <c r="AG33" s="503">
        <v>131.42293337193746</v>
      </c>
      <c r="AH33" s="515">
        <f t="shared" si="11"/>
        <v>134.44510755381359</v>
      </c>
      <c r="AI33" s="515">
        <f t="shared" si="11"/>
        <v>137.95849571754027</v>
      </c>
      <c r="AJ33" s="515">
        <f t="shared" si="11"/>
        <v>134.05794069211819</v>
      </c>
      <c r="AL33" s="597">
        <f t="shared" si="2"/>
        <v>136.20180163567693</v>
      </c>
      <c r="AM33" s="782">
        <f t="shared" si="3"/>
        <v>-2.8273394872383757</v>
      </c>
      <c r="AN33" s="782">
        <f t="shared" si="4"/>
        <v>0.79864409718038432</v>
      </c>
    </row>
    <row r="34" spans="1:40" x14ac:dyDescent="0.25">
      <c r="A34" s="8"/>
      <c r="B34" s="504">
        <v>15</v>
      </c>
      <c r="C34" s="516" t="s">
        <v>69</v>
      </c>
      <c r="D34" s="506">
        <v>3.21</v>
      </c>
      <c r="E34" s="507">
        <v>1999.7383333333335</v>
      </c>
      <c r="F34" s="508">
        <v>2055.444</v>
      </c>
      <c r="G34" s="508">
        <v>2081.7673333333332</v>
      </c>
      <c r="H34" s="509">
        <v>2117.4069999999997</v>
      </c>
      <c r="I34" s="510">
        <f t="shared" si="10"/>
        <v>2063.5891666666666</v>
      </c>
      <c r="J34" s="517">
        <f>'Data Formula'!F24</f>
        <v>2754.418415578597</v>
      </c>
      <c r="K34" s="517">
        <f>'Data Formula'!G24</f>
        <v>2672.4343830005123</v>
      </c>
      <c r="L34" s="517">
        <f>'Data Formula'!H24</f>
        <v>2641.2614695340503</v>
      </c>
      <c r="M34" s="517"/>
      <c r="N34" s="267">
        <v>104.49970825208628</v>
      </c>
      <c r="O34" s="518">
        <v>99.754130411709738</v>
      </c>
      <c r="P34" s="102">
        <v>98.225344777523119</v>
      </c>
      <c r="Q34" s="102">
        <v>96.550436035092289</v>
      </c>
      <c r="R34" s="248">
        <f t="shared" si="0"/>
        <v>99.757404869102857</v>
      </c>
      <c r="S34" s="428">
        <v>102.41901047552717</v>
      </c>
      <c r="T34" s="429">
        <v>107.30444583802421</v>
      </c>
      <c r="U34" s="429">
        <v>115.83457175538689</v>
      </c>
      <c r="V34" s="430">
        <v>126.01087512589145</v>
      </c>
      <c r="W34" s="519">
        <f t="shared" si="1"/>
        <v>112.89222579870743</v>
      </c>
      <c r="X34" s="514">
        <v>130.20159556300581</v>
      </c>
      <c r="Y34" s="514">
        <v>136.76256163297904</v>
      </c>
      <c r="Z34" s="514">
        <v>137.90270320983714</v>
      </c>
      <c r="AA34" s="514">
        <v>133.85916226258826</v>
      </c>
      <c r="AB34" s="514">
        <v>134.68150566710256</v>
      </c>
      <c r="AC34" s="515">
        <v>137.99276492557354</v>
      </c>
      <c r="AD34" s="515">
        <v>134.89570418664334</v>
      </c>
      <c r="AE34" s="515">
        <v>133.01045272567629</v>
      </c>
      <c r="AF34" s="515">
        <v>129.8667632867907</v>
      </c>
      <c r="AG34" s="503">
        <v>133.94142128117096</v>
      </c>
      <c r="AH34" s="515">
        <f t="shared" si="11"/>
        <v>137.73894162379227</v>
      </c>
      <c r="AI34" s="515">
        <f t="shared" si="11"/>
        <v>130.01737741337212</v>
      </c>
      <c r="AJ34" s="515">
        <f t="shared" si="11"/>
        <v>126.87592062965332</v>
      </c>
      <c r="AL34" s="597">
        <f t="shared" si="2"/>
        <v>133.87815951858221</v>
      </c>
      <c r="AM34" s="782">
        <f t="shared" si="3"/>
        <v>-2.416182241340687</v>
      </c>
      <c r="AN34" s="782">
        <f t="shared" si="4"/>
        <v>-4.6120676761208843</v>
      </c>
    </row>
    <row r="35" spans="1:40" x14ac:dyDescent="0.25">
      <c r="A35" s="8"/>
      <c r="B35" s="504">
        <v>16</v>
      </c>
      <c r="C35" s="516" t="s">
        <v>70</v>
      </c>
      <c r="D35" s="506">
        <v>1.49</v>
      </c>
      <c r="E35" s="507">
        <v>8377.5650000000005</v>
      </c>
      <c r="F35" s="508">
        <v>8523.3109999999997</v>
      </c>
      <c r="G35" s="508">
        <v>8796.3960000000006</v>
      </c>
      <c r="H35" s="509">
        <v>8715.8639999999996</v>
      </c>
      <c r="I35" s="510">
        <f t="shared" si="10"/>
        <v>8603.2839999999997</v>
      </c>
      <c r="J35" s="517">
        <f>'Data Formula'!F39</f>
        <v>15046.177655677653</v>
      </c>
      <c r="K35" s="517">
        <f>'Data Formula'!G39</f>
        <v>15116.862244897959</v>
      </c>
      <c r="L35" s="517">
        <f>'Data Formula'!H39</f>
        <v>14196.569597069598</v>
      </c>
      <c r="M35" s="517"/>
      <c r="N35" s="267">
        <v>144.0875928271729</v>
      </c>
      <c r="O35" s="518">
        <v>146.59341005975216</v>
      </c>
      <c r="P35" s="102">
        <v>180.6804903800537</v>
      </c>
      <c r="Q35" s="102">
        <v>182.57939119485377</v>
      </c>
      <c r="R35" s="248">
        <f t="shared" si="0"/>
        <v>163.48522111545813</v>
      </c>
      <c r="S35" s="428">
        <v>155.63710935098683</v>
      </c>
      <c r="T35" s="429">
        <v>161.50781294749407</v>
      </c>
      <c r="U35" s="429">
        <v>163.75075468595131</v>
      </c>
      <c r="V35" s="430">
        <v>155.31528996373103</v>
      </c>
      <c r="W35" s="519">
        <f t="shared" si="1"/>
        <v>159.0527417370408</v>
      </c>
      <c r="X35" s="514">
        <v>168.89965118746127</v>
      </c>
      <c r="Y35" s="514">
        <v>179.95348161131366</v>
      </c>
      <c r="Z35" s="514">
        <v>172.67634651845185</v>
      </c>
      <c r="AA35" s="514">
        <v>172.46814416664702</v>
      </c>
      <c r="AB35" s="514">
        <v>173.49940587096845</v>
      </c>
      <c r="AC35" s="515">
        <v>178.05878966610038</v>
      </c>
      <c r="AD35" s="515">
        <v>180.87719890164976</v>
      </c>
      <c r="AE35" s="515">
        <v>174.10214689873311</v>
      </c>
      <c r="AF35" s="515">
        <v>178.60890812212679</v>
      </c>
      <c r="AG35" s="503">
        <v>177.9117608971525</v>
      </c>
      <c r="AH35" s="515">
        <f t="shared" si="11"/>
        <v>179.60084649510512</v>
      </c>
      <c r="AI35" s="515">
        <f t="shared" si="11"/>
        <v>177.3590362348383</v>
      </c>
      <c r="AJ35" s="515">
        <f t="shared" si="11"/>
        <v>161.39075136077997</v>
      </c>
      <c r="AL35" s="597">
        <f t="shared" si="2"/>
        <v>178.47994136497169</v>
      </c>
      <c r="AM35" s="782">
        <f t="shared" si="3"/>
        <v>-9.0033669628848081</v>
      </c>
      <c r="AN35" s="782">
        <f t="shared" si="4"/>
        <v>-7.3011136073736926</v>
      </c>
    </row>
    <row r="36" spans="1:40" ht="15.75" thickBot="1" x14ac:dyDescent="0.3">
      <c r="A36" s="8"/>
      <c r="B36" s="532">
        <v>17</v>
      </c>
      <c r="C36" s="533" t="s">
        <v>71</v>
      </c>
      <c r="D36" s="534">
        <v>4.5</v>
      </c>
      <c r="E36" s="507">
        <v>1094.925</v>
      </c>
      <c r="F36" s="508">
        <v>1148.6959999999999</v>
      </c>
      <c r="G36" s="508">
        <v>1101.731</v>
      </c>
      <c r="H36" s="509">
        <v>1139.6010000000001</v>
      </c>
      <c r="I36" s="510">
        <f t="shared" si="10"/>
        <v>1121.2382499999999</v>
      </c>
      <c r="J36" s="535">
        <f>'Data Formula'!F19</f>
        <v>2093.875</v>
      </c>
      <c r="K36" s="535">
        <f>'Data Formula'!G19</f>
        <v>2174.8639455782313</v>
      </c>
      <c r="L36" s="535">
        <f>'Data Formula'!H19</f>
        <v>2028.1020408163265</v>
      </c>
      <c r="M36" s="535"/>
      <c r="N36" s="269">
        <v>186.45021348494194</v>
      </c>
      <c r="O36" s="536">
        <v>179.56545098809482</v>
      </c>
      <c r="P36" s="102">
        <v>182.01483025564403</v>
      </c>
      <c r="Q36" s="102">
        <v>174.32052060238402</v>
      </c>
      <c r="R36" s="250">
        <f t="shared" si="0"/>
        <v>180.5877538327662</v>
      </c>
      <c r="S36" s="434">
        <v>171.57218736322329</v>
      </c>
      <c r="T36" s="435">
        <v>169.52813514351669</v>
      </c>
      <c r="U36" s="435">
        <v>189.05105558553151</v>
      </c>
      <c r="V36" s="436">
        <v>201.14553321175634</v>
      </c>
      <c r="W36" s="537">
        <f t="shared" si="1"/>
        <v>182.82422782600696</v>
      </c>
      <c r="X36" s="514">
        <v>216.12783335815888</v>
      </c>
      <c r="Y36" s="514">
        <v>229.73410572344167</v>
      </c>
      <c r="Z36" s="514">
        <v>201.30412341785694</v>
      </c>
      <c r="AA36" s="514">
        <v>201.09707350657195</v>
      </c>
      <c r="AB36" s="514">
        <v>212.06578400150735</v>
      </c>
      <c r="AC36" s="515">
        <v>196.69716140903014</v>
      </c>
      <c r="AD36" s="515">
        <v>184.6962084993483</v>
      </c>
      <c r="AE36" s="515">
        <v>195.46755666008011</v>
      </c>
      <c r="AF36" s="515">
        <v>190.66736559277712</v>
      </c>
      <c r="AG36" s="503">
        <v>191.88207304030891</v>
      </c>
      <c r="AH36" s="515">
        <f t="shared" si="11"/>
        <v>191.23455944471084</v>
      </c>
      <c r="AI36" s="515">
        <f t="shared" si="11"/>
        <v>189.33329145206665</v>
      </c>
      <c r="AJ36" s="515">
        <f t="shared" si="11"/>
        <v>184.0832327325206</v>
      </c>
      <c r="AL36" s="597">
        <f t="shared" si="2"/>
        <v>190.28392544838874</v>
      </c>
      <c r="AM36" s="782">
        <f t="shared" si="3"/>
        <v>-2.7729189511688177</v>
      </c>
      <c r="AN36" s="782">
        <f t="shared" si="4"/>
        <v>-5.8241501157948949</v>
      </c>
    </row>
    <row r="37" spans="1:40" ht="15.75" thickBot="1" x14ac:dyDescent="0.3">
      <c r="A37" s="8"/>
      <c r="B37" s="17" t="s">
        <v>72</v>
      </c>
      <c r="C37" s="538" t="s">
        <v>73</v>
      </c>
      <c r="D37" s="489">
        <v>29.5</v>
      </c>
      <c r="E37" s="507"/>
      <c r="F37" s="508"/>
      <c r="G37" s="508"/>
      <c r="H37" s="509"/>
      <c r="I37" s="510"/>
      <c r="J37" s="539"/>
      <c r="K37" s="539"/>
      <c r="L37" s="539"/>
      <c r="M37" s="539"/>
      <c r="N37" s="540"/>
      <c r="O37" s="541"/>
      <c r="S37" s="437"/>
      <c r="T37" s="438"/>
      <c r="U37" s="438"/>
      <c r="V37" s="439"/>
      <c r="W37" s="542"/>
      <c r="X37" s="447"/>
      <c r="Y37" s="447"/>
      <c r="Z37" s="447"/>
      <c r="AA37" s="447"/>
      <c r="AB37" s="447"/>
      <c r="AC37" s="543"/>
      <c r="AD37" s="543"/>
      <c r="AE37" s="543"/>
      <c r="AF37" s="543"/>
      <c r="AG37" s="503"/>
      <c r="AH37" s="543"/>
      <c r="AI37" s="543"/>
      <c r="AJ37" s="543"/>
      <c r="AL37" s="597"/>
      <c r="AM37" s="782"/>
      <c r="AN37" s="782" t="e">
        <f t="shared" si="4"/>
        <v>#DIV/0!</v>
      </c>
    </row>
    <row r="38" spans="1:40" ht="15.75" thickBot="1" x14ac:dyDescent="0.3">
      <c r="A38" s="8"/>
      <c r="B38" s="504"/>
      <c r="C38" s="516" t="s">
        <v>74</v>
      </c>
      <c r="D38" s="544">
        <v>100</v>
      </c>
      <c r="E38" s="507"/>
      <c r="F38" s="508"/>
      <c r="G38" s="508"/>
      <c r="H38" s="509"/>
      <c r="I38" s="510"/>
      <c r="J38" s="539"/>
      <c r="K38" s="539"/>
      <c r="L38" s="539"/>
      <c r="M38" s="539"/>
      <c r="N38" s="496">
        <v>168.45</v>
      </c>
      <c r="O38" s="497">
        <v>169.53540558683628</v>
      </c>
      <c r="P38" s="13">
        <v>168.23532698898879</v>
      </c>
      <c r="Q38" s="13">
        <v>165.52942867589209</v>
      </c>
      <c r="R38" s="301">
        <f t="shared" ref="R38:R46" si="12">AVERAGE(N38:Q38)</f>
        <v>167.93754031292929</v>
      </c>
      <c r="S38" s="545">
        <v>174.09182909317937</v>
      </c>
      <c r="T38" s="545">
        <v>173.32360703693351</v>
      </c>
      <c r="U38" s="545">
        <v>178.99881862806708</v>
      </c>
      <c r="V38" s="546">
        <v>172.42474164933614</v>
      </c>
      <c r="W38" s="547">
        <f>AVERAGE(S38:V38)</f>
        <v>174.70974910187903</v>
      </c>
      <c r="X38" s="514">
        <v>179.43211018703639</v>
      </c>
      <c r="Y38" s="514">
        <v>181.66027049450977</v>
      </c>
      <c r="Z38" s="514">
        <v>186.82073879468379</v>
      </c>
      <c r="AA38" s="514">
        <v>184.08260030737853</v>
      </c>
      <c r="AB38" s="514">
        <v>182.99892994590209</v>
      </c>
      <c r="AC38" s="548">
        <v>187.02997618430669</v>
      </c>
      <c r="AD38" s="548">
        <v>187.26721765553896</v>
      </c>
      <c r="AE38" s="548">
        <v>188.89005252240466</v>
      </c>
      <c r="AF38" s="548">
        <v>183.52259553986949</v>
      </c>
      <c r="AG38" s="503">
        <v>186.67746047552995</v>
      </c>
      <c r="AH38" s="548">
        <f>(($D39*AH39)+($D40*AH40)+($D41*AH41)+($D42*AH42)+($D43*AH43)+($D44*AH44)+($D45*AH45)+($D46*AH46))/($D39+$D40+$D41+$D42+$D43+$D44+$D45+$D46)</f>
        <v>191.19350088161966</v>
      </c>
      <c r="AI38" s="548">
        <f>(($D39*AI39)+($D40*AI40)+($D41*AI41)+($D42*AI42)+($D43*AI43)+($D44*AI44)+($D45*AI45)+($D46*AI46))/($D39+$D40+$D41+$D42+$D43+$D44+$D45+$D46)</f>
        <v>190.70405493458071</v>
      </c>
      <c r="AJ38" s="548">
        <f>(($D39*AJ39)+($D40*AJ40)+($D41*AJ41)+($D42*AJ42)+($D43*AJ43)+($D44*AJ44)+($D45*AJ45)+($D46*AJ46))/($D39+$D40+$D41+$D42+$D43+$D44+$D45+$D46)</f>
        <v>193.63319826001967</v>
      </c>
      <c r="AL38" s="597">
        <f t="shared" si="2"/>
        <v>190.94877790810017</v>
      </c>
      <c r="AM38" s="782">
        <f t="shared" si="3"/>
        <v>1.5359627913752403</v>
      </c>
      <c r="AN38" s="782">
        <f t="shared" si="4"/>
        <v>2.5110616860315682</v>
      </c>
    </row>
    <row r="39" spans="1:40" x14ac:dyDescent="0.25">
      <c r="A39" s="8"/>
      <c r="B39" s="504">
        <v>1</v>
      </c>
      <c r="C39" s="505" t="s">
        <v>75</v>
      </c>
      <c r="D39" s="489">
        <v>4.432455305194118</v>
      </c>
      <c r="E39" s="507">
        <v>1226.047</v>
      </c>
      <c r="F39" s="508">
        <v>1244.788</v>
      </c>
      <c r="G39" s="508">
        <v>1221.1400000000001</v>
      </c>
      <c r="H39" s="509">
        <v>1255.9690000000001</v>
      </c>
      <c r="I39" s="510">
        <f t="shared" ref="I39:I46" si="13">AVERAGE(E39:H39)</f>
        <v>1236.9860000000001</v>
      </c>
      <c r="J39" s="511">
        <f>'Data Formula'!F45</f>
        <v>2000.3333333333333</v>
      </c>
      <c r="K39" s="511">
        <f>'Data Formula'!G45</f>
        <v>1990.4942528735633</v>
      </c>
      <c r="L39" s="511">
        <f>'Data Formula'!H45</f>
        <v>1995.0574712643679</v>
      </c>
      <c r="M39" s="511"/>
      <c r="N39" s="270">
        <v>142.98290639825407</v>
      </c>
      <c r="O39" s="549">
        <v>141.75614167715426</v>
      </c>
      <c r="P39" s="102">
        <v>143.98981315009542</v>
      </c>
      <c r="Q39" s="102">
        <v>140.13604509173297</v>
      </c>
      <c r="R39" s="248">
        <f t="shared" si="12"/>
        <v>142.21622657930919</v>
      </c>
      <c r="S39" s="440">
        <v>146.15787858983268</v>
      </c>
      <c r="T39" s="441">
        <v>149.78676286802133</v>
      </c>
      <c r="U39" s="441">
        <v>152.00472314316752</v>
      </c>
      <c r="V39" s="442">
        <v>140.08535015024822</v>
      </c>
      <c r="W39" s="550">
        <f t="shared" ref="W39:W46" si="14">AVERAGE(S39:V39)</f>
        <v>147.00867868781745</v>
      </c>
      <c r="X39" s="526">
        <v>144.43430919250872</v>
      </c>
      <c r="Y39" s="526">
        <v>154.94747486459596</v>
      </c>
      <c r="Z39" s="526">
        <v>155.40056475801649</v>
      </c>
      <c r="AA39" s="526">
        <v>156.11363944939384</v>
      </c>
      <c r="AB39" s="526">
        <v>152.72399706612876</v>
      </c>
      <c r="AC39" s="551">
        <v>159.57695795896294</v>
      </c>
      <c r="AD39" s="551">
        <v>160.27985845336269</v>
      </c>
      <c r="AE39" s="551">
        <v>164.02250720183144</v>
      </c>
      <c r="AF39" s="551">
        <v>162.46186290590254</v>
      </c>
      <c r="AG39" s="503">
        <v>161.58529663001491</v>
      </c>
      <c r="AH39" s="551">
        <f t="shared" ref="AH39:AJ46" si="15">J39/E39*100</f>
        <v>163.15307107585053</v>
      </c>
      <c r="AI39" s="551">
        <f t="shared" si="15"/>
        <v>159.90628547781336</v>
      </c>
      <c r="AJ39" s="551">
        <f t="shared" si="15"/>
        <v>163.37663750793257</v>
      </c>
      <c r="AL39" s="597">
        <f t="shared" si="2"/>
        <v>161.52967827683193</v>
      </c>
      <c r="AM39" s="782">
        <f t="shared" si="3"/>
        <v>2.1702411632848038</v>
      </c>
      <c r="AN39" s="782">
        <f t="shared" si="4"/>
        <v>-0.39376894361462489</v>
      </c>
    </row>
    <row r="40" spans="1:40" x14ac:dyDescent="0.25">
      <c r="A40" s="8"/>
      <c r="B40" s="504">
        <v>2</v>
      </c>
      <c r="C40" s="505" t="s">
        <v>76</v>
      </c>
      <c r="D40" s="544">
        <v>4.432455305194118</v>
      </c>
      <c r="E40" s="507">
        <v>863.96050000000002</v>
      </c>
      <c r="F40" s="508">
        <v>880.05259999999998</v>
      </c>
      <c r="G40" s="508">
        <v>874.01750000000004</v>
      </c>
      <c r="H40" s="509">
        <v>895.06380000000001</v>
      </c>
      <c r="I40" s="510">
        <f t="shared" si="13"/>
        <v>878.27359999999999</v>
      </c>
      <c r="J40" s="517">
        <f>'Data Formula'!F46</f>
        <v>1456.1833333333334</v>
      </c>
      <c r="K40" s="517">
        <f>'Data Formula'!G46</f>
        <v>1458.4367816091956</v>
      </c>
      <c r="L40" s="517">
        <f>'Data Formula'!H46</f>
        <v>1459.7126436781612</v>
      </c>
      <c r="M40" s="517"/>
      <c r="N40" s="268">
        <v>147.06902451789082</v>
      </c>
      <c r="O40" s="524">
        <v>146.44774690752294</v>
      </c>
      <c r="P40" s="102">
        <v>146.42555168936079</v>
      </c>
      <c r="Q40" s="102">
        <v>146.91666107626804</v>
      </c>
      <c r="R40" s="248">
        <f t="shared" si="12"/>
        <v>146.71474604776066</v>
      </c>
      <c r="S40" s="431">
        <v>153.08928502876606</v>
      </c>
      <c r="T40" s="432">
        <v>156.01156919117585</v>
      </c>
      <c r="U40" s="432">
        <v>160.65658487005882</v>
      </c>
      <c r="V40" s="433">
        <v>146.10889828667598</v>
      </c>
      <c r="W40" s="525">
        <f t="shared" si="14"/>
        <v>153.96658434416918</v>
      </c>
      <c r="X40" s="526">
        <v>152.7245132336632</v>
      </c>
      <c r="Y40" s="526">
        <v>162.39931893974568</v>
      </c>
      <c r="Z40" s="526">
        <v>162.97497509554043</v>
      </c>
      <c r="AA40" s="526">
        <v>162.24637155338522</v>
      </c>
      <c r="AB40" s="526">
        <v>160.08629470558364</v>
      </c>
      <c r="AC40" s="551">
        <v>169.48079529524574</v>
      </c>
      <c r="AD40" s="551">
        <v>167.52603245545498</v>
      </c>
      <c r="AE40" s="551">
        <v>170.77270573339013</v>
      </c>
      <c r="AF40" s="551">
        <v>166.13447262748466</v>
      </c>
      <c r="AG40" s="503">
        <v>168.47850152789388</v>
      </c>
      <c r="AH40" s="551">
        <f t="shared" si="15"/>
        <v>168.54744323766346</v>
      </c>
      <c r="AI40" s="551">
        <f t="shared" si="15"/>
        <v>165.72154682676873</v>
      </c>
      <c r="AJ40" s="551">
        <f t="shared" si="15"/>
        <v>167.01183256378289</v>
      </c>
      <c r="AL40" s="597">
        <f t="shared" si="2"/>
        <v>167.13449503221608</v>
      </c>
      <c r="AM40" s="782">
        <f t="shared" si="3"/>
        <v>0.77858658799686109</v>
      </c>
      <c r="AN40" s="782">
        <f t="shared" si="4"/>
        <v>-2.2022683036238244</v>
      </c>
    </row>
    <row r="41" spans="1:40" x14ac:dyDescent="0.25">
      <c r="A41" s="8"/>
      <c r="B41" s="504">
        <v>3</v>
      </c>
      <c r="C41" s="516" t="s">
        <v>77</v>
      </c>
      <c r="D41" s="544">
        <v>5.8394160583941606</v>
      </c>
      <c r="E41" s="507">
        <v>597.03890000000001</v>
      </c>
      <c r="F41" s="508">
        <v>616.32569999999998</v>
      </c>
      <c r="G41" s="508">
        <v>611.25649999999996</v>
      </c>
      <c r="H41" s="509">
        <v>643.05430000000001</v>
      </c>
      <c r="I41" s="510">
        <f t="shared" si="13"/>
        <v>616.91885000000002</v>
      </c>
      <c r="J41" s="517">
        <f>'Data Formula'!F47</f>
        <v>1185.8494623655913</v>
      </c>
      <c r="K41" s="517">
        <f>'Data Formula'!G47</f>
        <v>1191.1730158730159</v>
      </c>
      <c r="L41" s="517">
        <f>'Data Formula'!H47</f>
        <v>1195.6452380952383</v>
      </c>
      <c r="M41" s="517"/>
      <c r="N41" s="268">
        <v>166.81159427415565</v>
      </c>
      <c r="O41" s="524">
        <v>164.71147313586732</v>
      </c>
      <c r="P41" s="102">
        <v>167.69441482465845</v>
      </c>
      <c r="Q41" s="102">
        <v>161.13218350547098</v>
      </c>
      <c r="R41" s="248">
        <f t="shared" si="12"/>
        <v>165.08741643503811</v>
      </c>
      <c r="S41" s="431">
        <v>178.7272870446848</v>
      </c>
      <c r="T41" s="432">
        <v>176.4190051141409</v>
      </c>
      <c r="U41" s="432">
        <v>183.2486112816874</v>
      </c>
      <c r="V41" s="433">
        <v>170.92443122795459</v>
      </c>
      <c r="W41" s="525">
        <f t="shared" si="14"/>
        <v>177.32983366711693</v>
      </c>
      <c r="X41" s="526">
        <v>176.31093656788906</v>
      </c>
      <c r="Y41" s="526">
        <v>177.23227460869896</v>
      </c>
      <c r="Z41" s="526">
        <v>181.91283413567066</v>
      </c>
      <c r="AA41" s="526">
        <v>175.24127460529195</v>
      </c>
      <c r="AB41" s="526">
        <v>177.67432997938766</v>
      </c>
      <c r="AC41" s="551">
        <v>190.25747084672557</v>
      </c>
      <c r="AD41" s="551">
        <v>190.4453182562751</v>
      </c>
      <c r="AE41" s="551">
        <v>192.94647164690528</v>
      </c>
      <c r="AF41" s="551">
        <v>181.84697746173399</v>
      </c>
      <c r="AG41" s="503">
        <v>188.87405955290998</v>
      </c>
      <c r="AH41" s="551">
        <f t="shared" si="15"/>
        <v>198.62180879095001</v>
      </c>
      <c r="AI41" s="551">
        <f t="shared" si="15"/>
        <v>193.27005443274811</v>
      </c>
      <c r="AJ41" s="551">
        <f t="shared" si="15"/>
        <v>195.60450287158312</v>
      </c>
      <c r="AL41" s="597">
        <f t="shared" si="2"/>
        <v>195.94593161184906</v>
      </c>
      <c r="AM41" s="782">
        <f t="shared" si="3"/>
        <v>1.2078686714745692</v>
      </c>
      <c r="AN41" s="782">
        <f t="shared" si="4"/>
        <v>1.3776003271736816</v>
      </c>
    </row>
    <row r="42" spans="1:40" x14ac:dyDescent="0.25">
      <c r="A42" s="8"/>
      <c r="B42" s="504">
        <v>4</v>
      </c>
      <c r="C42" s="516" t="s">
        <v>78</v>
      </c>
      <c r="D42" s="544">
        <v>21.686237173384111</v>
      </c>
      <c r="E42" s="507">
        <v>590.52560000000005</v>
      </c>
      <c r="F42" s="508">
        <v>597.82479999999998</v>
      </c>
      <c r="G42" s="508">
        <v>598.06619999999998</v>
      </c>
      <c r="H42" s="509">
        <v>603.18370000000004</v>
      </c>
      <c r="I42" s="510">
        <f t="shared" si="13"/>
        <v>597.40007500000002</v>
      </c>
      <c r="J42" s="517">
        <f>'Data Formula'!F48</f>
        <v>1151.6767676767674</v>
      </c>
      <c r="K42" s="517">
        <f>'Data Formula'!G48</f>
        <v>1156.6041666666665</v>
      </c>
      <c r="L42" s="517">
        <f>'Data Formula'!H48</f>
        <v>1177.1354166666665</v>
      </c>
      <c r="M42" s="517"/>
      <c r="N42" s="268">
        <v>170.75526198246703</v>
      </c>
      <c r="O42" s="524">
        <v>171.63570465474299</v>
      </c>
      <c r="P42" s="102">
        <v>169.1394124205074</v>
      </c>
      <c r="Q42" s="102">
        <v>170.70077484508442</v>
      </c>
      <c r="R42" s="248">
        <f t="shared" si="12"/>
        <v>170.55778847570045</v>
      </c>
      <c r="S42" s="431">
        <v>179.40703069341015</v>
      </c>
      <c r="T42" s="432">
        <v>178.09237341448116</v>
      </c>
      <c r="U42" s="432">
        <v>185.33812819731818</v>
      </c>
      <c r="V42" s="433">
        <v>180.34583273166476</v>
      </c>
      <c r="W42" s="525">
        <f t="shared" si="14"/>
        <v>180.79584125921855</v>
      </c>
      <c r="X42" s="526">
        <v>187.37094511859016</v>
      </c>
      <c r="Y42" s="526">
        <v>187.56274846466999</v>
      </c>
      <c r="Z42" s="526">
        <v>184.84805944240827</v>
      </c>
      <c r="AA42" s="526">
        <v>186.41591799440522</v>
      </c>
      <c r="AB42" s="526">
        <v>186.5494177550184</v>
      </c>
      <c r="AC42" s="551">
        <v>190.11825561787154</v>
      </c>
      <c r="AD42" s="551">
        <v>188.19827474470111</v>
      </c>
      <c r="AE42" s="551">
        <v>191.2645939343987</v>
      </c>
      <c r="AF42" s="551">
        <v>188.0605608789908</v>
      </c>
      <c r="AG42" s="503">
        <v>189.41042129399054</v>
      </c>
      <c r="AH42" s="551">
        <f t="shared" si="15"/>
        <v>195.02571398712729</v>
      </c>
      <c r="AI42" s="551">
        <f t="shared" si="15"/>
        <v>193.46874981878747</v>
      </c>
      <c r="AJ42" s="551">
        <f t="shared" si="15"/>
        <v>196.82359856929995</v>
      </c>
      <c r="AL42" s="597">
        <f t="shared" si="2"/>
        <v>194.24723190295737</v>
      </c>
      <c r="AM42" s="782">
        <f t="shared" si="3"/>
        <v>1.7340520128727732</v>
      </c>
      <c r="AN42" s="782">
        <f t="shared" si="4"/>
        <v>2.9064473045167523</v>
      </c>
    </row>
    <row r="43" spans="1:40" x14ac:dyDescent="0.25">
      <c r="A43" s="8"/>
      <c r="B43" s="504">
        <v>5</v>
      </c>
      <c r="C43" s="516" t="s">
        <v>79</v>
      </c>
      <c r="D43" s="544">
        <v>10.620966888818364</v>
      </c>
      <c r="E43" s="507">
        <v>587.95360000000005</v>
      </c>
      <c r="F43" s="508">
        <v>598.83540000000005</v>
      </c>
      <c r="G43" s="508">
        <v>595.59119999999996</v>
      </c>
      <c r="H43" s="509">
        <v>617.38530000000003</v>
      </c>
      <c r="I43" s="510">
        <f t="shared" si="13"/>
        <v>599.94137499999999</v>
      </c>
      <c r="J43" s="517">
        <f>'Data Formula'!F49</f>
        <v>1153.2727272727273</v>
      </c>
      <c r="K43" s="517">
        <f>'Data Formula'!G49</f>
        <v>1163.9895833333333</v>
      </c>
      <c r="L43" s="517">
        <f>'Data Formula'!H49</f>
        <v>1176.1458333333333</v>
      </c>
      <c r="M43" s="517"/>
      <c r="N43" s="268">
        <v>170.21373417524407</v>
      </c>
      <c r="O43" s="524">
        <v>167.54827517517901</v>
      </c>
      <c r="P43" s="102">
        <v>165.74906893971382</v>
      </c>
      <c r="Q43" s="102">
        <v>162.02307340434535</v>
      </c>
      <c r="R43" s="248">
        <f t="shared" si="12"/>
        <v>166.38353792362057</v>
      </c>
      <c r="S43" s="431">
        <v>177.57448131205516</v>
      </c>
      <c r="T43" s="432">
        <v>175.36069738394451</v>
      </c>
      <c r="U43" s="432">
        <v>183.35639134527432</v>
      </c>
      <c r="V43" s="433">
        <v>175.88422227308189</v>
      </c>
      <c r="W43" s="525">
        <f t="shared" si="14"/>
        <v>178.04394807858898</v>
      </c>
      <c r="X43" s="526">
        <v>188.2558493624141</v>
      </c>
      <c r="Y43" s="526">
        <v>188.06676278672148</v>
      </c>
      <c r="Z43" s="526">
        <v>189.19086572559129</v>
      </c>
      <c r="AA43" s="526">
        <v>185.86672291756747</v>
      </c>
      <c r="AB43" s="526">
        <v>187.84505019807358</v>
      </c>
      <c r="AC43" s="551">
        <v>195.17643484111667</v>
      </c>
      <c r="AD43" s="551">
        <v>195.84478118492638</v>
      </c>
      <c r="AE43" s="551">
        <v>195.06804009328565</v>
      </c>
      <c r="AF43" s="551">
        <v>185.12251456573256</v>
      </c>
      <c r="AG43" s="503">
        <v>192.8029426712653</v>
      </c>
      <c r="AH43" s="551">
        <f t="shared" si="15"/>
        <v>196.15029609015525</v>
      </c>
      <c r="AI43" s="551">
        <f t="shared" si="15"/>
        <v>194.3755468252767</v>
      </c>
      <c r="AJ43" s="551">
        <f t="shared" si="15"/>
        <v>197.47535446012859</v>
      </c>
      <c r="AL43" s="597">
        <f t="shared" si="2"/>
        <v>195.26292145771598</v>
      </c>
      <c r="AM43" s="782">
        <f t="shared" si="3"/>
        <v>1.5947518530395639</v>
      </c>
      <c r="AN43" s="782">
        <f t="shared" si="4"/>
        <v>1.2340895851989446</v>
      </c>
    </row>
    <row r="44" spans="1:40" x14ac:dyDescent="0.25">
      <c r="A44" s="8"/>
      <c r="B44" s="504">
        <v>6</v>
      </c>
      <c r="C44" s="516" t="s">
        <v>80</v>
      </c>
      <c r="D44" s="544">
        <v>47.159631862900667</v>
      </c>
      <c r="E44" s="507">
        <v>415.0068</v>
      </c>
      <c r="F44" s="508">
        <v>413.48675000000003</v>
      </c>
      <c r="G44" s="508">
        <v>409.63409999999999</v>
      </c>
      <c r="H44" s="509">
        <v>422.65789999999998</v>
      </c>
      <c r="I44" s="510">
        <f t="shared" si="13"/>
        <v>415.19638749999996</v>
      </c>
      <c r="J44" s="517">
        <f>'Data Formula'!F50</f>
        <v>779.74747474747471</v>
      </c>
      <c r="K44" s="517">
        <f>'Data Formula'!G50</f>
        <v>784.84895833333326</v>
      </c>
      <c r="L44" s="517">
        <f>'Data Formula'!H50</f>
        <v>791.83333333333326</v>
      </c>
      <c r="M44" s="517"/>
      <c r="N44" s="268">
        <v>169.45262077390035</v>
      </c>
      <c r="O44" s="524">
        <v>172.02986723775479</v>
      </c>
      <c r="P44" s="102">
        <v>170.98099612470367</v>
      </c>
      <c r="Q44" s="102">
        <v>166.86366963979188</v>
      </c>
      <c r="R44" s="248">
        <f t="shared" si="12"/>
        <v>169.83178844403767</v>
      </c>
      <c r="S44" s="431">
        <v>172.17790166329803</v>
      </c>
      <c r="T44" s="432">
        <v>171.43301783015147</v>
      </c>
      <c r="U44" s="432">
        <v>176.66284983637775</v>
      </c>
      <c r="V44" s="433">
        <v>171.64459588817445</v>
      </c>
      <c r="W44" s="525">
        <f t="shared" si="14"/>
        <v>172.97959130450042</v>
      </c>
      <c r="X44" s="526">
        <v>177.74846567838537</v>
      </c>
      <c r="Y44" s="526">
        <v>180.35516385604393</v>
      </c>
      <c r="Z44" s="526">
        <v>192.14692584361092</v>
      </c>
      <c r="AA44" s="526">
        <v>187.87058072035947</v>
      </c>
      <c r="AB44" s="526">
        <v>184.53028402459992</v>
      </c>
      <c r="AC44" s="551">
        <v>185.08381088787903</v>
      </c>
      <c r="AD44" s="551">
        <v>186.21692792630552</v>
      </c>
      <c r="AE44" s="551">
        <v>187.25568289191042</v>
      </c>
      <c r="AF44" s="551">
        <v>181.48139536619439</v>
      </c>
      <c r="AG44" s="503">
        <v>185.00945426807235</v>
      </c>
      <c r="AH44" s="551">
        <f t="shared" si="15"/>
        <v>187.88787912570945</v>
      </c>
      <c r="AI44" s="551">
        <f t="shared" si="15"/>
        <v>189.81235996880994</v>
      </c>
      <c r="AJ44" s="551">
        <f t="shared" si="15"/>
        <v>193.30259207749873</v>
      </c>
      <c r="AL44" s="597">
        <f t="shared" si="2"/>
        <v>188.85011954725968</v>
      </c>
      <c r="AM44" s="782">
        <f t="shared" si="3"/>
        <v>1.8387802086556972</v>
      </c>
      <c r="AN44" s="782">
        <f t="shared" si="4"/>
        <v>3.2292259931458323</v>
      </c>
    </row>
    <row r="45" spans="1:40" x14ac:dyDescent="0.25">
      <c r="A45" s="8"/>
      <c r="B45" s="504">
        <v>7</v>
      </c>
      <c r="C45" s="516" t="s">
        <v>81</v>
      </c>
      <c r="D45" s="544">
        <v>3.7871575161324444</v>
      </c>
      <c r="E45" s="507">
        <v>602.46</v>
      </c>
      <c r="F45" s="508">
        <v>623.40589999999997</v>
      </c>
      <c r="G45" s="508">
        <v>632.80920000000003</v>
      </c>
      <c r="H45" s="509">
        <v>654.29719999999998</v>
      </c>
      <c r="I45" s="510">
        <f t="shared" si="13"/>
        <v>628.24307499999998</v>
      </c>
      <c r="J45" s="517">
        <f>'Data Formula'!F51</f>
        <v>1379.5059523809523</v>
      </c>
      <c r="K45" s="517">
        <f>'Data Formula'!G51</f>
        <v>1395.9953917050691</v>
      </c>
      <c r="L45" s="517">
        <f>'Data Formula'!H51</f>
        <v>1396.7588325652841</v>
      </c>
      <c r="M45" s="517"/>
      <c r="N45" s="268">
        <v>184.51231670580722</v>
      </c>
      <c r="O45" s="524">
        <v>192.35728546468144</v>
      </c>
      <c r="P45" s="102">
        <v>186.16283637399005</v>
      </c>
      <c r="Q45" s="102">
        <v>183.02659384571396</v>
      </c>
      <c r="R45" s="248">
        <f t="shared" si="12"/>
        <v>186.51475809754817</v>
      </c>
      <c r="S45" s="431">
        <v>198.77299368883871</v>
      </c>
      <c r="T45" s="432">
        <v>198.29566397861629</v>
      </c>
      <c r="U45" s="432">
        <v>198.86151757822475</v>
      </c>
      <c r="V45" s="433">
        <v>191.45224321098527</v>
      </c>
      <c r="W45" s="525">
        <f t="shared" si="14"/>
        <v>196.84560461416623</v>
      </c>
      <c r="X45" s="526">
        <v>198.7356582884241</v>
      </c>
      <c r="Y45" s="526">
        <v>199.23286327774753</v>
      </c>
      <c r="Z45" s="526">
        <v>192.61347553903983</v>
      </c>
      <c r="AA45" s="526">
        <v>186.32005528403681</v>
      </c>
      <c r="AB45" s="526">
        <v>194.22551309731207</v>
      </c>
      <c r="AC45" s="551">
        <v>207.08464471294928</v>
      </c>
      <c r="AD45" s="551">
        <v>208.84099482108417</v>
      </c>
      <c r="AE45" s="551">
        <v>211.53525949580589</v>
      </c>
      <c r="AF45" s="551">
        <v>212.88340664927409</v>
      </c>
      <c r="AG45" s="503">
        <v>210.08607641977835</v>
      </c>
      <c r="AH45" s="551">
        <f t="shared" si="15"/>
        <v>228.9788454637573</v>
      </c>
      <c r="AI45" s="551">
        <f t="shared" si="15"/>
        <v>223.93041062092439</v>
      </c>
      <c r="AJ45" s="551">
        <f t="shared" si="15"/>
        <v>220.72353445008136</v>
      </c>
      <c r="AL45" s="597">
        <f t="shared" si="2"/>
        <v>226.45462804234086</v>
      </c>
      <c r="AM45" s="782">
        <f t="shared" si="3"/>
        <v>-1.4320860493895671</v>
      </c>
      <c r="AN45" s="782">
        <f t="shared" si="4"/>
        <v>4.3436139091779387</v>
      </c>
    </row>
    <row r="46" spans="1:40" ht="15.75" thickBot="1" x14ac:dyDescent="0.3">
      <c r="A46" s="8"/>
      <c r="B46" s="532">
        <v>8</v>
      </c>
      <c r="C46" s="552" t="s">
        <v>82</v>
      </c>
      <c r="D46" s="553">
        <v>2.0416798899820163</v>
      </c>
      <c r="E46" s="554">
        <v>579.52449999999999</v>
      </c>
      <c r="F46" s="555">
        <v>593.14509999999996</v>
      </c>
      <c r="G46" s="555">
        <v>601.92880000000002</v>
      </c>
      <c r="H46" s="556">
        <v>617.61760000000004</v>
      </c>
      <c r="I46" s="557">
        <f t="shared" si="13"/>
        <v>598.05399999999997</v>
      </c>
      <c r="J46" s="558">
        <f>'Data Formula'!F52</f>
        <v>1273.578869047619</v>
      </c>
      <c r="K46" s="558">
        <f>'Data Formula'!G52</f>
        <v>1275.0384024577572</v>
      </c>
      <c r="L46" s="558">
        <f>'Data Formula'!H52</f>
        <v>1294.0706605222733</v>
      </c>
      <c r="M46" s="558"/>
      <c r="N46" s="271">
        <v>188.20410334487826</v>
      </c>
      <c r="O46" s="559">
        <v>181.84097079800682</v>
      </c>
      <c r="P46" s="249">
        <v>176.42359768205881</v>
      </c>
      <c r="Q46" s="249">
        <v>173.67940990907692</v>
      </c>
      <c r="R46" s="250">
        <f t="shared" si="12"/>
        <v>180.03702043350518</v>
      </c>
      <c r="S46" s="443">
        <v>190.92760051080197</v>
      </c>
      <c r="T46" s="444">
        <v>189.25139119169211</v>
      </c>
      <c r="U46" s="444">
        <v>192.37887786192351</v>
      </c>
      <c r="V46" s="445">
        <v>184.64859521850124</v>
      </c>
      <c r="W46" s="560">
        <f t="shared" si="14"/>
        <v>189.30161619572971</v>
      </c>
      <c r="X46" s="526">
        <v>195.1772958629154</v>
      </c>
      <c r="Y46" s="526">
        <v>195.6614771111941</v>
      </c>
      <c r="Z46" s="526">
        <v>195.69138593466661</v>
      </c>
      <c r="AA46" s="526">
        <v>191.7841563344416</v>
      </c>
      <c r="AB46" s="526">
        <v>194.57857881080443</v>
      </c>
      <c r="AC46" s="551">
        <v>208.07018656386975</v>
      </c>
      <c r="AD46" s="551">
        <v>209.35627021673676</v>
      </c>
      <c r="AE46" s="551">
        <v>208.99395271777433</v>
      </c>
      <c r="AF46" s="551">
        <v>207.94935203190823</v>
      </c>
      <c r="AG46" s="503">
        <v>208.59244038257228</v>
      </c>
      <c r="AH46" s="551">
        <f t="shared" si="15"/>
        <v>219.76273117834003</v>
      </c>
      <c r="AI46" s="551">
        <f t="shared" si="15"/>
        <v>214.96230896247096</v>
      </c>
      <c r="AJ46" s="551">
        <f t="shared" si="15"/>
        <v>214.98733081425465</v>
      </c>
      <c r="AL46" s="597">
        <f t="shared" si="2"/>
        <v>217.36252007040548</v>
      </c>
      <c r="AM46" s="782">
        <f t="shared" si="3"/>
        <v>1.1640111191799554E-2</v>
      </c>
      <c r="AN46" s="782">
        <f t="shared" si="4"/>
        <v>2.8677279981271888</v>
      </c>
    </row>
    <row r="47" spans="1:40" x14ac:dyDescent="0.25">
      <c r="A47" s="8"/>
      <c r="B47" s="8"/>
      <c r="C47" s="8"/>
      <c r="D47" s="8"/>
      <c r="E47" s="561" t="s">
        <v>22</v>
      </c>
      <c r="F47" s="561" t="s">
        <v>22</v>
      </c>
      <c r="G47" s="561" t="s">
        <v>22</v>
      </c>
      <c r="H47" s="561" t="s">
        <v>22</v>
      </c>
      <c r="I47" s="561"/>
      <c r="J47" s="36"/>
      <c r="K47" s="36"/>
      <c r="L47" s="36"/>
      <c r="M47" s="36"/>
      <c r="T47" s="8"/>
      <c r="U47" s="8"/>
      <c r="V47" s="8"/>
      <c r="W47" s="8"/>
      <c r="X47" s="8"/>
      <c r="Y47" s="8"/>
      <c r="Z47" s="8"/>
      <c r="AA47" s="8"/>
      <c r="AB47" s="8"/>
      <c r="AC47" s="562"/>
      <c r="AD47" s="562"/>
      <c r="AE47" s="562"/>
      <c r="AF47" s="562"/>
      <c r="AG47" s="503"/>
      <c r="AH47" s="562"/>
    </row>
    <row r="48" spans="1:40" x14ac:dyDescent="0.25">
      <c r="E48" s="2"/>
      <c r="F48" s="2"/>
      <c r="G48" s="2"/>
      <c r="H48" s="2"/>
      <c r="I48" s="2"/>
    </row>
  </sheetData>
  <mergeCells count="9">
    <mergeCell ref="AH2:AL2"/>
    <mergeCell ref="B2:B3"/>
    <mergeCell ref="D2:D3"/>
    <mergeCell ref="C2:C3"/>
    <mergeCell ref="X2:AB2"/>
    <mergeCell ref="AC2:AG2"/>
    <mergeCell ref="N2:R2"/>
    <mergeCell ref="S2:W2"/>
    <mergeCell ref="E2:I2"/>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84B86130-2530-4642-8B46-E3D3AB645D3A}">
            <xm:f>NOT(ISERROR(SEARCH($R$18,R37)))</xm:f>
            <xm:f>$R$18</xm:f>
            <x14:dxf>
              <fill>
                <patternFill>
                  <bgColor theme="6" tint="0.39994506668294322"/>
                </patternFill>
              </fill>
            </x14:dxf>
          </x14:cfRule>
          <x14:cfRule type="containsText" priority="2" operator="containsText" id="{80236D9F-EBD2-40CB-979D-F3A33B942DF7}">
            <xm:f>NOT(ISERROR(SEARCH($R$6,R37)))</xm:f>
            <xm:f>$R$6</xm:f>
            <x14:dxf>
              <fill>
                <patternFill>
                  <bgColor rgb="FFFF0000"/>
                </patternFill>
              </fill>
            </x14:dxf>
          </x14:cfRule>
          <xm:sqref>R37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I57"/>
  <sheetViews>
    <sheetView zoomScale="110" zoomScaleNormal="110" workbookViewId="0">
      <pane xSplit="2" ySplit="8" topLeftCell="AJ9" activePane="bottomRight" state="frozen"/>
      <selection pane="topRight" activeCell="C1" sqref="C1"/>
      <selection pane="bottomLeft" activeCell="A9" sqref="A9"/>
      <selection pane="bottomRight" activeCell="BB7" sqref="BB7:BC7"/>
    </sheetView>
  </sheetViews>
  <sheetFormatPr defaultColWidth="8.7109375" defaultRowHeight="15" x14ac:dyDescent="0.25"/>
  <cols>
    <col min="1" max="1" width="5" style="1" bestFit="1" customWidth="1"/>
    <col min="2" max="2" width="30.7109375" style="1" customWidth="1"/>
    <col min="3" max="3" width="4.85546875" style="638" customWidth="1"/>
    <col min="4" max="7" width="4.5703125" style="1" customWidth="1"/>
    <col min="8" max="8" width="5" style="1" customWidth="1"/>
    <col min="9" max="9" width="5.5703125" style="587" customWidth="1"/>
    <col min="10" max="12" width="4.5703125" style="587" customWidth="1"/>
    <col min="13" max="13" width="5.85546875" style="587" customWidth="1"/>
    <col min="14" max="17" width="4.5703125" style="587" customWidth="1"/>
    <col min="18" max="18" width="5.85546875" style="587" customWidth="1"/>
    <col min="19" max="22" width="4.5703125" style="587" customWidth="1"/>
    <col min="23" max="23" width="5.85546875" style="587" customWidth="1"/>
    <col min="24" max="27" width="4.5703125" style="587" customWidth="1"/>
    <col min="28" max="28" width="6.5703125" style="587" customWidth="1"/>
    <col min="29" max="29" width="5.7109375" style="587" customWidth="1"/>
    <col min="30" max="33" width="6.42578125" style="587" customWidth="1"/>
    <col min="34" max="34" width="5.5703125" style="587" customWidth="1"/>
    <col min="35" max="35" width="5.42578125" style="587" customWidth="1"/>
    <col min="36" max="36" width="5.28515625" style="103" customWidth="1"/>
    <col min="37" max="37" width="5.5703125" style="103" customWidth="1"/>
    <col min="38" max="38" width="6.42578125" style="103" bestFit="1" customWidth="1"/>
    <col min="39" max="41" width="6.28515625" style="103" customWidth="1"/>
    <col min="42" max="42" width="6" style="103" customWidth="1"/>
    <col min="43" max="43" width="6.42578125" style="103" bestFit="1" customWidth="1"/>
    <col min="44" max="45" width="7.5703125" style="103" customWidth="1"/>
    <col min="46" max="47" width="5.85546875" style="103" customWidth="1"/>
    <col min="48" max="48" width="6.42578125" style="103" bestFit="1" customWidth="1"/>
    <col min="49" max="49" width="7.85546875" style="1" customWidth="1"/>
    <col min="50" max="50" width="6" style="1" customWidth="1"/>
    <col min="51" max="51" width="6.85546875" style="1" bestFit="1" customWidth="1"/>
    <col min="52" max="52" width="5.7109375" style="1" customWidth="1"/>
    <col min="53" max="53" width="6.42578125" style="1" bestFit="1" customWidth="1"/>
    <col min="54" max="54" width="8.85546875" style="1" customWidth="1"/>
    <col min="55" max="55" width="9" style="1" customWidth="1"/>
    <col min="56" max="56" width="10.5703125" style="772" customWidth="1"/>
    <col min="57" max="57" width="10.5703125" style="1" customWidth="1"/>
    <col min="58" max="58" width="9.140625" style="626" customWidth="1"/>
    <col min="59" max="59" width="8.85546875" style="626" customWidth="1"/>
    <col min="60" max="60" width="8.7109375" style="626"/>
    <col min="61" max="16384" width="8.7109375" style="1"/>
  </cols>
  <sheetData>
    <row r="1" spans="1:61" x14ac:dyDescent="0.25">
      <c r="A1" s="829" t="s">
        <v>578</v>
      </c>
      <c r="B1" s="830"/>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row>
    <row r="2" spans="1:61" x14ac:dyDescent="0.25">
      <c r="A2" s="829" t="s">
        <v>579</v>
      </c>
      <c r="B2" s="830"/>
      <c r="C2" s="830"/>
      <c r="D2" s="830"/>
      <c r="E2" s="830"/>
      <c r="F2" s="830"/>
      <c r="G2" s="830"/>
      <c r="H2" s="830"/>
      <c r="I2" s="830"/>
      <c r="J2" s="830"/>
      <c r="K2" s="830"/>
      <c r="L2" s="830"/>
      <c r="M2" s="830"/>
      <c r="N2" s="830"/>
      <c r="O2" s="830"/>
      <c r="P2" s="830"/>
      <c r="Q2" s="830"/>
      <c r="R2" s="830"/>
      <c r="S2" s="830"/>
      <c r="T2" s="830"/>
      <c r="U2" s="830"/>
      <c r="V2" s="830"/>
      <c r="W2" s="830"/>
      <c r="X2" s="830"/>
      <c r="Y2" s="830"/>
      <c r="Z2" s="830"/>
      <c r="AA2" s="830"/>
      <c r="AB2" s="830"/>
      <c r="AC2" s="830"/>
      <c r="AD2" s="830"/>
      <c r="AE2" s="830"/>
      <c r="AF2" s="830"/>
      <c r="AG2" s="830"/>
      <c r="AH2" s="830"/>
      <c r="AI2" s="830"/>
      <c r="AJ2" s="830"/>
      <c r="AK2" s="830"/>
      <c r="AL2" s="830"/>
      <c r="AM2" s="830"/>
      <c r="AN2" s="830"/>
      <c r="AO2" s="830"/>
      <c r="AP2" s="830"/>
      <c r="AQ2" s="830"/>
      <c r="AR2" s="830"/>
      <c r="AS2" s="830"/>
    </row>
    <row r="3" spans="1:61" ht="16.5" customHeight="1" x14ac:dyDescent="0.25">
      <c r="A3" s="831" t="s">
        <v>580</v>
      </c>
      <c r="B3" s="832"/>
      <c r="C3" s="832"/>
      <c r="D3" s="832"/>
      <c r="E3" s="832"/>
      <c r="F3" s="832"/>
      <c r="G3" s="832"/>
      <c r="H3" s="832"/>
      <c r="I3" s="832"/>
      <c r="J3" s="832"/>
      <c r="K3" s="832"/>
      <c r="L3" s="832"/>
      <c r="M3" s="832"/>
      <c r="N3" s="832"/>
      <c r="O3" s="832"/>
      <c r="P3" s="832"/>
      <c r="Q3" s="832"/>
      <c r="R3" s="832"/>
      <c r="S3" s="832"/>
      <c r="T3" s="832"/>
      <c r="U3" s="832"/>
      <c r="V3" s="832"/>
      <c r="W3" s="832"/>
      <c r="X3" s="832"/>
      <c r="Y3" s="832"/>
      <c r="Z3" s="832"/>
      <c r="AA3" s="832"/>
      <c r="AB3" s="832"/>
      <c r="AC3" s="832"/>
      <c r="AD3" s="832"/>
      <c r="AE3" s="832"/>
      <c r="AF3" s="832"/>
      <c r="AG3" s="832"/>
      <c r="AH3" s="832"/>
      <c r="AI3" s="832"/>
      <c r="AJ3" s="832"/>
      <c r="AK3" s="832"/>
      <c r="AL3" s="832"/>
      <c r="AM3" s="832"/>
      <c r="AN3" s="832"/>
      <c r="AO3" s="832"/>
      <c r="AP3" s="832"/>
      <c r="AQ3" s="832"/>
      <c r="AR3" s="832"/>
      <c r="AS3" s="832"/>
      <c r="AT3" s="684"/>
      <c r="AU3" s="684"/>
      <c r="AV3" s="684"/>
    </row>
    <row r="4" spans="1:61" ht="13.5" customHeight="1" x14ac:dyDescent="0.25">
      <c r="A4" s="829" t="s">
        <v>216</v>
      </c>
      <c r="B4" s="830"/>
      <c r="C4" s="830"/>
      <c r="D4" s="830"/>
      <c r="E4" s="830"/>
      <c r="F4" s="830"/>
      <c r="G4" s="830"/>
      <c r="H4" s="830"/>
      <c r="I4" s="830"/>
      <c r="J4" s="830"/>
      <c r="K4" s="830"/>
      <c r="L4" s="830"/>
      <c r="M4" s="830"/>
      <c r="N4" s="830"/>
      <c r="O4" s="830"/>
      <c r="P4" s="830"/>
      <c r="Q4" s="830"/>
      <c r="R4" s="830"/>
      <c r="S4" s="830"/>
      <c r="T4" s="830"/>
      <c r="U4" s="830"/>
      <c r="V4" s="830"/>
      <c r="W4" s="830"/>
      <c r="X4" s="830"/>
      <c r="Y4" s="830"/>
      <c r="Z4" s="830"/>
      <c r="AA4" s="830"/>
      <c r="AB4" s="830"/>
      <c r="AC4" s="830"/>
      <c r="AD4" s="830"/>
      <c r="AE4" s="830"/>
      <c r="AF4" s="830"/>
      <c r="AG4" s="830"/>
      <c r="AH4" s="830"/>
      <c r="AI4" s="830"/>
      <c r="AJ4" s="830"/>
      <c r="AK4" s="830"/>
      <c r="AL4" s="830"/>
      <c r="AM4" s="830"/>
      <c r="AN4" s="830"/>
      <c r="AO4" s="830"/>
      <c r="AP4" s="830"/>
      <c r="AQ4" s="830"/>
      <c r="AR4" s="830"/>
      <c r="AS4" s="830"/>
      <c r="AT4" s="683"/>
      <c r="AU4" s="683"/>
      <c r="AV4" s="683"/>
    </row>
    <row r="5" spans="1:61" s="698" customFormat="1" ht="45.75" customHeight="1" thickBot="1" x14ac:dyDescent="0.3">
      <c r="A5" s="824" t="s">
        <v>643</v>
      </c>
      <c r="B5" s="825"/>
      <c r="C5" s="825"/>
      <c r="D5" s="825"/>
      <c r="E5" s="825"/>
      <c r="F5" s="825"/>
      <c r="G5" s="825"/>
      <c r="H5" s="825"/>
      <c r="I5" s="825"/>
      <c r="J5" s="825"/>
      <c r="K5" s="825"/>
      <c r="L5" s="825"/>
      <c r="M5" s="825"/>
      <c r="N5" s="825"/>
      <c r="O5" s="825"/>
      <c r="P5" s="825"/>
      <c r="Q5" s="825"/>
      <c r="R5" s="825"/>
      <c r="S5" s="825"/>
      <c r="T5" s="825"/>
      <c r="U5" s="825"/>
      <c r="V5" s="825"/>
      <c r="W5" s="825"/>
      <c r="X5" s="825"/>
      <c r="Y5" s="825"/>
      <c r="Z5" s="825"/>
      <c r="AA5" s="825"/>
      <c r="AB5" s="825"/>
      <c r="AC5" s="825"/>
      <c r="AD5" s="825"/>
      <c r="AE5" s="825"/>
      <c r="AF5" s="825"/>
      <c r="AG5" s="825"/>
      <c r="AH5" s="825"/>
      <c r="AI5" s="825"/>
      <c r="AJ5" s="825"/>
      <c r="AK5" s="825"/>
      <c r="AL5" s="825"/>
      <c r="AM5" s="696"/>
      <c r="AN5" s="696"/>
      <c r="AO5" s="696"/>
      <c r="AP5" s="696"/>
      <c r="AQ5" s="696"/>
      <c r="AR5" s="697"/>
      <c r="AS5" s="696"/>
      <c r="AT5" s="696"/>
      <c r="AU5" s="696"/>
      <c r="AV5" s="696"/>
      <c r="BD5" s="773"/>
      <c r="BF5" s="699"/>
      <c r="BG5" s="699"/>
      <c r="BH5" s="699"/>
    </row>
    <row r="6" spans="1:61" ht="12.75" customHeight="1" thickBot="1" x14ac:dyDescent="0.3">
      <c r="A6" s="826" t="s">
        <v>299</v>
      </c>
      <c r="B6" s="827"/>
      <c r="C6" s="827"/>
      <c r="D6" s="827"/>
      <c r="E6" s="827"/>
      <c r="F6" s="827"/>
      <c r="G6" s="827"/>
      <c r="H6" s="827"/>
      <c r="I6" s="827"/>
      <c r="J6" s="827"/>
      <c r="K6" s="827"/>
      <c r="L6" s="827"/>
      <c r="M6" s="827"/>
      <c r="N6" s="827"/>
      <c r="O6" s="827"/>
      <c r="P6" s="827"/>
      <c r="Q6" s="827"/>
      <c r="R6" s="827"/>
      <c r="S6" s="827"/>
      <c r="T6" s="827"/>
      <c r="U6" s="827"/>
      <c r="V6" s="827"/>
      <c r="W6" s="827"/>
      <c r="X6" s="827"/>
      <c r="Y6" s="827"/>
      <c r="Z6" s="827"/>
      <c r="AA6" s="827"/>
      <c r="AB6" s="827"/>
      <c r="AC6" s="827"/>
      <c r="AD6" s="827"/>
      <c r="AE6" s="827"/>
      <c r="AF6" s="827"/>
      <c r="AG6" s="827"/>
      <c r="AH6" s="827"/>
      <c r="AI6" s="827"/>
      <c r="AJ6" s="827"/>
      <c r="AK6" s="827"/>
      <c r="AL6" s="828"/>
      <c r="AM6" s="452"/>
      <c r="AN6" s="452"/>
      <c r="AO6" s="452"/>
      <c r="AP6" s="452"/>
      <c r="AQ6" s="452"/>
      <c r="AR6" s="486"/>
      <c r="AS6" s="452"/>
      <c r="AT6" s="452"/>
      <c r="AU6" s="452"/>
      <c r="AV6" s="452"/>
      <c r="AW6" s="574"/>
    </row>
    <row r="7" spans="1:61" s="568" customFormat="1" ht="24.6" customHeight="1" thickBot="1" x14ac:dyDescent="0.3">
      <c r="A7" s="834" t="s">
        <v>209</v>
      </c>
      <c r="B7" s="834" t="s">
        <v>210</v>
      </c>
      <c r="C7" s="835" t="s">
        <v>86</v>
      </c>
      <c r="D7" s="843" t="s">
        <v>214</v>
      </c>
      <c r="E7" s="843"/>
      <c r="F7" s="843"/>
      <c r="G7" s="843"/>
      <c r="H7" s="847" t="s">
        <v>568</v>
      </c>
      <c r="I7" s="844" t="s">
        <v>440</v>
      </c>
      <c r="J7" s="844"/>
      <c r="K7" s="844"/>
      <c r="L7" s="844"/>
      <c r="M7" s="844"/>
      <c r="N7" s="842" t="s">
        <v>300</v>
      </c>
      <c r="O7" s="842"/>
      <c r="P7" s="842"/>
      <c r="Q7" s="842"/>
      <c r="R7" s="842"/>
      <c r="S7" s="842" t="s">
        <v>301</v>
      </c>
      <c r="T7" s="842"/>
      <c r="U7" s="842"/>
      <c r="V7" s="842"/>
      <c r="W7" s="842"/>
      <c r="X7" s="842" t="s">
        <v>439</v>
      </c>
      <c r="Y7" s="842"/>
      <c r="Z7" s="842"/>
      <c r="AA7" s="842"/>
      <c r="AB7" s="842"/>
      <c r="AC7" s="842" t="s">
        <v>509</v>
      </c>
      <c r="AD7" s="842"/>
      <c r="AE7" s="842"/>
      <c r="AF7" s="842"/>
      <c r="AG7" s="842"/>
      <c r="AH7" s="840" t="s">
        <v>577</v>
      </c>
      <c r="AI7" s="840"/>
      <c r="AJ7" s="840"/>
      <c r="AK7" s="840"/>
      <c r="AL7" s="840"/>
      <c r="AM7" s="840" t="s">
        <v>576</v>
      </c>
      <c r="AN7" s="840"/>
      <c r="AO7" s="840"/>
      <c r="AP7" s="840"/>
      <c r="AQ7" s="841"/>
      <c r="AR7" s="836" t="s">
        <v>575</v>
      </c>
      <c r="AS7" s="838"/>
      <c r="AT7" s="838"/>
      <c r="AU7" s="838"/>
      <c r="AV7" s="837"/>
      <c r="AW7" s="839" t="s">
        <v>588</v>
      </c>
      <c r="AX7" s="838"/>
      <c r="AY7" s="838"/>
      <c r="AZ7" s="838"/>
      <c r="BA7" s="837"/>
      <c r="BB7" s="836" t="s">
        <v>590</v>
      </c>
      <c r="BC7" s="837"/>
      <c r="BD7" s="774"/>
      <c r="BE7" s="682"/>
      <c r="BF7" s="845" t="s">
        <v>591</v>
      </c>
      <c r="BG7" s="846"/>
      <c r="BH7" s="796"/>
      <c r="BI7" s="796"/>
    </row>
    <row r="8" spans="1:61" s="587" customFormat="1" ht="23.45" customHeight="1" thickBot="1" x14ac:dyDescent="0.3">
      <c r="A8" s="834"/>
      <c r="B8" s="834"/>
      <c r="C8" s="835"/>
      <c r="D8" s="602" t="s">
        <v>83</v>
      </c>
      <c r="E8" s="602" t="s">
        <v>207</v>
      </c>
      <c r="F8" s="602" t="s">
        <v>208</v>
      </c>
      <c r="G8" s="602" t="s">
        <v>87</v>
      </c>
      <c r="H8" s="847"/>
      <c r="I8" s="602" t="s">
        <v>83</v>
      </c>
      <c r="J8" s="602" t="s">
        <v>207</v>
      </c>
      <c r="K8" s="602" t="s">
        <v>208</v>
      </c>
      <c r="L8" s="602" t="s">
        <v>87</v>
      </c>
      <c r="M8" s="602" t="s">
        <v>217</v>
      </c>
      <c r="N8" s="602" t="s">
        <v>83</v>
      </c>
      <c r="O8" s="602" t="s">
        <v>207</v>
      </c>
      <c r="P8" s="602" t="s">
        <v>208</v>
      </c>
      <c r="Q8" s="602" t="s">
        <v>87</v>
      </c>
      <c r="R8" s="602" t="s">
        <v>217</v>
      </c>
      <c r="S8" s="602" t="s">
        <v>83</v>
      </c>
      <c r="T8" s="602" t="s">
        <v>207</v>
      </c>
      <c r="U8" s="602" t="s">
        <v>208</v>
      </c>
      <c r="V8" s="602" t="s">
        <v>87</v>
      </c>
      <c r="W8" s="602" t="s">
        <v>217</v>
      </c>
      <c r="X8" s="602" t="s">
        <v>83</v>
      </c>
      <c r="Y8" s="602" t="s">
        <v>207</v>
      </c>
      <c r="Z8" s="602" t="s">
        <v>208</v>
      </c>
      <c r="AA8" s="602" t="s">
        <v>87</v>
      </c>
      <c r="AB8" s="602" t="s">
        <v>217</v>
      </c>
      <c r="AC8" s="700" t="s">
        <v>83</v>
      </c>
      <c r="AD8" s="701" t="s">
        <v>207</v>
      </c>
      <c r="AE8" s="701" t="s">
        <v>208</v>
      </c>
      <c r="AF8" s="701" t="s">
        <v>87</v>
      </c>
      <c r="AG8" s="701" t="s">
        <v>217</v>
      </c>
      <c r="AH8" s="602" t="s">
        <v>83</v>
      </c>
      <c r="AI8" s="602" t="s">
        <v>207</v>
      </c>
      <c r="AJ8" s="702" t="s">
        <v>208</v>
      </c>
      <c r="AK8" s="702" t="s">
        <v>569</v>
      </c>
      <c r="AL8" s="602" t="s">
        <v>217</v>
      </c>
      <c r="AM8" s="612" t="s">
        <v>83</v>
      </c>
      <c r="AN8" s="602" t="s">
        <v>207</v>
      </c>
      <c r="AO8" s="702" t="s">
        <v>208</v>
      </c>
      <c r="AP8" s="702" t="s">
        <v>87</v>
      </c>
      <c r="AQ8" s="602" t="s">
        <v>217</v>
      </c>
      <c r="AR8" s="703" t="s">
        <v>83</v>
      </c>
      <c r="AS8" s="704" t="s">
        <v>207</v>
      </c>
      <c r="AT8" s="705" t="s">
        <v>208</v>
      </c>
      <c r="AU8" s="705" t="s">
        <v>87</v>
      </c>
      <c r="AV8" s="704" t="s">
        <v>570</v>
      </c>
      <c r="AW8" s="706" t="s">
        <v>83</v>
      </c>
      <c r="AX8" s="707" t="s">
        <v>207</v>
      </c>
      <c r="AY8" s="708" t="s">
        <v>208</v>
      </c>
      <c r="AZ8" s="708" t="s">
        <v>87</v>
      </c>
      <c r="BA8" s="707" t="s">
        <v>570</v>
      </c>
      <c r="BB8" s="601" t="s">
        <v>672</v>
      </c>
      <c r="BC8" s="601" t="s">
        <v>673</v>
      </c>
      <c r="BD8" s="775"/>
      <c r="BE8" s="601"/>
      <c r="BF8" s="685" t="s">
        <v>672</v>
      </c>
      <c r="BG8" s="685" t="s">
        <v>692</v>
      </c>
      <c r="BH8" s="709"/>
    </row>
    <row r="9" spans="1:61" s="624" customFormat="1" ht="15.75" thickBot="1" x14ac:dyDescent="0.3">
      <c r="A9" s="569" t="s">
        <v>84</v>
      </c>
      <c r="B9" s="569" t="s">
        <v>218</v>
      </c>
      <c r="C9" s="565">
        <v>100</v>
      </c>
      <c r="D9" s="710">
        <v>100</v>
      </c>
      <c r="E9" s="710">
        <v>100</v>
      </c>
      <c r="F9" s="710">
        <v>100</v>
      </c>
      <c r="G9" s="710">
        <v>100</v>
      </c>
      <c r="H9" s="710">
        <v>100</v>
      </c>
      <c r="I9" s="711">
        <v>118.55280138284181</v>
      </c>
      <c r="J9" s="711">
        <v>119.25599301885001</v>
      </c>
      <c r="K9" s="711">
        <v>118.27389885812487</v>
      </c>
      <c r="L9" s="711">
        <v>116.12393670979547</v>
      </c>
      <c r="M9" s="711">
        <f>SUM(I9:L9)/4</f>
        <v>118.05165749240304</v>
      </c>
      <c r="N9" s="711">
        <v>125.39630740864024</v>
      </c>
      <c r="O9" s="711">
        <v>124.79334997735751</v>
      </c>
      <c r="P9" s="711">
        <v>124.61119930918171</v>
      </c>
      <c r="Q9" s="711">
        <v>126.18371211304041</v>
      </c>
      <c r="R9" s="711">
        <v>125.24614220205497</v>
      </c>
      <c r="S9" s="711">
        <v>125.7604033847071</v>
      </c>
      <c r="T9" s="711">
        <v>126.0545464252188</v>
      </c>
      <c r="U9" s="711">
        <v>126.86938184427494</v>
      </c>
      <c r="V9" s="711">
        <v>128.47689802390519</v>
      </c>
      <c r="W9" s="711">
        <v>126.7903074195265</v>
      </c>
      <c r="X9" s="711">
        <v>133.27273656398108</v>
      </c>
      <c r="Y9" s="711">
        <v>131.04301885081648</v>
      </c>
      <c r="Z9" s="711">
        <v>135.34947540843544</v>
      </c>
      <c r="AA9" s="711">
        <v>132.40619021542403</v>
      </c>
      <c r="AB9" s="711">
        <v>133.01785525966426</v>
      </c>
      <c r="AC9" s="711">
        <v>136.8152331141886</v>
      </c>
      <c r="AD9" s="711">
        <v>134.1719573813381</v>
      </c>
      <c r="AE9" s="712">
        <v>134.77375857494178</v>
      </c>
      <c r="AF9" s="712">
        <v>131.7925528476014</v>
      </c>
      <c r="AG9" s="712">
        <f>AVERAGE(AC9:AF9)</f>
        <v>134.38837547951746</v>
      </c>
      <c r="AH9" s="711">
        <v>136.64344545704765</v>
      </c>
      <c r="AI9" s="711">
        <v>135.77664088248622</v>
      </c>
      <c r="AJ9" s="711">
        <v>139.53497290330327</v>
      </c>
      <c r="AK9" s="711">
        <v>137.73461328163052</v>
      </c>
      <c r="AL9" s="711">
        <f>AVERAGE(AH9:AK9)</f>
        <v>137.4224181311169</v>
      </c>
      <c r="AM9" s="711">
        <v>144.09623328976915</v>
      </c>
      <c r="AN9" s="711">
        <v>146.98036084355653</v>
      </c>
      <c r="AO9" s="711">
        <v>149.41210495962804</v>
      </c>
      <c r="AP9" s="711">
        <v>148.25337014278111</v>
      </c>
      <c r="AQ9" s="711">
        <v>147.1855173089337</v>
      </c>
      <c r="AR9" s="713">
        <f>'Index-Temp'!AC4</f>
        <v>153.64260774904301</v>
      </c>
      <c r="AS9" s="713">
        <f>'Index-Temp'!AD4</f>
        <v>151.55256155658478</v>
      </c>
      <c r="AT9" s="713">
        <f>'Index-Temp'!AE4</f>
        <v>152.96183387712682</v>
      </c>
      <c r="AU9" s="713">
        <f>'Index-Temp'!AF4</f>
        <v>148.44177100790813</v>
      </c>
      <c r="AV9" s="713">
        <f>'Index-Temp'!AG4</f>
        <v>151.64969354766569</v>
      </c>
      <c r="AW9" s="714">
        <f>'Index-Temp'!AH4</f>
        <v>152.43541064734086</v>
      </c>
      <c r="AX9" s="714">
        <f>'Index-Temp'!AI4</f>
        <v>149.7379660920767</v>
      </c>
      <c r="AY9" s="714">
        <f>'Index-Temp'!AJ4</f>
        <v>149.83191640578298</v>
      </c>
      <c r="AZ9" s="715"/>
      <c r="BA9" s="716">
        <f>(AT9/AS9-1)*100</f>
        <v>0.92989013584958702</v>
      </c>
      <c r="BB9" s="716">
        <f>(AY9-AX9)/AX9*100</f>
        <v>6.2743148019321376E-2</v>
      </c>
      <c r="BC9" s="717">
        <f>(AY9-AT9)/AT9*100</f>
        <v>-2.0462081239546888</v>
      </c>
      <c r="BD9" s="776"/>
      <c r="BE9" s="717"/>
      <c r="BF9" s="718"/>
      <c r="BG9" s="719"/>
      <c r="BH9" s="720"/>
    </row>
    <row r="10" spans="1:61" s="626" customFormat="1" ht="15.75" thickBot="1" x14ac:dyDescent="0.3">
      <c r="A10" s="833" t="s">
        <v>219</v>
      </c>
      <c r="B10" s="833"/>
      <c r="C10" s="567"/>
      <c r="D10" s="575"/>
      <c r="E10" s="575"/>
      <c r="F10" s="575"/>
      <c r="G10" s="575"/>
      <c r="H10" s="575"/>
      <c r="I10" s="576"/>
      <c r="J10" s="577"/>
      <c r="K10" s="577"/>
      <c r="L10" s="577"/>
      <c r="M10" s="721"/>
      <c r="N10" s="575"/>
      <c r="O10" s="577"/>
      <c r="P10" s="577"/>
      <c r="Q10" s="575"/>
      <c r="R10" s="578"/>
      <c r="S10" s="577"/>
      <c r="T10" s="575"/>
      <c r="U10" s="575"/>
      <c r="V10" s="575"/>
      <c r="W10" s="575"/>
      <c r="X10" s="575"/>
      <c r="Y10" s="575"/>
      <c r="Z10" s="579"/>
      <c r="AA10" s="579"/>
      <c r="AB10" s="579"/>
      <c r="AC10" s="722"/>
      <c r="AD10" s="722"/>
      <c r="AE10" s="722" t="s">
        <v>22</v>
      </c>
      <c r="AF10" s="722"/>
      <c r="AG10" s="722"/>
      <c r="AH10" s="579"/>
      <c r="AI10" s="579"/>
      <c r="AJ10" s="579"/>
      <c r="AK10" s="579"/>
      <c r="AL10" s="579"/>
      <c r="AM10" s="579"/>
      <c r="AN10" s="579"/>
      <c r="AO10" s="579"/>
      <c r="AP10" s="579"/>
      <c r="AQ10" s="579"/>
      <c r="AR10" s="723"/>
      <c r="AS10" s="723"/>
      <c r="AT10" s="723"/>
      <c r="AU10" s="723"/>
      <c r="AV10" s="723"/>
      <c r="AW10" s="714"/>
      <c r="AX10" s="714"/>
      <c r="AY10" s="714"/>
      <c r="AZ10" s="724"/>
      <c r="BA10" s="725"/>
      <c r="BB10" s="725"/>
      <c r="BC10" s="725"/>
      <c r="BD10" s="776"/>
      <c r="BE10" s="717"/>
      <c r="BF10" s="726"/>
      <c r="BG10" s="719"/>
    </row>
    <row r="11" spans="1:61" s="574" customFormat="1" ht="15.75" thickBot="1" x14ac:dyDescent="0.3">
      <c r="A11" s="570"/>
      <c r="B11" s="570" t="s">
        <v>211</v>
      </c>
      <c r="C11" s="566">
        <v>70.5</v>
      </c>
      <c r="D11" s="581">
        <v>100</v>
      </c>
      <c r="E11" s="581">
        <v>100</v>
      </c>
      <c r="F11" s="581">
        <v>100</v>
      </c>
      <c r="G11" s="581">
        <v>100</v>
      </c>
      <c r="H11" s="581">
        <v>100</v>
      </c>
      <c r="I11" s="572">
        <v>113.55860033855586</v>
      </c>
      <c r="J11" s="572">
        <v>114.17134078034697</v>
      </c>
      <c r="K11" s="572">
        <v>112.76974931892229</v>
      </c>
      <c r="L11" s="572">
        <v>110.68206266669554</v>
      </c>
      <c r="M11" s="572">
        <f t="shared" ref="M11:M51" si="0">SUM(I11:L11)/4</f>
        <v>112.79543827613017</v>
      </c>
      <c r="N11" s="572">
        <v>118.47782980268657</v>
      </c>
      <c r="O11" s="572">
        <v>118.42046656042665</v>
      </c>
      <c r="P11" s="572">
        <v>117.73965678056533</v>
      </c>
      <c r="Q11" s="572">
        <v>119.5259845060359</v>
      </c>
      <c r="R11" s="572">
        <v>118.54098441242861</v>
      </c>
      <c r="S11" s="572">
        <v>117.14688379132201</v>
      </c>
      <c r="T11" s="572">
        <v>117.07720386336098</v>
      </c>
      <c r="U11" s="572">
        <v>118.47948462679042</v>
      </c>
      <c r="V11" s="572">
        <v>118.74256502285603</v>
      </c>
      <c r="W11" s="572">
        <v>117.86153432608235</v>
      </c>
      <c r="X11" s="572">
        <v>124.92371621788658</v>
      </c>
      <c r="Y11" s="572">
        <v>120.74280138050227</v>
      </c>
      <c r="Z11" s="572">
        <v>124.75687163189187</v>
      </c>
      <c r="AA11" s="572">
        <v>121.22325157488687</v>
      </c>
      <c r="AB11" s="572">
        <v>122.91166020129189</v>
      </c>
      <c r="AC11" s="572">
        <v>123.58</v>
      </c>
      <c r="AD11" s="572">
        <v>119.37448614641333</v>
      </c>
      <c r="AE11" s="727">
        <v>120.77210938041151</v>
      </c>
      <c r="AF11" s="727">
        <v>117.67570409675635</v>
      </c>
      <c r="AG11" s="727">
        <f t="shared" ref="AG11:AG41" si="1">AVERAGE(AC11:AF11)</f>
        <v>120.3505749058953</v>
      </c>
      <c r="AH11" s="572">
        <v>120.9735544319996</v>
      </c>
      <c r="AI11" s="572">
        <v>120.0654990164409</v>
      </c>
      <c r="AJ11" s="572">
        <v>123.02173249365036</v>
      </c>
      <c r="AK11" s="572">
        <v>123.21888580861895</v>
      </c>
      <c r="AL11" s="572">
        <f t="shared" ref="AL11:AL41" si="2">AVERAGE(AH11:AK11)</f>
        <v>121.81991793767745</v>
      </c>
      <c r="AM11" s="572">
        <v>129.31029898523889</v>
      </c>
      <c r="AN11" s="572">
        <v>132.46890928748388</v>
      </c>
      <c r="AO11" s="572">
        <v>133.75884683006569</v>
      </c>
      <c r="AP11" s="572">
        <v>133.26099723702754</v>
      </c>
      <c r="AQ11" s="572">
        <v>132.19976308495399</v>
      </c>
      <c r="AR11" s="728">
        <f>'Index-Temp'!AC6</f>
        <v>139.67200677258515</v>
      </c>
      <c r="AS11" s="728">
        <f>'Index-Temp'!AD6</f>
        <v>136.6081309903557</v>
      </c>
      <c r="AT11" s="728">
        <f>'Index-Temp'!AE6</f>
        <v>137.92804025959921</v>
      </c>
      <c r="AU11" s="728">
        <f>'Index-Temp'!AF6</f>
        <v>133.7625607427612</v>
      </c>
      <c r="AV11" s="728">
        <f>'Index-Temp'!AG6</f>
        <v>136.99268469132534</v>
      </c>
      <c r="AW11" s="714">
        <f>'Index-Temp'!AH6</f>
        <v>136.21748636491216</v>
      </c>
      <c r="AX11" s="714">
        <f>'Index-Temp'!AI6</f>
        <v>132.59612749840483</v>
      </c>
      <c r="AY11" s="714">
        <f>'Index-Temp'!AJ6</f>
        <v>131.50372045259175</v>
      </c>
      <c r="AZ11" s="729"/>
      <c r="BA11" s="730">
        <f t="shared" ref="BA11:BA51" si="3">(AT11/AS11-1)*100</f>
        <v>0.9662011036053908</v>
      </c>
      <c r="BB11" s="716">
        <f t="shared" ref="BB11:BB51" si="4">(AY11-AX11)/AX11*100</f>
        <v>-0.82386044481292842</v>
      </c>
      <c r="BC11" s="717">
        <f t="shared" ref="BC11:BC51" si="5">(AY11-AT11)/AT11*100</f>
        <v>-4.6577329706969124</v>
      </c>
      <c r="BD11" s="776"/>
      <c r="BE11" s="717"/>
      <c r="BF11" s="726"/>
      <c r="BG11" s="719"/>
      <c r="BH11" s="731"/>
    </row>
    <row r="12" spans="1:61" s="574" customFormat="1" ht="15.75" thickBot="1" x14ac:dyDescent="0.3">
      <c r="A12" s="732">
        <v>1</v>
      </c>
      <c r="B12" s="733" t="s">
        <v>42</v>
      </c>
      <c r="C12" s="734">
        <v>19.309999999999999</v>
      </c>
      <c r="D12" s="735">
        <v>100</v>
      </c>
      <c r="E12" s="735">
        <v>100</v>
      </c>
      <c r="F12" s="735">
        <v>100</v>
      </c>
      <c r="G12" s="735">
        <v>100</v>
      </c>
      <c r="H12" s="735">
        <v>100</v>
      </c>
      <c r="I12" s="736">
        <v>104.09562978189962</v>
      </c>
      <c r="J12" s="736">
        <v>117.05841178596702</v>
      </c>
      <c r="K12" s="736">
        <v>111.90402035417799</v>
      </c>
      <c r="L12" s="736">
        <v>108.69257624062756</v>
      </c>
      <c r="M12" s="737">
        <f t="shared" si="0"/>
        <v>110.43765954066805</v>
      </c>
      <c r="N12" s="736">
        <v>110.11194561986358</v>
      </c>
      <c r="O12" s="736">
        <v>107.86442011101354</v>
      </c>
      <c r="P12" s="582">
        <v>110.65124288245423</v>
      </c>
      <c r="Q12" s="582">
        <v>114.67490868549375</v>
      </c>
      <c r="R12" s="737">
        <v>110.82562932470627</v>
      </c>
      <c r="S12" s="582">
        <v>112.10905510837532</v>
      </c>
      <c r="T12" s="582">
        <v>118.39355016913642</v>
      </c>
      <c r="U12" s="582">
        <v>120.36721482854232</v>
      </c>
      <c r="V12" s="582">
        <v>120.10269373437596</v>
      </c>
      <c r="W12" s="737">
        <v>117.74312846010751</v>
      </c>
      <c r="X12" s="582">
        <v>123.15527909486434</v>
      </c>
      <c r="Y12" s="582">
        <v>117.47784545434139</v>
      </c>
      <c r="Z12" s="582">
        <v>116.89550970903331</v>
      </c>
      <c r="AA12" s="582">
        <v>114.30221220905416</v>
      </c>
      <c r="AB12" s="737">
        <v>117.9577116168233</v>
      </c>
      <c r="AC12" s="582">
        <v>107.64499862971371</v>
      </c>
      <c r="AD12" s="738">
        <v>103.92825237573797</v>
      </c>
      <c r="AE12" s="727">
        <v>103.4855216482476</v>
      </c>
      <c r="AF12" s="727">
        <v>101.82661563983051</v>
      </c>
      <c r="AG12" s="727">
        <f t="shared" si="1"/>
        <v>104.22134707338245</v>
      </c>
      <c r="AH12" s="582">
        <v>100.98372304939416</v>
      </c>
      <c r="AI12" s="582">
        <v>99.935056809836681</v>
      </c>
      <c r="AJ12" s="582">
        <v>98.059578226532835</v>
      </c>
      <c r="AK12" s="582">
        <v>98.693279555973106</v>
      </c>
      <c r="AL12" s="737">
        <f t="shared" si="2"/>
        <v>99.417909410434191</v>
      </c>
      <c r="AM12" s="737">
        <v>98.599226489388286</v>
      </c>
      <c r="AN12" s="737">
        <v>96.41468588283081</v>
      </c>
      <c r="AO12" s="737">
        <v>99.89438190505885</v>
      </c>
      <c r="AP12" s="737">
        <v>99.269887432227662</v>
      </c>
      <c r="AQ12" s="737">
        <v>98.544545427376406</v>
      </c>
      <c r="AR12" s="728">
        <f>'Index-Temp'!AC7</f>
        <v>101.01996637781079</v>
      </c>
      <c r="AS12" s="728">
        <f>'Index-Temp'!AD7</f>
        <v>98.964575874480175</v>
      </c>
      <c r="AT12" s="739">
        <f>'Index-Temp'!AE7</f>
        <v>95.354746230339018</v>
      </c>
      <c r="AU12" s="739">
        <f>'Index-Temp'!AF7</f>
        <v>93.169848829167449</v>
      </c>
      <c r="AV12" s="739">
        <f>'Index-Temp'!AG7</f>
        <v>97.127284327949354</v>
      </c>
      <c r="AW12" s="714">
        <f>'Index-Temp'!AH7</f>
        <v>92.762334419820192</v>
      </c>
      <c r="AX12" s="714">
        <f>'Index-Temp'!AI7</f>
        <v>92.995922510365332</v>
      </c>
      <c r="AY12" s="714">
        <f>'Index-Temp'!AJ7</f>
        <v>89.087218389864546</v>
      </c>
      <c r="AZ12" s="729"/>
      <c r="BA12" s="730">
        <f t="shared" si="3"/>
        <v>-3.6475977512596236</v>
      </c>
      <c r="BB12" s="716">
        <f t="shared" si="4"/>
        <v>-4.2030919367084314</v>
      </c>
      <c r="BC12" s="717">
        <f t="shared" si="5"/>
        <v>-6.5728535686463117</v>
      </c>
      <c r="BD12" s="776"/>
      <c r="BE12" s="717"/>
      <c r="BF12" s="740">
        <v>-1.8493651680896581</v>
      </c>
      <c r="BG12" s="741">
        <v>-8.4412095241365712</v>
      </c>
      <c r="BH12" s="731"/>
    </row>
    <row r="13" spans="1:61" s="574" customFormat="1" ht="15.75" thickBot="1" x14ac:dyDescent="0.3">
      <c r="A13" s="732">
        <v>2</v>
      </c>
      <c r="B13" s="733" t="s">
        <v>43</v>
      </c>
      <c r="C13" s="734">
        <v>21.78</v>
      </c>
      <c r="D13" s="735">
        <v>100</v>
      </c>
      <c r="E13" s="735">
        <v>100</v>
      </c>
      <c r="F13" s="735">
        <v>100</v>
      </c>
      <c r="G13" s="735">
        <v>100</v>
      </c>
      <c r="H13" s="735">
        <v>100</v>
      </c>
      <c r="I13" s="736">
        <v>127.58572776114718</v>
      </c>
      <c r="J13" s="736">
        <v>120.28864145247283</v>
      </c>
      <c r="K13" s="736">
        <v>118.87658889551109</v>
      </c>
      <c r="L13" s="736">
        <v>122.29930538528332</v>
      </c>
      <c r="M13" s="737">
        <f t="shared" si="0"/>
        <v>122.26256587360361</v>
      </c>
      <c r="N13" s="736">
        <v>129.02809315026926</v>
      </c>
      <c r="O13" s="736">
        <v>125.1457199705989</v>
      </c>
      <c r="P13" s="582">
        <v>124.32723220890637</v>
      </c>
      <c r="Q13" s="582">
        <v>127.66707951536601</v>
      </c>
      <c r="R13" s="737">
        <v>126.54203121128513</v>
      </c>
      <c r="S13" s="582">
        <v>126.51943099875496</v>
      </c>
      <c r="T13" s="582">
        <v>122.24600599291615</v>
      </c>
      <c r="U13" s="582">
        <v>121.41665127135256</v>
      </c>
      <c r="V13" s="582">
        <v>120.45340308165078</v>
      </c>
      <c r="W13" s="737">
        <v>122.65887283616861</v>
      </c>
      <c r="X13" s="582">
        <v>131.22914134625958</v>
      </c>
      <c r="Y13" s="582">
        <v>122.12013553995284</v>
      </c>
      <c r="Z13" s="582">
        <v>125.054281445244</v>
      </c>
      <c r="AA13" s="582">
        <v>122.77190475664396</v>
      </c>
      <c r="AB13" s="737">
        <v>125.29386577202509</v>
      </c>
      <c r="AC13" s="582">
        <v>133.39658241851069</v>
      </c>
      <c r="AD13" s="738">
        <v>126.73484821063231</v>
      </c>
      <c r="AE13" s="727">
        <v>129.7109970655257</v>
      </c>
      <c r="AF13" s="727">
        <v>124.61892970012219</v>
      </c>
      <c r="AG13" s="727">
        <f t="shared" si="1"/>
        <v>128.61533934869772</v>
      </c>
      <c r="AH13" s="582">
        <v>133.57539879880611</v>
      </c>
      <c r="AI13" s="582">
        <v>125.60330891595618</v>
      </c>
      <c r="AJ13" s="582">
        <v>126.12580862051075</v>
      </c>
      <c r="AK13" s="582">
        <v>122.06758674322631</v>
      </c>
      <c r="AL13" s="737">
        <f t="shared" si="2"/>
        <v>126.84302576962483</v>
      </c>
      <c r="AM13" s="737">
        <v>130.61747398669559</v>
      </c>
      <c r="AN13" s="737">
        <v>135.9487405444236</v>
      </c>
      <c r="AO13" s="737">
        <v>129.54179161743494</v>
      </c>
      <c r="AP13" s="737">
        <v>127.97345912355684</v>
      </c>
      <c r="AQ13" s="737">
        <v>131.02036631802773</v>
      </c>
      <c r="AR13" s="728">
        <f>'Index-Temp'!AC8</f>
        <v>141.11995579530102</v>
      </c>
      <c r="AS13" s="728">
        <f>'Index-Temp'!AD8</f>
        <v>135.08740546728197</v>
      </c>
      <c r="AT13" s="728">
        <f>'Index-Temp'!AE8</f>
        <v>135.88399520739071</v>
      </c>
      <c r="AU13" s="728">
        <f>'Index-Temp'!AF8</f>
        <v>129.20855051368736</v>
      </c>
      <c r="AV13" s="728">
        <f>'Index-Temp'!AG8</f>
        <v>135.32497674591525</v>
      </c>
      <c r="AW13" s="714">
        <f>'Index-Temp'!AH8</f>
        <v>135.27403090017404</v>
      </c>
      <c r="AX13" s="714">
        <f>'Index-Temp'!AI8</f>
        <v>127.74286948302608</v>
      </c>
      <c r="AY13" s="714">
        <f>'Index-Temp'!AJ8</f>
        <v>131.77998682165631</v>
      </c>
      <c r="AZ13" s="729"/>
      <c r="BA13" s="730">
        <f t="shared" si="3"/>
        <v>0.58968468404085872</v>
      </c>
      <c r="BB13" s="716">
        <f t="shared" si="4"/>
        <v>3.1603465265563484</v>
      </c>
      <c r="BC13" s="717">
        <f t="shared" si="5"/>
        <v>-3.0202294092624578</v>
      </c>
      <c r="BD13" s="776"/>
      <c r="BE13" s="717"/>
      <c r="BF13" s="726"/>
      <c r="BG13" s="719"/>
      <c r="BH13" s="731"/>
    </row>
    <row r="14" spans="1:61" ht="15.75" thickBot="1" x14ac:dyDescent="0.3">
      <c r="A14" s="583">
        <v>2.1</v>
      </c>
      <c r="B14" s="630" t="s">
        <v>44</v>
      </c>
      <c r="C14" s="631">
        <v>10.89</v>
      </c>
      <c r="D14" s="584">
        <v>100</v>
      </c>
      <c r="E14" s="584">
        <v>100</v>
      </c>
      <c r="F14" s="584">
        <v>100</v>
      </c>
      <c r="G14" s="584">
        <v>100</v>
      </c>
      <c r="H14" s="584">
        <v>100</v>
      </c>
      <c r="I14" s="585">
        <v>132.10353965611611</v>
      </c>
      <c r="J14" s="585">
        <v>125.32841542000213</v>
      </c>
      <c r="K14" s="585">
        <v>119.98277179930234</v>
      </c>
      <c r="L14" s="585">
        <v>122.48863042458123</v>
      </c>
      <c r="M14" s="742">
        <f t="shared" si="0"/>
        <v>124.97583932500045</v>
      </c>
      <c r="N14" s="585">
        <v>128.22400130271728</v>
      </c>
      <c r="O14" s="585">
        <v>122.93881798924001</v>
      </c>
      <c r="P14" s="585">
        <v>120.03559752631736</v>
      </c>
      <c r="Q14" s="585">
        <v>127.62760004346096</v>
      </c>
      <c r="R14" s="742">
        <v>124.70650421543391</v>
      </c>
      <c r="S14" s="585">
        <v>124.56851387463452</v>
      </c>
      <c r="T14" s="585">
        <v>121.20591822353558</v>
      </c>
      <c r="U14" s="585">
        <v>119.865046017418</v>
      </c>
      <c r="V14" s="585">
        <v>118.09820692632651</v>
      </c>
      <c r="W14" s="742">
        <v>120.93442126047864</v>
      </c>
      <c r="X14" s="585">
        <v>126.87274406103006</v>
      </c>
      <c r="Y14" s="585">
        <v>119.05439878669368</v>
      </c>
      <c r="Z14" s="585">
        <v>121.52223365252712</v>
      </c>
      <c r="AA14" s="585">
        <v>119.56729497464723</v>
      </c>
      <c r="AB14" s="742">
        <v>121.75416786872452</v>
      </c>
      <c r="AC14" s="585">
        <v>124.499614964714</v>
      </c>
      <c r="AD14" s="743">
        <v>124.92534514903161</v>
      </c>
      <c r="AE14" s="573">
        <v>126.29428102710381</v>
      </c>
      <c r="AF14" s="573">
        <v>123.79929384765043</v>
      </c>
      <c r="AG14" s="573">
        <f t="shared" si="1"/>
        <v>124.87963374712496</v>
      </c>
      <c r="AH14" s="585">
        <v>132.40791662294293</v>
      </c>
      <c r="AI14" s="585">
        <v>123.31901636693556</v>
      </c>
      <c r="AJ14" s="585">
        <v>124.59971399517914</v>
      </c>
      <c r="AK14" s="585">
        <v>128.11279699708186</v>
      </c>
      <c r="AL14" s="742">
        <f t="shared" si="2"/>
        <v>127.10986099553489</v>
      </c>
      <c r="AM14" s="742">
        <v>132.02199038083424</v>
      </c>
      <c r="AN14" s="742">
        <v>138.94191424574464</v>
      </c>
      <c r="AO14" s="742">
        <v>139.9168796418333</v>
      </c>
      <c r="AP14" s="742">
        <v>136.99616200297089</v>
      </c>
      <c r="AQ14" s="742">
        <v>136.96923656784577</v>
      </c>
      <c r="AR14" s="744">
        <f>'Index-Temp'!AC9</f>
        <v>150.97326320513534</v>
      </c>
      <c r="AS14" s="744">
        <f>'Index-Temp'!AD9</f>
        <v>144.04408499367122</v>
      </c>
      <c r="AT14" s="744">
        <f>'Index-Temp'!AE9</f>
        <v>142.48454663648275</v>
      </c>
      <c r="AU14" s="744">
        <f>'Index-Temp'!AF9</f>
        <v>137.55105000059012</v>
      </c>
      <c r="AV14" s="744">
        <f>'Index-Temp'!AG9</f>
        <v>143.76323620896983</v>
      </c>
      <c r="AW14" s="745">
        <f>'Index-Temp'!AH9</f>
        <v>142.28022777416987</v>
      </c>
      <c r="AX14" s="714">
        <f>'Index-Temp'!AI9</f>
        <v>132.60995266817665</v>
      </c>
      <c r="AY14" s="714">
        <f>'Index-Temp'!AJ9</f>
        <v>129.52233716320859</v>
      </c>
      <c r="AZ14" s="746"/>
      <c r="BA14" s="747">
        <f t="shared" si="3"/>
        <v>-1.0826812897294591</v>
      </c>
      <c r="BB14" s="716">
        <f t="shared" si="4"/>
        <v>-2.328343719942382</v>
      </c>
      <c r="BC14" s="717">
        <f t="shared" si="5"/>
        <v>-9.0972739004071208</v>
      </c>
      <c r="BD14" s="776"/>
      <c r="BE14" s="717"/>
      <c r="BF14" s="783">
        <v>0.63625627813812902</v>
      </c>
      <c r="BG14" s="741">
        <v>-2.2958570459889174</v>
      </c>
    </row>
    <row r="15" spans="1:61" ht="15.75" thickBot="1" x14ac:dyDescent="0.3">
      <c r="A15" s="583">
        <v>2.2000000000000002</v>
      </c>
      <c r="B15" s="630" t="s">
        <v>45</v>
      </c>
      <c r="C15" s="631">
        <v>2.1779999999999999</v>
      </c>
      <c r="D15" s="584">
        <v>100</v>
      </c>
      <c r="E15" s="584">
        <v>100</v>
      </c>
      <c r="F15" s="584">
        <v>100</v>
      </c>
      <c r="G15" s="584">
        <v>100</v>
      </c>
      <c r="H15" s="584">
        <v>100</v>
      </c>
      <c r="I15" s="585">
        <v>130.96291369294281</v>
      </c>
      <c r="J15" s="585">
        <v>134.62479141473131</v>
      </c>
      <c r="K15" s="585">
        <v>140.76483777500172</v>
      </c>
      <c r="L15" s="585">
        <v>149.16559029258272</v>
      </c>
      <c r="M15" s="742">
        <f t="shared" si="0"/>
        <v>138.87953329381463</v>
      </c>
      <c r="N15" s="585">
        <v>145.59570952388455</v>
      </c>
      <c r="O15" s="585">
        <v>135.35167039494448</v>
      </c>
      <c r="P15" s="585">
        <v>137.10309284178254</v>
      </c>
      <c r="Q15" s="585">
        <v>136.29899019428586</v>
      </c>
      <c r="R15" s="742">
        <v>138.58736573872437</v>
      </c>
      <c r="S15" s="585">
        <v>141.38204003832826</v>
      </c>
      <c r="T15" s="585">
        <v>137.7315669489071</v>
      </c>
      <c r="U15" s="585">
        <v>140.68603880594975</v>
      </c>
      <c r="V15" s="585">
        <v>140.36963422611723</v>
      </c>
      <c r="W15" s="742">
        <v>140.04232000482557</v>
      </c>
      <c r="X15" s="585">
        <v>151.50574940944202</v>
      </c>
      <c r="Y15" s="585">
        <v>144.14682087294125</v>
      </c>
      <c r="Z15" s="585">
        <v>145.18807977195144</v>
      </c>
      <c r="AA15" s="585">
        <v>145.54324018419717</v>
      </c>
      <c r="AB15" s="742">
        <v>146.59597255963297</v>
      </c>
      <c r="AC15" s="585">
        <v>169.93904651805792</v>
      </c>
      <c r="AD15" s="743">
        <v>151.04274032892698</v>
      </c>
      <c r="AE15" s="573">
        <v>149.87967099677104</v>
      </c>
      <c r="AF15" s="573">
        <v>141.44446393617085</v>
      </c>
      <c r="AG15" s="573">
        <f t="shared" si="1"/>
        <v>153.07648044498171</v>
      </c>
      <c r="AH15" s="585">
        <v>155.80171798986271</v>
      </c>
      <c r="AI15" s="585">
        <v>148.82898541305676</v>
      </c>
      <c r="AJ15" s="585">
        <v>144.74016427327899</v>
      </c>
      <c r="AK15" s="585">
        <v>128.91901729596657</v>
      </c>
      <c r="AL15" s="742">
        <f t="shared" si="2"/>
        <v>144.57247124304126</v>
      </c>
      <c r="AM15" s="742">
        <v>152.82761806114956</v>
      </c>
      <c r="AN15" s="742">
        <v>152.58753627688563</v>
      </c>
      <c r="AO15" s="742">
        <v>144.16787007801938</v>
      </c>
      <c r="AP15" s="742">
        <v>135.07176048480409</v>
      </c>
      <c r="AQ15" s="742">
        <v>146.16369622521466</v>
      </c>
      <c r="AR15" s="744">
        <f>'Index-Temp'!AC10</f>
        <v>161.3506030390476</v>
      </c>
      <c r="AS15" s="744">
        <f>'Index-Temp'!AD10</f>
        <v>150.31858989128781</v>
      </c>
      <c r="AT15" s="744">
        <f>'Index-Temp'!AE10</f>
        <v>148.54113352125358</v>
      </c>
      <c r="AU15" s="744">
        <f>'Index-Temp'!AF10</f>
        <v>140.36626793474525</v>
      </c>
      <c r="AV15" s="744">
        <f>'Index-Temp'!AG10</f>
        <v>150.14414859658356</v>
      </c>
      <c r="AW15" s="745">
        <f>'Index-Temp'!AH10</f>
        <v>159.17431467937257</v>
      </c>
      <c r="AX15" s="714">
        <f>'Index-Temp'!AI10</f>
        <v>146.89242287045039</v>
      </c>
      <c r="AY15" s="714">
        <f>'Index-Temp'!AJ10</f>
        <v>154.16373624261951</v>
      </c>
      <c r="AZ15" s="746"/>
      <c r="BA15" s="747">
        <f t="shared" si="3"/>
        <v>-1.1824594491737228</v>
      </c>
      <c r="BB15" s="716">
        <f t="shared" si="4"/>
        <v>4.9500942458971799</v>
      </c>
      <c r="BC15" s="717">
        <f t="shared" si="5"/>
        <v>3.7852159789540236</v>
      </c>
      <c r="BD15" s="776"/>
      <c r="BE15" s="717"/>
      <c r="BF15" s="726"/>
      <c r="BG15" s="719"/>
    </row>
    <row r="16" spans="1:61" ht="15.75" thickBot="1" x14ac:dyDescent="0.3">
      <c r="A16" s="583">
        <v>2.2999999999999998</v>
      </c>
      <c r="B16" s="630" t="s">
        <v>46</v>
      </c>
      <c r="C16" s="631">
        <v>8.7119999999999997</v>
      </c>
      <c r="D16" s="584">
        <v>100</v>
      </c>
      <c r="E16" s="584">
        <v>100</v>
      </c>
      <c r="F16" s="584">
        <v>100</v>
      </c>
      <c r="G16" s="584">
        <v>100</v>
      </c>
      <c r="H16" s="584">
        <v>100</v>
      </c>
      <c r="I16" s="585">
        <v>121.09416640948712</v>
      </c>
      <c r="J16" s="585">
        <v>110.40488650249659</v>
      </c>
      <c r="K16" s="585">
        <v>112.02179804589937</v>
      </c>
      <c r="L16" s="585">
        <v>115.34607785933611</v>
      </c>
      <c r="M16" s="742">
        <f t="shared" si="0"/>
        <v>114.7167322043048</v>
      </c>
      <c r="N16" s="585">
        <v>125.89130386630541</v>
      </c>
      <c r="O16" s="585">
        <v>125.35285984121111</v>
      </c>
      <c r="P16" s="585">
        <v>126.49781040392357</v>
      </c>
      <c r="Q16" s="585">
        <v>125.55845118551736</v>
      </c>
      <c r="R16" s="742">
        <v>125.82510632423936</v>
      </c>
      <c r="S16" s="585">
        <v>125.24242514401219</v>
      </c>
      <c r="T16" s="585">
        <v>119.67472546564413</v>
      </c>
      <c r="U16" s="585">
        <v>118.53881095512153</v>
      </c>
      <c r="V16" s="585">
        <v>118.41834048968953</v>
      </c>
      <c r="W16" s="742">
        <v>120.46857551361684</v>
      </c>
      <c r="X16" s="585">
        <v>131.60548593700085</v>
      </c>
      <c r="Y16" s="585">
        <v>120.44563514827968</v>
      </c>
      <c r="Z16" s="585">
        <v>124.43589160446329</v>
      </c>
      <c r="AA16" s="585">
        <v>121.08483312725163</v>
      </c>
      <c r="AB16" s="742">
        <v>124.39296145424886</v>
      </c>
      <c r="AC16" s="585">
        <v>135.38217571086975</v>
      </c>
      <c r="AD16" s="743">
        <v>122.91975400805954</v>
      </c>
      <c r="AE16" s="573">
        <v>128.93972363074181</v>
      </c>
      <c r="AF16" s="573">
        <v>121.43709095669975</v>
      </c>
      <c r="AG16" s="573">
        <f t="shared" si="1"/>
        <v>127.16968607659271</v>
      </c>
      <c r="AH16" s="585">
        <v>129.4781717208709</v>
      </c>
      <c r="AI16" s="585">
        <v>122.65225547795681</v>
      </c>
      <c r="AJ16" s="585">
        <v>123.37983798898324</v>
      </c>
      <c r="AK16" s="585">
        <v>112.79821628772181</v>
      </c>
      <c r="AL16" s="742">
        <f t="shared" si="2"/>
        <v>122.07712036888319</v>
      </c>
      <c r="AM16" s="742">
        <v>123.30929247540881</v>
      </c>
      <c r="AN16" s="742">
        <v>128.04757448465679</v>
      </c>
      <c r="AO16" s="742">
        <v>112.91641197179089</v>
      </c>
      <c r="AP16" s="742">
        <v>114.92050518397745</v>
      </c>
      <c r="AQ16" s="742">
        <v>119.79844602895848</v>
      </c>
      <c r="AR16" s="744">
        <f>'Index-Temp'!AC11</f>
        <v>123.74565972207144</v>
      </c>
      <c r="AS16" s="744">
        <f>'Index-Temp'!AD11</f>
        <v>120.08375995329395</v>
      </c>
      <c r="AT16" s="744">
        <f>'Index-Temp'!AE11</f>
        <v>124.46902134255993</v>
      </c>
      <c r="AU16" s="744">
        <f>'Index-Temp'!AF11</f>
        <v>115.99099679979447</v>
      </c>
      <c r="AV16" s="744">
        <f>'Index-Temp'!AG11</f>
        <v>121.07235945442994</v>
      </c>
      <c r="AW16" s="745">
        <f>'Index-Temp'!AH11</f>
        <v>120.54121386287963</v>
      </c>
      <c r="AX16" s="714">
        <f>'Index-Temp'!AI11</f>
        <v>116.87162715473185</v>
      </c>
      <c r="AY16" s="714">
        <f>'Index-Temp'!AJ11</f>
        <v>129.00611153947511</v>
      </c>
      <c r="AZ16" s="746"/>
      <c r="BA16" s="747">
        <f t="shared" si="3"/>
        <v>3.6518355112894474</v>
      </c>
      <c r="BB16" s="716">
        <f t="shared" si="4"/>
        <v>10.382746163598668</v>
      </c>
      <c r="BC16" s="717">
        <f t="shared" si="5"/>
        <v>3.6451561585178234</v>
      </c>
      <c r="BD16" s="776"/>
      <c r="BE16" s="717"/>
      <c r="BF16" s="740">
        <v>-6.2989534569905026E-2</v>
      </c>
      <c r="BG16" s="741">
        <v>5.7337113084123752</v>
      </c>
    </row>
    <row r="17" spans="1:60" s="574" customFormat="1" ht="15.75" thickBot="1" x14ac:dyDescent="0.3">
      <c r="A17" s="732">
        <v>3</v>
      </c>
      <c r="B17" s="733" t="s">
        <v>47</v>
      </c>
      <c r="C17" s="734">
        <v>11.61</v>
      </c>
      <c r="D17" s="735">
        <v>100</v>
      </c>
      <c r="E17" s="735">
        <v>100</v>
      </c>
      <c r="F17" s="735">
        <v>100</v>
      </c>
      <c r="G17" s="735">
        <v>100</v>
      </c>
      <c r="H17" s="735">
        <v>100</v>
      </c>
      <c r="I17" s="736">
        <v>98.785502852731526</v>
      </c>
      <c r="J17" s="736">
        <v>89.583782268700077</v>
      </c>
      <c r="K17" s="736">
        <v>92.396880424811968</v>
      </c>
      <c r="L17" s="736">
        <v>92.073325343525482</v>
      </c>
      <c r="M17" s="737">
        <f t="shared" si="0"/>
        <v>93.209872722442256</v>
      </c>
      <c r="N17" s="736">
        <v>91.054148307798926</v>
      </c>
      <c r="O17" s="736">
        <v>92.779595114020253</v>
      </c>
      <c r="P17" s="582">
        <v>94.029580794667297</v>
      </c>
      <c r="Q17" s="582">
        <v>93.21014073531579</v>
      </c>
      <c r="R17" s="737">
        <v>92.768366237950573</v>
      </c>
      <c r="S17" s="582">
        <v>93.607954359537757</v>
      </c>
      <c r="T17" s="582">
        <v>98.621282080275677</v>
      </c>
      <c r="U17" s="582">
        <v>103.52921699775571</v>
      </c>
      <c r="V17" s="582">
        <v>105.98715709756397</v>
      </c>
      <c r="W17" s="737">
        <v>100.43640263378327</v>
      </c>
      <c r="X17" s="582">
        <v>109.87661305011052</v>
      </c>
      <c r="Y17" s="582">
        <v>108.73290480970209</v>
      </c>
      <c r="Z17" s="582">
        <v>105.17873502835178</v>
      </c>
      <c r="AA17" s="582">
        <v>101.39175485053039</v>
      </c>
      <c r="AB17" s="737">
        <v>106.29500193467369</v>
      </c>
      <c r="AC17" s="582">
        <v>97.587126934618993</v>
      </c>
      <c r="AD17" s="738">
        <v>95.598353370159643</v>
      </c>
      <c r="AE17" s="727">
        <v>95.514817871070491</v>
      </c>
      <c r="AF17" s="727">
        <v>94.288962499458265</v>
      </c>
      <c r="AG17" s="727">
        <f t="shared" si="1"/>
        <v>95.747315168826844</v>
      </c>
      <c r="AH17" s="582">
        <v>97.442328667487374</v>
      </c>
      <c r="AI17" s="582">
        <v>110.46516097242569</v>
      </c>
      <c r="AJ17" s="582">
        <v>111.03776027031478</v>
      </c>
      <c r="AK17" s="582">
        <v>113.46919996047185</v>
      </c>
      <c r="AL17" s="737">
        <f t="shared" si="2"/>
        <v>108.10361246767494</v>
      </c>
      <c r="AM17" s="737">
        <v>119.26265745476815</v>
      </c>
      <c r="AN17" s="737">
        <v>122.68462774799131</v>
      </c>
      <c r="AO17" s="737">
        <v>135.73879992980179</v>
      </c>
      <c r="AP17" s="737">
        <v>137.23118148288813</v>
      </c>
      <c r="AQ17" s="737">
        <v>128.72931665386236</v>
      </c>
      <c r="AR17" s="728">
        <f>'Index-Temp'!AC12</f>
        <v>139.12170076424846</v>
      </c>
      <c r="AS17" s="728">
        <f>'Index-Temp'!AD12</f>
        <v>137.20342312905575</v>
      </c>
      <c r="AT17" s="728">
        <f>'Index-Temp'!AE12</f>
        <v>139.70688346942276</v>
      </c>
      <c r="AU17" s="728">
        <f>'Index-Temp'!AF12</f>
        <v>135.31980135650235</v>
      </c>
      <c r="AV17" s="728">
        <f>'Index-Temp'!AG12</f>
        <v>137.83795217980733</v>
      </c>
      <c r="AW17" s="714">
        <f>'Index-Temp'!AH12</f>
        <v>130.37682690344758</v>
      </c>
      <c r="AX17" s="714">
        <f>'Index-Temp'!AI12</f>
        <v>129.72344330371058</v>
      </c>
      <c r="AY17" s="714">
        <f>'Index-Temp'!AJ12</f>
        <v>125.19074040169635</v>
      </c>
      <c r="AZ17" s="729"/>
      <c r="BA17" s="730">
        <f>(AT17/AS17-1)*100</f>
        <v>1.8246340238991188</v>
      </c>
      <c r="BB17" s="716">
        <f t="shared" si="4"/>
        <v>-3.4941278049505669</v>
      </c>
      <c r="BC17" s="717">
        <f t="shared" si="5"/>
        <v>-10.390427949746316</v>
      </c>
      <c r="BD17" s="776"/>
      <c r="BE17" s="717"/>
      <c r="BF17" s="726"/>
      <c r="BG17" s="719"/>
      <c r="BH17" s="731"/>
    </row>
    <row r="18" spans="1:60" ht="15.75" thickBot="1" x14ac:dyDescent="0.3">
      <c r="A18" s="583">
        <v>3.1</v>
      </c>
      <c r="B18" s="630" t="s">
        <v>48</v>
      </c>
      <c r="C18" s="631">
        <v>8.1269999999999989</v>
      </c>
      <c r="D18" s="584">
        <v>100</v>
      </c>
      <c r="E18" s="584">
        <v>100</v>
      </c>
      <c r="F18" s="584">
        <v>100</v>
      </c>
      <c r="G18" s="584">
        <v>100</v>
      </c>
      <c r="H18" s="584">
        <v>100</v>
      </c>
      <c r="I18" s="585">
        <v>92.997478977974097</v>
      </c>
      <c r="J18" s="585">
        <v>89.487101046180925</v>
      </c>
      <c r="K18" s="585">
        <v>93.237661212448074</v>
      </c>
      <c r="L18" s="585">
        <v>96.299908116038992</v>
      </c>
      <c r="M18" s="742">
        <f t="shared" si="0"/>
        <v>93.005537338160522</v>
      </c>
      <c r="N18" s="585">
        <v>90.602726697340842</v>
      </c>
      <c r="O18" s="585">
        <v>92.826132107979603</v>
      </c>
      <c r="P18" s="585">
        <v>94.316710556778546</v>
      </c>
      <c r="Q18" s="585">
        <v>94.095826270385899</v>
      </c>
      <c r="R18" s="742">
        <v>92.960348908121219</v>
      </c>
      <c r="S18" s="585">
        <v>95.23347890300397</v>
      </c>
      <c r="T18" s="585">
        <v>99.505563548708309</v>
      </c>
      <c r="U18" s="585">
        <v>105.09487352634291</v>
      </c>
      <c r="V18" s="585">
        <v>109.72986425761751</v>
      </c>
      <c r="W18" s="742">
        <v>102.39094505891818</v>
      </c>
      <c r="X18" s="585">
        <v>112.81879024818922</v>
      </c>
      <c r="Y18" s="585">
        <v>110.15693461369973</v>
      </c>
      <c r="Z18" s="585">
        <v>107.30006666472779</v>
      </c>
      <c r="AA18" s="585">
        <v>102.83072792081711</v>
      </c>
      <c r="AB18" s="742">
        <v>108.27662986185845</v>
      </c>
      <c r="AC18" s="585">
        <v>96.635245521359579</v>
      </c>
      <c r="AD18" s="743">
        <v>94.580559444204212</v>
      </c>
      <c r="AE18" s="573">
        <v>94.738146186806958</v>
      </c>
      <c r="AF18" s="573">
        <v>93.943265106217382</v>
      </c>
      <c r="AG18" s="573">
        <f t="shared" si="1"/>
        <v>94.974304064647029</v>
      </c>
      <c r="AH18" s="585">
        <v>96.584400418425687</v>
      </c>
      <c r="AI18" s="585">
        <v>111.05088492422229</v>
      </c>
      <c r="AJ18" s="585">
        <v>112.24080473532668</v>
      </c>
      <c r="AK18" s="585">
        <v>114.37162576285111</v>
      </c>
      <c r="AL18" s="742">
        <f t="shared" si="2"/>
        <v>108.56192896020644</v>
      </c>
      <c r="AM18" s="742">
        <v>121.44696464594711</v>
      </c>
      <c r="AN18" s="742">
        <v>124.58994125550609</v>
      </c>
      <c r="AO18" s="742">
        <v>137.88458184932838</v>
      </c>
      <c r="AP18" s="742">
        <v>141.67394738003304</v>
      </c>
      <c r="AQ18" s="742">
        <v>131.39885878270366</v>
      </c>
      <c r="AR18" s="744">
        <f>'Index-Temp'!AC13</f>
        <v>139.56025060967104</v>
      </c>
      <c r="AS18" s="744">
        <f>'Index-Temp'!AD13</f>
        <v>137.74785853719487</v>
      </c>
      <c r="AT18" s="744">
        <f>'Index-Temp'!AE13</f>
        <v>140.47172056068169</v>
      </c>
      <c r="AU18" s="744">
        <f>'Index-Temp'!AF13</f>
        <v>136.25893741834167</v>
      </c>
      <c r="AV18" s="744">
        <f>'Index-Temp'!AG13</f>
        <v>138.50969178147233</v>
      </c>
      <c r="AW18" s="745">
        <f>'Index-Temp'!AH13</f>
        <v>130.93825259338925</v>
      </c>
      <c r="AX18" s="714">
        <f>'Index-Temp'!AI13</f>
        <v>128.98674552015603</v>
      </c>
      <c r="AY18" s="714">
        <f>'Index-Temp'!AJ13</f>
        <v>125.06522848935333</v>
      </c>
      <c r="AZ18" s="746"/>
      <c r="BA18" s="747">
        <f t="shared" si="3"/>
        <v>1.9774260394409771</v>
      </c>
      <c r="BB18" s="716">
        <f t="shared" si="4"/>
        <v>-3.0402480619141681</v>
      </c>
      <c r="BC18" s="717">
        <f t="shared" si="5"/>
        <v>-10.967682327684585</v>
      </c>
      <c r="BD18" s="776"/>
      <c r="BE18" s="717"/>
      <c r="BF18" s="740">
        <v>-1.9799446102072398</v>
      </c>
      <c r="BG18" s="741">
        <v>-3.088245421709797</v>
      </c>
    </row>
    <row r="19" spans="1:60" ht="15.75" thickBot="1" x14ac:dyDescent="0.3">
      <c r="A19" s="583">
        <v>3.2</v>
      </c>
      <c r="B19" s="630" t="s">
        <v>49</v>
      </c>
      <c r="C19" s="631">
        <v>3.4829999999999997</v>
      </c>
      <c r="D19" s="584">
        <v>100</v>
      </c>
      <c r="E19" s="584">
        <v>100</v>
      </c>
      <c r="F19" s="584">
        <v>100</v>
      </c>
      <c r="G19" s="584">
        <v>100</v>
      </c>
      <c r="H19" s="584">
        <v>100</v>
      </c>
      <c r="I19" s="585">
        <v>112.29089189383217</v>
      </c>
      <c r="J19" s="585">
        <v>89.809371787911445</v>
      </c>
      <c r="K19" s="585">
        <v>90.435058586994387</v>
      </c>
      <c r="L19" s="585">
        <v>82.211298874327326</v>
      </c>
      <c r="M19" s="742">
        <f t="shared" si="0"/>
        <v>93.686655285766335</v>
      </c>
      <c r="N19" s="585">
        <v>92.107465398867816</v>
      </c>
      <c r="O19" s="585">
        <v>92.671008794781798</v>
      </c>
      <c r="P19" s="585">
        <v>93.359611349741002</v>
      </c>
      <c r="Q19" s="585">
        <v>91.143541153485529</v>
      </c>
      <c r="R19" s="742">
        <v>92.320406674219043</v>
      </c>
      <c r="S19" s="585">
        <v>89.815063758116594</v>
      </c>
      <c r="T19" s="585">
        <v>96.557958653932857</v>
      </c>
      <c r="U19" s="585">
        <v>99.876018431052273</v>
      </c>
      <c r="V19" s="585">
        <v>97.254173724105712</v>
      </c>
      <c r="W19" s="742">
        <v>95.875803641801866</v>
      </c>
      <c r="X19" s="585">
        <v>103.01153292126024</v>
      </c>
      <c r="Y19" s="585">
        <v>105.41016860037429</v>
      </c>
      <c r="Z19" s="585">
        <v>100.22896121014111</v>
      </c>
      <c r="AA19" s="585">
        <v>98.034151019861426</v>
      </c>
      <c r="AB19" s="742">
        <v>101.67120343790927</v>
      </c>
      <c r="AC19" s="585">
        <v>99.808183565557712</v>
      </c>
      <c r="AD19" s="743">
        <v>97.9732058640557</v>
      </c>
      <c r="AE19" s="573">
        <v>97.327051801018712</v>
      </c>
      <c r="AF19" s="573">
        <v>95.095589750353696</v>
      </c>
      <c r="AG19" s="573">
        <f t="shared" si="1"/>
        <v>97.551007745246466</v>
      </c>
      <c r="AH19" s="585">
        <v>99.444161248631289</v>
      </c>
      <c r="AI19" s="585">
        <v>109.09847175156698</v>
      </c>
      <c r="AJ19" s="585">
        <v>108.23065651862034</v>
      </c>
      <c r="AK19" s="585">
        <v>111.36353975492028</v>
      </c>
      <c r="AL19" s="742">
        <f t="shared" si="2"/>
        <v>107.03420731843472</v>
      </c>
      <c r="AM19" s="742">
        <v>114.16594067535056</v>
      </c>
      <c r="AN19" s="742">
        <v>118.23889623045687</v>
      </c>
      <c r="AO19" s="742">
        <v>130.73197545090645</v>
      </c>
      <c r="AP19" s="742">
        <v>126.8647277228834</v>
      </c>
      <c r="AQ19" s="742">
        <v>122.50038501989933</v>
      </c>
      <c r="AR19" s="744">
        <f>'Index-Temp'!AC14</f>
        <v>138.09841779159569</v>
      </c>
      <c r="AS19" s="744">
        <f>'Index-Temp'!AD14</f>
        <v>135.93307384339778</v>
      </c>
      <c r="AT19" s="744">
        <f>'Index-Temp'!AE14</f>
        <v>137.92226358981864</v>
      </c>
      <c r="AU19" s="744">
        <f>'Index-Temp'!AF14</f>
        <v>133.12848387887729</v>
      </c>
      <c r="AV19" s="744">
        <f>'Index-Temp'!AG14</f>
        <v>136.27055977592235</v>
      </c>
      <c r="AW19" s="745">
        <f>'Index-Temp'!AH14</f>
        <v>129.06683362691709</v>
      </c>
      <c r="AX19" s="714">
        <f>'Index-Temp'!AI14</f>
        <v>131.44240479867119</v>
      </c>
      <c r="AY19" s="714">
        <f>'Index-Temp'!AJ14</f>
        <v>125.48360153049676</v>
      </c>
      <c r="AZ19" s="746"/>
      <c r="BA19" s="747">
        <f t="shared" si="3"/>
        <v>1.4633596446973041</v>
      </c>
      <c r="BB19" s="716">
        <f t="shared" si="4"/>
        <v>-4.533394894365685</v>
      </c>
      <c r="BC19" s="717">
        <f t="shared" si="5"/>
        <v>-9.0186034767486962</v>
      </c>
      <c r="BD19" s="776"/>
      <c r="BE19" s="717"/>
      <c r="BF19" s="726"/>
      <c r="BG19" s="719"/>
    </row>
    <row r="20" spans="1:60" s="574" customFormat="1" ht="15.75" thickBot="1" x14ac:dyDescent="0.3">
      <c r="A20" s="732">
        <v>4</v>
      </c>
      <c r="B20" s="733" t="s">
        <v>50</v>
      </c>
      <c r="C20" s="734">
        <v>5.26</v>
      </c>
      <c r="D20" s="735">
        <v>100</v>
      </c>
      <c r="E20" s="735">
        <v>100</v>
      </c>
      <c r="F20" s="735">
        <v>100</v>
      </c>
      <c r="G20" s="735">
        <v>100</v>
      </c>
      <c r="H20" s="735">
        <v>100</v>
      </c>
      <c r="I20" s="736">
        <v>72.925804110723419</v>
      </c>
      <c r="J20" s="736">
        <v>86.176421957671963</v>
      </c>
      <c r="K20" s="736">
        <v>90.425777686553559</v>
      </c>
      <c r="L20" s="736">
        <v>78.868829186253379</v>
      </c>
      <c r="M20" s="737">
        <f t="shared" si="0"/>
        <v>82.09920823530058</v>
      </c>
      <c r="N20" s="736">
        <v>72.149252460514774</v>
      </c>
      <c r="O20" s="736">
        <v>85.016692293256057</v>
      </c>
      <c r="P20" s="582">
        <v>83.621549716461857</v>
      </c>
      <c r="Q20" s="582">
        <v>80.533948506818106</v>
      </c>
      <c r="R20" s="737">
        <v>80.330360744262691</v>
      </c>
      <c r="S20" s="582">
        <v>88.249202204334352</v>
      </c>
      <c r="T20" s="582">
        <v>90.320929182853604</v>
      </c>
      <c r="U20" s="582">
        <v>95.06153564285971</v>
      </c>
      <c r="V20" s="582">
        <v>89.496291450716996</v>
      </c>
      <c r="W20" s="737">
        <v>90.781989620191155</v>
      </c>
      <c r="X20" s="582">
        <v>91.846684915469055</v>
      </c>
      <c r="Y20" s="582">
        <v>86.995316877789008</v>
      </c>
      <c r="Z20" s="582">
        <v>83.333013196311327</v>
      </c>
      <c r="AA20" s="582">
        <v>81.91515630780215</v>
      </c>
      <c r="AB20" s="737">
        <v>86.022542824342878</v>
      </c>
      <c r="AC20" s="582">
        <v>87.780517924072939</v>
      </c>
      <c r="AD20" s="738">
        <v>84.000444982366417</v>
      </c>
      <c r="AE20" s="727">
        <v>85.734236487789374</v>
      </c>
      <c r="AF20" s="727">
        <v>85.306726523513561</v>
      </c>
      <c r="AG20" s="727">
        <f t="shared" si="1"/>
        <v>85.705481479435576</v>
      </c>
      <c r="AH20" s="582">
        <v>92.570848396717437</v>
      </c>
      <c r="AI20" s="582">
        <v>84.316571974973812</v>
      </c>
      <c r="AJ20" s="582">
        <v>87.771567050530749</v>
      </c>
      <c r="AK20" s="582">
        <v>90.715524376882684</v>
      </c>
      <c r="AL20" s="737">
        <f t="shared" si="2"/>
        <v>88.843627949776163</v>
      </c>
      <c r="AM20" s="737">
        <v>89.491413975945804</v>
      </c>
      <c r="AN20" s="737">
        <v>89.796707816330155</v>
      </c>
      <c r="AO20" s="737">
        <v>92.303987713768549</v>
      </c>
      <c r="AP20" s="737">
        <v>91.388310673987235</v>
      </c>
      <c r="AQ20" s="737">
        <v>90.745105045007932</v>
      </c>
      <c r="AR20" s="728">
        <f>'Index-Temp'!AC15</f>
        <v>97.478657880234707</v>
      </c>
      <c r="AS20" s="728">
        <f>'Index-Temp'!AD15</f>
        <v>95.444682119572889</v>
      </c>
      <c r="AT20" s="728">
        <f>'Index-Temp'!AE15</f>
        <v>97.967113523726326</v>
      </c>
      <c r="AU20" s="728">
        <f>'Index-Temp'!AF15</f>
        <v>97.458098992685706</v>
      </c>
      <c r="AV20" s="728">
        <f>'Index-Temp'!AG15</f>
        <v>97.087138129054892</v>
      </c>
      <c r="AW20" s="714">
        <f>'Index-Temp'!AH15</f>
        <v>99.283055686247195</v>
      </c>
      <c r="AX20" s="714">
        <f>'Index-Temp'!AI15</f>
        <v>93.485202581298637</v>
      </c>
      <c r="AY20" s="714">
        <f>'Index-Temp'!AJ15</f>
        <v>98.814924351541919</v>
      </c>
      <c r="AZ20" s="729"/>
      <c r="BA20" s="730">
        <f t="shared" si="3"/>
        <v>2.642820268386803</v>
      </c>
      <c r="BB20" s="716">
        <f t="shared" si="4"/>
        <v>5.701139456384376</v>
      </c>
      <c r="BC20" s="717">
        <f t="shared" si="5"/>
        <v>0.86540349850183595</v>
      </c>
      <c r="BD20" s="776"/>
      <c r="BE20" s="717"/>
      <c r="BF20" s="740"/>
      <c r="BG20" s="741"/>
      <c r="BH20" s="731"/>
    </row>
    <row r="21" spans="1:60" s="574" customFormat="1" ht="15.75" thickBot="1" x14ac:dyDescent="0.3">
      <c r="A21" s="732">
        <v>5</v>
      </c>
      <c r="B21" s="733" t="s">
        <v>51</v>
      </c>
      <c r="C21" s="734">
        <v>2.02</v>
      </c>
      <c r="D21" s="735">
        <v>100</v>
      </c>
      <c r="E21" s="735">
        <v>100</v>
      </c>
      <c r="F21" s="735">
        <v>100</v>
      </c>
      <c r="G21" s="735">
        <v>100</v>
      </c>
      <c r="H21" s="735">
        <v>100</v>
      </c>
      <c r="I21" s="736">
        <v>98.978292213635399</v>
      </c>
      <c r="J21" s="736">
        <v>102.36410769686199</v>
      </c>
      <c r="K21" s="736">
        <v>106.61324402671524</v>
      </c>
      <c r="L21" s="736">
        <v>109.27743642247738</v>
      </c>
      <c r="M21" s="737">
        <f t="shared" si="0"/>
        <v>104.3082700899225</v>
      </c>
      <c r="N21" s="736">
        <v>114.05721909883597</v>
      </c>
      <c r="O21" s="736">
        <v>108.93185162627714</v>
      </c>
      <c r="P21" s="582">
        <v>112.3</v>
      </c>
      <c r="Q21" s="582">
        <v>111.43083288023159</v>
      </c>
      <c r="R21" s="737">
        <v>111.67997590133618</v>
      </c>
      <c r="S21" s="582">
        <v>114.85288402913703</v>
      </c>
      <c r="T21" s="582">
        <v>114.86418411221133</v>
      </c>
      <c r="U21" s="582">
        <v>116.16300468584882</v>
      </c>
      <c r="V21" s="582">
        <v>111.46197210083864</v>
      </c>
      <c r="W21" s="737">
        <v>114.33551123200895</v>
      </c>
      <c r="X21" s="582">
        <v>119.50915105220035</v>
      </c>
      <c r="Y21" s="582">
        <v>117.26683032526009</v>
      </c>
      <c r="Z21" s="582">
        <v>117.83965515202897</v>
      </c>
      <c r="AA21" s="582">
        <v>109.62336001413848</v>
      </c>
      <c r="AB21" s="737">
        <v>116.05974913590697</v>
      </c>
      <c r="AC21" s="582">
        <v>116.11024458719281</v>
      </c>
      <c r="AD21" s="738">
        <v>116.29702561645954</v>
      </c>
      <c r="AE21" s="727">
        <v>115.87247611117407</v>
      </c>
      <c r="AF21" s="727">
        <v>110.34261985086589</v>
      </c>
      <c r="AG21" s="727">
        <f t="shared" si="1"/>
        <v>114.65559154142308</v>
      </c>
      <c r="AH21" s="582">
        <v>115.235286925865</v>
      </c>
      <c r="AI21" s="582">
        <v>117.67660218771869</v>
      </c>
      <c r="AJ21" s="582">
        <v>116.1454667216391</v>
      </c>
      <c r="AK21" s="582">
        <v>107.71969270769404</v>
      </c>
      <c r="AL21" s="737">
        <f t="shared" si="2"/>
        <v>114.1942621357292</v>
      </c>
      <c r="AM21" s="737">
        <v>119.1958595370852</v>
      </c>
      <c r="AN21" s="737">
        <v>124.1571340690485</v>
      </c>
      <c r="AO21" s="737">
        <v>127.58974655904676</v>
      </c>
      <c r="AP21" s="737">
        <v>121.18831503950996</v>
      </c>
      <c r="AQ21" s="737">
        <v>123.03276380117261</v>
      </c>
      <c r="AR21" s="728">
        <f>'Index-Temp'!AC16</f>
        <v>133.33938290831583</v>
      </c>
      <c r="AS21" s="728">
        <f>'Index-Temp'!AD16</f>
        <v>134.36369280589221</v>
      </c>
      <c r="AT21" s="728">
        <f>'Index-Temp'!AE16</f>
        <v>126.43407769327048</v>
      </c>
      <c r="AU21" s="728">
        <f>'Index-Temp'!AF16</f>
        <v>120.99182443299684</v>
      </c>
      <c r="AV21" s="728">
        <f>'Index-Temp'!AG16</f>
        <v>128.78224446011882</v>
      </c>
      <c r="AW21" s="714">
        <f>'Index-Temp'!AH16</f>
        <v>128.42497063421311</v>
      </c>
      <c r="AX21" s="714">
        <f>'Index-Temp'!AI16</f>
        <v>129.69072779274043</v>
      </c>
      <c r="AY21" s="714">
        <f>'Index-Temp'!AJ16</f>
        <v>123.21252822751154</v>
      </c>
      <c r="AZ21" s="729"/>
      <c r="BA21" s="730">
        <f t="shared" si="3"/>
        <v>-5.9016055208286122</v>
      </c>
      <c r="BB21" s="716">
        <f t="shared" si="4"/>
        <v>-4.9951138955606318</v>
      </c>
      <c r="BC21" s="717">
        <f t="shared" si="5"/>
        <v>-2.5480072497340713</v>
      </c>
      <c r="BD21" s="776"/>
      <c r="BE21" s="717"/>
      <c r="BF21" s="740"/>
      <c r="BG21" s="741"/>
      <c r="BH21" s="731"/>
    </row>
    <row r="22" spans="1:60" s="574" customFormat="1" ht="15.75" thickBot="1" x14ac:dyDescent="0.3">
      <c r="A22" s="732">
        <v>6</v>
      </c>
      <c r="B22" s="733" t="s">
        <v>52</v>
      </c>
      <c r="C22" s="734">
        <v>7.76</v>
      </c>
      <c r="D22" s="735">
        <v>100</v>
      </c>
      <c r="E22" s="735">
        <v>100</v>
      </c>
      <c r="F22" s="735">
        <v>100</v>
      </c>
      <c r="G22" s="735">
        <v>100</v>
      </c>
      <c r="H22" s="735">
        <v>100</v>
      </c>
      <c r="I22" s="736">
        <v>148.32074362183693</v>
      </c>
      <c r="J22" s="736">
        <v>150.20675958435149</v>
      </c>
      <c r="K22" s="736">
        <v>153.43815708893143</v>
      </c>
      <c r="L22" s="736">
        <v>154.50953756319205</v>
      </c>
      <c r="M22" s="737">
        <f t="shared" si="0"/>
        <v>151.61879946457799</v>
      </c>
      <c r="N22" s="736">
        <v>158.33591320698076</v>
      </c>
      <c r="O22" s="736">
        <v>171.87283425655616</v>
      </c>
      <c r="P22" s="582">
        <v>151.85968083361999</v>
      </c>
      <c r="Q22" s="582">
        <v>160.49337113418565</v>
      </c>
      <c r="R22" s="737">
        <v>160.64044985783565</v>
      </c>
      <c r="S22" s="582">
        <v>148.34344326474522</v>
      </c>
      <c r="T22" s="582">
        <v>141.20663683810218</v>
      </c>
      <c r="U22" s="582">
        <v>146.86869999255029</v>
      </c>
      <c r="V22" s="582">
        <v>152.07444546738751</v>
      </c>
      <c r="W22" s="737">
        <v>147.12330639069629</v>
      </c>
      <c r="X22" s="582">
        <v>159.23619791645268</v>
      </c>
      <c r="Y22" s="582">
        <v>153.27908477417819</v>
      </c>
      <c r="Z22" s="582">
        <v>159.26918919559355</v>
      </c>
      <c r="AA22" s="582">
        <v>155.8258667190845</v>
      </c>
      <c r="AB22" s="737">
        <v>156.90258465132723</v>
      </c>
      <c r="AC22" s="582">
        <v>167.9706083043996</v>
      </c>
      <c r="AD22" s="738">
        <v>156.28522879201589</v>
      </c>
      <c r="AE22" s="727">
        <v>163.52071282470948</v>
      </c>
      <c r="AF22" s="727">
        <v>157.93806769883696</v>
      </c>
      <c r="AG22" s="727">
        <f t="shared" si="1"/>
        <v>161.42865440499048</v>
      </c>
      <c r="AH22" s="582">
        <v>163.2170817480087</v>
      </c>
      <c r="AI22" s="582">
        <v>148.31946048802584</v>
      </c>
      <c r="AJ22" s="582">
        <v>164.79269918355192</v>
      </c>
      <c r="AK22" s="582">
        <v>156.11649313492708</v>
      </c>
      <c r="AL22" s="737">
        <f t="shared" si="2"/>
        <v>158.11143363862837</v>
      </c>
      <c r="AM22" s="737">
        <v>164.48266500820631</v>
      </c>
      <c r="AN22" s="737">
        <v>167.67769949489005</v>
      </c>
      <c r="AO22" s="737">
        <v>162.32255614717184</v>
      </c>
      <c r="AP22" s="737">
        <v>161.5466282327738</v>
      </c>
      <c r="AQ22" s="737">
        <v>164.00738722076051</v>
      </c>
      <c r="AR22" s="728">
        <f>'Index-Temp'!AC17</f>
        <v>170.79452265139679</v>
      </c>
      <c r="AS22" s="728">
        <f>'Index-Temp'!AD17</f>
        <v>161.60531856147927</v>
      </c>
      <c r="AT22" s="728">
        <f>'Index-Temp'!AE17</f>
        <v>169.49437111069986</v>
      </c>
      <c r="AU22" s="728">
        <f>'Index-Temp'!AF17</f>
        <v>164.83935728681772</v>
      </c>
      <c r="AV22" s="728">
        <f>'Index-Temp'!AG17</f>
        <v>166.6833924025984</v>
      </c>
      <c r="AW22" s="714">
        <f>'Index-Temp'!AH17</f>
        <v>176.07875795797699</v>
      </c>
      <c r="AX22" s="714">
        <f>'Index-Temp'!AI17</f>
        <v>165.01992123850113</v>
      </c>
      <c r="AY22" s="714">
        <f>'Index-Temp'!AJ17</f>
        <v>177.07298550049296</v>
      </c>
      <c r="AZ22" s="729"/>
      <c r="BA22" s="730">
        <f t="shared" si="3"/>
        <v>4.8816787834983222</v>
      </c>
      <c r="BB22" s="716">
        <f t="shared" si="4"/>
        <v>7.3040055840117022</v>
      </c>
      <c r="BC22" s="717">
        <f t="shared" si="5"/>
        <v>4.471307418724467</v>
      </c>
      <c r="BD22" s="776"/>
      <c r="BE22" s="717"/>
      <c r="BF22" s="726"/>
      <c r="BG22" s="719"/>
      <c r="BH22" s="731"/>
    </row>
    <row r="23" spans="1:60" s="574" customFormat="1" ht="15.75" thickBot="1" x14ac:dyDescent="0.3">
      <c r="A23" s="732">
        <v>7</v>
      </c>
      <c r="B23" s="733" t="s">
        <v>53</v>
      </c>
      <c r="C23" s="734">
        <v>2.4300000000000002</v>
      </c>
      <c r="D23" s="735">
        <v>100</v>
      </c>
      <c r="E23" s="735">
        <v>100</v>
      </c>
      <c r="F23" s="735">
        <v>100</v>
      </c>
      <c r="G23" s="735">
        <v>100</v>
      </c>
      <c r="H23" s="735">
        <v>100</v>
      </c>
      <c r="I23" s="736">
        <v>103.33158092246087</v>
      </c>
      <c r="J23" s="736">
        <v>107.3796821599595</v>
      </c>
      <c r="K23" s="736">
        <v>104.0068393634094</v>
      </c>
      <c r="L23" s="736">
        <v>99.886853531638437</v>
      </c>
      <c r="M23" s="737">
        <f t="shared" si="0"/>
        <v>103.65123899436706</v>
      </c>
      <c r="N23" s="736">
        <v>112.45613833031794</v>
      </c>
      <c r="O23" s="736">
        <v>109.95398959718402</v>
      </c>
      <c r="P23" s="582">
        <v>115.76215468265043</v>
      </c>
      <c r="Q23" s="582">
        <v>114.98629777325476</v>
      </c>
      <c r="R23" s="737">
        <v>113.28964509585178</v>
      </c>
      <c r="S23" s="582">
        <v>111.10159865081449</v>
      </c>
      <c r="T23" s="582">
        <v>113.37158020805512</v>
      </c>
      <c r="U23" s="582">
        <v>112.10584815210414</v>
      </c>
      <c r="V23" s="582">
        <v>106.03175369902529</v>
      </c>
      <c r="W23" s="737">
        <v>110.65269517749977</v>
      </c>
      <c r="X23" s="582">
        <v>115.95813059113827</v>
      </c>
      <c r="Y23" s="582">
        <v>118.64017649377868</v>
      </c>
      <c r="Z23" s="582">
        <v>116.05453004097141</v>
      </c>
      <c r="AA23" s="582">
        <v>111.28080901791401</v>
      </c>
      <c r="AB23" s="737">
        <v>115.48341153595059</v>
      </c>
      <c r="AC23" s="582">
        <v>123.66346859761153</v>
      </c>
      <c r="AD23" s="738">
        <v>120.55740043524624</v>
      </c>
      <c r="AE23" s="727">
        <v>116.77878043023564</v>
      </c>
      <c r="AF23" s="727">
        <v>108.32740593085519</v>
      </c>
      <c r="AG23" s="727">
        <f t="shared" si="1"/>
        <v>117.33176384848716</v>
      </c>
      <c r="AH23" s="582">
        <v>122.97960422763826</v>
      </c>
      <c r="AI23" s="582">
        <v>126.85036951888313</v>
      </c>
      <c r="AJ23" s="582">
        <v>121.58681286160389</v>
      </c>
      <c r="AK23" s="582">
        <v>117.84147094459962</v>
      </c>
      <c r="AL23" s="737">
        <f t="shared" si="2"/>
        <v>122.31456438818122</v>
      </c>
      <c r="AM23" s="737">
        <v>127.72756349154874</v>
      </c>
      <c r="AN23" s="737">
        <v>134.80302669945473</v>
      </c>
      <c r="AO23" s="737">
        <v>137.16816993013927</v>
      </c>
      <c r="AP23" s="737">
        <v>132.6480397181891</v>
      </c>
      <c r="AQ23" s="737">
        <v>133.08669995983297</v>
      </c>
      <c r="AR23" s="728">
        <f>'Index-Temp'!AC18</f>
        <v>150.85794774069234</v>
      </c>
      <c r="AS23" s="728">
        <f>'Index-Temp'!AD18</f>
        <v>149.25381273974276</v>
      </c>
      <c r="AT23" s="728">
        <f>'Index-Temp'!AE18</f>
        <v>141.74888600906047</v>
      </c>
      <c r="AU23" s="728">
        <f>'Index-Temp'!AF18</f>
        <v>133.23265014848067</v>
      </c>
      <c r="AV23" s="728">
        <f>'Index-Temp'!AG18</f>
        <v>143.77332415949405</v>
      </c>
      <c r="AW23" s="714">
        <f>'Index-Temp'!AH18</f>
        <v>149.42887737824418</v>
      </c>
      <c r="AX23" s="714">
        <f>'Index-Temp'!AI18</f>
        <v>148.31584024599763</v>
      </c>
      <c r="AY23" s="714">
        <f>'Index-Temp'!AJ18</f>
        <v>137.89344920392242</v>
      </c>
      <c r="AZ23" s="729"/>
      <c r="BA23" s="730">
        <f t="shared" si="3"/>
        <v>-5.0282981673431699</v>
      </c>
      <c r="BB23" s="716">
        <f t="shared" si="4"/>
        <v>-7.0271597590578132</v>
      </c>
      <c r="BC23" s="717">
        <f t="shared" si="5"/>
        <v>-2.7199062466646962</v>
      </c>
      <c r="BD23" s="776"/>
      <c r="BE23" s="717"/>
      <c r="BF23" s="726"/>
      <c r="BG23" s="719"/>
      <c r="BH23" s="731"/>
    </row>
    <row r="24" spans="1:60" ht="15.75" thickBot="1" x14ac:dyDescent="0.3">
      <c r="A24" s="583">
        <v>7.1</v>
      </c>
      <c r="B24" s="630" t="s">
        <v>54</v>
      </c>
      <c r="C24" s="631">
        <v>1.8225</v>
      </c>
      <c r="D24" s="584">
        <v>100</v>
      </c>
      <c r="E24" s="584">
        <v>100</v>
      </c>
      <c r="F24" s="584">
        <v>100</v>
      </c>
      <c r="G24" s="584">
        <v>100</v>
      </c>
      <c r="H24" s="584">
        <v>100</v>
      </c>
      <c r="I24" s="585">
        <v>94.033887513140357</v>
      </c>
      <c r="J24" s="585">
        <v>95.745176610058977</v>
      </c>
      <c r="K24" s="585">
        <v>95.698333996662157</v>
      </c>
      <c r="L24" s="585">
        <v>94.455803934411207</v>
      </c>
      <c r="M24" s="742">
        <f t="shared" si="0"/>
        <v>94.983300513568182</v>
      </c>
      <c r="N24" s="585">
        <v>103.78638756903749</v>
      </c>
      <c r="O24" s="585">
        <v>102.30799920312931</v>
      </c>
      <c r="P24" s="585">
        <v>110.14848626748805</v>
      </c>
      <c r="Q24" s="585">
        <v>105.48239087631286</v>
      </c>
      <c r="R24" s="742">
        <v>105.43131597899193</v>
      </c>
      <c r="S24" s="585">
        <v>103.60049467461066</v>
      </c>
      <c r="T24" s="585">
        <v>106.40449493948458</v>
      </c>
      <c r="U24" s="585">
        <v>107.06128893896354</v>
      </c>
      <c r="V24" s="585">
        <v>100.18337602365474</v>
      </c>
      <c r="W24" s="742">
        <v>104.31241364417838</v>
      </c>
      <c r="X24" s="585">
        <v>109.08177735209435</v>
      </c>
      <c r="Y24" s="585">
        <v>114.5820845872834</v>
      </c>
      <c r="Z24" s="585">
        <v>111.89816589010589</v>
      </c>
      <c r="AA24" s="585">
        <v>108.16506219902608</v>
      </c>
      <c r="AB24" s="742">
        <v>110.93177250712742</v>
      </c>
      <c r="AC24" s="585">
        <v>119.00131622444296</v>
      </c>
      <c r="AD24" s="743">
        <v>116.17784377742863</v>
      </c>
      <c r="AE24" s="573">
        <v>113.52886093611805</v>
      </c>
      <c r="AF24" s="573">
        <v>104.01095934461055</v>
      </c>
      <c r="AG24" s="573">
        <f t="shared" si="1"/>
        <v>113.17974507065006</v>
      </c>
      <c r="AH24" s="585">
        <v>120.41983981392579</v>
      </c>
      <c r="AI24" s="585">
        <v>117.47194148125861</v>
      </c>
      <c r="AJ24" s="585">
        <v>112.73511997867867</v>
      </c>
      <c r="AK24" s="585">
        <v>107.26836932923544</v>
      </c>
      <c r="AL24" s="742">
        <f t="shared" si="2"/>
        <v>114.47381765077462</v>
      </c>
      <c r="AM24" s="742">
        <v>116.21839764599389</v>
      </c>
      <c r="AN24" s="742">
        <v>118.67704834338231</v>
      </c>
      <c r="AO24" s="742">
        <v>121.53061896539657</v>
      </c>
      <c r="AP24" s="742">
        <v>116.07498209743945</v>
      </c>
      <c r="AQ24" s="742">
        <v>118.12526176305305</v>
      </c>
      <c r="AR24" s="744">
        <f>'Index-Temp'!AC19</f>
        <v>128.77929338710396</v>
      </c>
      <c r="AS24" s="744">
        <f>'Index-Temp'!AD19</f>
        <v>126.64978467573933</v>
      </c>
      <c r="AT24" s="744">
        <f>'Index-Temp'!AE19</f>
        <v>120.45827829114945</v>
      </c>
      <c r="AU24" s="744">
        <f>'Index-Temp'!AF19</f>
        <v>113.62032713970622</v>
      </c>
      <c r="AV24" s="744">
        <f>'Index-Temp'!AG19</f>
        <v>122.37692087342474</v>
      </c>
      <c r="AW24" s="745">
        <f>'Index-Temp'!AH19</f>
        <v>128.93990570358031</v>
      </c>
      <c r="AX24" s="714">
        <f>'Index-Temp'!AI19</f>
        <v>127.57908591219164</v>
      </c>
      <c r="AY24" s="714">
        <f>'Index-Temp'!AJ19</f>
        <v>119.65848479185948</v>
      </c>
      <c r="AZ24" s="746"/>
      <c r="BA24" s="747">
        <f t="shared" si="3"/>
        <v>-4.8886829144178527</v>
      </c>
      <c r="BB24" s="716">
        <f t="shared" si="4"/>
        <v>-6.2083852252897049</v>
      </c>
      <c r="BC24" s="717">
        <f t="shared" si="5"/>
        <v>-0.66395893303145426</v>
      </c>
      <c r="BD24" s="776"/>
      <c r="BE24" s="717"/>
      <c r="BF24" s="740">
        <v>-2.7735163373833402</v>
      </c>
      <c r="BG24" s="741">
        <v>0.10949265164620327</v>
      </c>
    </row>
    <row r="25" spans="1:60" ht="15.75" thickBot="1" x14ac:dyDescent="0.3">
      <c r="A25" s="583">
        <v>7.2</v>
      </c>
      <c r="B25" s="630" t="s">
        <v>55</v>
      </c>
      <c r="C25" s="631">
        <v>0.60750000000000004</v>
      </c>
      <c r="D25" s="584">
        <v>100</v>
      </c>
      <c r="E25" s="584">
        <v>100</v>
      </c>
      <c r="F25" s="584">
        <v>100</v>
      </c>
      <c r="G25" s="584">
        <v>100</v>
      </c>
      <c r="H25" s="584">
        <v>100</v>
      </c>
      <c r="I25" s="585">
        <v>131.22466115042241</v>
      </c>
      <c r="J25" s="585">
        <v>142.28319880966114</v>
      </c>
      <c r="K25" s="585">
        <v>128.93235546365111</v>
      </c>
      <c r="L25" s="585">
        <v>116.18000232332012</v>
      </c>
      <c r="M25" s="742">
        <f t="shared" si="0"/>
        <v>129.65505443676369</v>
      </c>
      <c r="N25" s="585">
        <v>138.4653906141593</v>
      </c>
      <c r="O25" s="585">
        <v>132.89196077934818</v>
      </c>
      <c r="P25" s="585">
        <v>132.60315992813764</v>
      </c>
      <c r="Q25" s="585">
        <v>143.49801846408053</v>
      </c>
      <c r="R25" s="742">
        <v>136.86463244643141</v>
      </c>
      <c r="S25" s="585">
        <v>133.60491057942602</v>
      </c>
      <c r="T25" s="585">
        <v>134.27283601376681</v>
      </c>
      <c r="U25" s="585">
        <v>127.23952579152594</v>
      </c>
      <c r="V25" s="585">
        <v>123.57688672513693</v>
      </c>
      <c r="W25" s="742">
        <v>129.6735397774639</v>
      </c>
      <c r="X25" s="585">
        <v>136.58719030827012</v>
      </c>
      <c r="Y25" s="585">
        <v>130.81445221326447</v>
      </c>
      <c r="Z25" s="585">
        <v>128.52362249356804</v>
      </c>
      <c r="AA25" s="585">
        <v>120.62804947457788</v>
      </c>
      <c r="AB25" s="742">
        <v>129.13832862242012</v>
      </c>
      <c r="AC25" s="585">
        <v>137.64992571711724</v>
      </c>
      <c r="AD25" s="743">
        <v>133.69607040869903</v>
      </c>
      <c r="AE25" s="573">
        <v>126.52853891258849</v>
      </c>
      <c r="AF25" s="573">
        <v>121.27674568958912</v>
      </c>
      <c r="AG25" s="573">
        <f t="shared" si="1"/>
        <v>129.78782018199848</v>
      </c>
      <c r="AH25" s="585">
        <v>130.65889746877573</v>
      </c>
      <c r="AI25" s="585">
        <v>154.98565363175669</v>
      </c>
      <c r="AJ25" s="585">
        <v>148.14189151037959</v>
      </c>
      <c r="AK25" s="585">
        <v>149.56077579069219</v>
      </c>
      <c r="AL25" s="742">
        <f t="shared" si="2"/>
        <v>145.83680460040105</v>
      </c>
      <c r="AM25" s="742">
        <v>162.25506102821331</v>
      </c>
      <c r="AN25" s="742">
        <v>183.18096176767202</v>
      </c>
      <c r="AO25" s="742">
        <v>184.08082282436735</v>
      </c>
      <c r="AP25" s="742">
        <v>182.36721258043804</v>
      </c>
      <c r="AQ25" s="742">
        <v>177.97101455017267</v>
      </c>
      <c r="AR25" s="744">
        <f>'Index-Temp'!AC20</f>
        <v>217.09391080145747</v>
      </c>
      <c r="AS25" s="744">
        <f>'Index-Temp'!AD20</f>
        <v>217.06589693175306</v>
      </c>
      <c r="AT25" s="744">
        <f>'Index-Temp'!AE20</f>
        <v>205.62070916279356</v>
      </c>
      <c r="AU25" s="744">
        <f>'Index-Temp'!AF20</f>
        <v>192.0696191748041</v>
      </c>
      <c r="AV25" s="744">
        <f>'Index-Temp'!AG20</f>
        <v>207.96253401770204</v>
      </c>
      <c r="AW25" s="745">
        <f>'Index-Temp'!AH20</f>
        <v>210.8957924022358</v>
      </c>
      <c r="AX25" s="714">
        <f>'Index-Temp'!AI20</f>
        <v>210.52610324741562</v>
      </c>
      <c r="AY25" s="714">
        <f>'Index-Temp'!AJ20</f>
        <v>192.59834244011134</v>
      </c>
      <c r="AZ25" s="746"/>
      <c r="BA25" s="747">
        <f t="shared" si="3"/>
        <v>-5.2726789102932825</v>
      </c>
      <c r="BB25" s="716">
        <f t="shared" si="4"/>
        <v>-8.5156949807003848</v>
      </c>
      <c r="BC25" s="717">
        <f t="shared" si="5"/>
        <v>-6.3331980400729888</v>
      </c>
      <c r="BD25" s="776"/>
      <c r="BE25" s="717"/>
      <c r="BF25" s="726"/>
      <c r="BG25" s="719"/>
    </row>
    <row r="26" spans="1:60" s="574" customFormat="1" ht="15.75" thickBot="1" x14ac:dyDescent="0.3">
      <c r="A26" s="732">
        <v>8</v>
      </c>
      <c r="B26" s="733" t="s">
        <v>56</v>
      </c>
      <c r="C26" s="734">
        <v>5.21</v>
      </c>
      <c r="D26" s="735">
        <v>100</v>
      </c>
      <c r="E26" s="735">
        <v>100</v>
      </c>
      <c r="F26" s="735">
        <v>100</v>
      </c>
      <c r="G26" s="735">
        <v>100</v>
      </c>
      <c r="H26" s="735">
        <v>100</v>
      </c>
      <c r="I26" s="736">
        <v>95.259158457111553</v>
      </c>
      <c r="J26" s="736">
        <v>90.374917242174703</v>
      </c>
      <c r="K26" s="736">
        <v>91.506449510226929</v>
      </c>
      <c r="L26" s="736">
        <v>91.126630019643471</v>
      </c>
      <c r="M26" s="737">
        <f t="shared" si="0"/>
        <v>92.066788807289157</v>
      </c>
      <c r="N26" s="582">
        <v>102.85592424214481</v>
      </c>
      <c r="O26" s="582">
        <v>105.94687589288172</v>
      </c>
      <c r="P26" s="582">
        <v>106.35360805534253</v>
      </c>
      <c r="Q26" s="582">
        <v>97.668259549032868</v>
      </c>
      <c r="R26" s="737">
        <v>103.20616693485049</v>
      </c>
      <c r="S26" s="582">
        <v>95.912185794093375</v>
      </c>
      <c r="T26" s="582">
        <v>93.771685492736722</v>
      </c>
      <c r="U26" s="582">
        <v>101.41604531660379</v>
      </c>
      <c r="V26" s="582">
        <v>99.894641250734139</v>
      </c>
      <c r="W26" s="737">
        <v>97.748639463542006</v>
      </c>
      <c r="X26" s="582">
        <v>106.28611188839861</v>
      </c>
      <c r="Y26" s="582">
        <v>105.12274138896905</v>
      </c>
      <c r="Z26" s="582">
        <v>110.11296198656338</v>
      </c>
      <c r="AA26" s="582">
        <v>106.64929764435779</v>
      </c>
      <c r="AB26" s="737">
        <v>107.0427782270722</v>
      </c>
      <c r="AC26" s="582">
        <v>109.14862644906142</v>
      </c>
      <c r="AD26" s="738">
        <v>109.34892244598264</v>
      </c>
      <c r="AE26" s="727">
        <v>108.64125486961723</v>
      </c>
      <c r="AF26" s="727">
        <v>105.49751565904293</v>
      </c>
      <c r="AG26" s="727">
        <f t="shared" si="1"/>
        <v>108.15907985592605</v>
      </c>
      <c r="AH26" s="582">
        <v>105.65476208939681</v>
      </c>
      <c r="AI26" s="582">
        <v>108.46258956547899</v>
      </c>
      <c r="AJ26" s="582">
        <v>111.58658170038294</v>
      </c>
      <c r="AK26" s="582">
        <v>112.37098076676955</v>
      </c>
      <c r="AL26" s="737">
        <f t="shared" si="2"/>
        <v>109.51872853050708</v>
      </c>
      <c r="AM26" s="737">
        <v>117.53523536498408</v>
      </c>
      <c r="AN26" s="737">
        <v>121.41125739780571</v>
      </c>
      <c r="AO26" s="737">
        <v>132.05983960681976</v>
      </c>
      <c r="AP26" s="737">
        <v>130.55702379182918</v>
      </c>
      <c r="AQ26" s="737">
        <v>125.39083904035968</v>
      </c>
      <c r="AR26" s="728">
        <f>'Index-Temp'!AC21</f>
        <v>135.44213011527049</v>
      </c>
      <c r="AS26" s="728">
        <f>'Index-Temp'!AD21</f>
        <v>136.4145492537501</v>
      </c>
      <c r="AT26" s="728">
        <f>'Index-Temp'!AE21</f>
        <v>138.39909355773693</v>
      </c>
      <c r="AU26" s="728">
        <f>'Index-Temp'!AF21</f>
        <v>131.72369770422824</v>
      </c>
      <c r="AV26" s="728">
        <f>'Index-Temp'!AG21</f>
        <v>135.49486765774645</v>
      </c>
      <c r="AW26" s="714">
        <f>'Index-Temp'!AH21</f>
        <v>132.46916243003588</v>
      </c>
      <c r="AX26" s="714">
        <f>'Index-Temp'!AI21</f>
        <v>135.44179822729853</v>
      </c>
      <c r="AY26" s="714">
        <f>'Index-Temp'!AJ21</f>
        <v>135.23139659524264</v>
      </c>
      <c r="AZ26" s="729"/>
      <c r="BA26" s="730">
        <f t="shared" si="3"/>
        <v>1.4547893277096824</v>
      </c>
      <c r="BB26" s="716">
        <f t="shared" si="4"/>
        <v>-0.15534468296322754</v>
      </c>
      <c r="BC26" s="717">
        <f t="shared" si="5"/>
        <v>-2.288813373747133</v>
      </c>
      <c r="BD26" s="776"/>
      <c r="BE26" s="717"/>
      <c r="BF26" s="740"/>
      <c r="BG26" s="741"/>
      <c r="BH26" s="731"/>
    </row>
    <row r="27" spans="1:60" ht="15.75" thickBot="1" x14ac:dyDescent="0.3">
      <c r="A27" s="583">
        <v>8.1</v>
      </c>
      <c r="B27" s="630" t="s">
        <v>57</v>
      </c>
      <c r="C27" s="631">
        <v>4.6890000000000001</v>
      </c>
      <c r="D27" s="584">
        <v>100</v>
      </c>
      <c r="E27" s="584">
        <v>100</v>
      </c>
      <c r="F27" s="584">
        <v>100</v>
      </c>
      <c r="G27" s="584">
        <v>100</v>
      </c>
      <c r="H27" s="584">
        <v>100</v>
      </c>
      <c r="I27" s="585">
        <v>95.397760129840989</v>
      </c>
      <c r="J27" s="585">
        <v>89.411367455914984</v>
      </c>
      <c r="K27" s="585">
        <v>90.892276908548979</v>
      </c>
      <c r="L27" s="585">
        <v>89.892074090990562</v>
      </c>
      <c r="M27" s="742">
        <f t="shared" si="0"/>
        <v>91.398369646323872</v>
      </c>
      <c r="N27" s="585">
        <v>103.47929542305168</v>
      </c>
      <c r="O27" s="585">
        <v>106.87550639486831</v>
      </c>
      <c r="P27" s="585">
        <v>106.98810316601603</v>
      </c>
      <c r="Q27" s="585">
        <v>97.216285577145527</v>
      </c>
      <c r="R27" s="742">
        <v>103.63979764027039</v>
      </c>
      <c r="S27" s="585">
        <v>95.121113351177556</v>
      </c>
      <c r="T27" s="585">
        <v>91.657107274616706</v>
      </c>
      <c r="U27" s="585">
        <v>100.98548069335482</v>
      </c>
      <c r="V27" s="585">
        <v>98.981799011132793</v>
      </c>
      <c r="W27" s="742">
        <v>96.686375082570464</v>
      </c>
      <c r="X27" s="585">
        <v>106.72111885758333</v>
      </c>
      <c r="Y27" s="585">
        <v>105.2832800284704</v>
      </c>
      <c r="Z27" s="585">
        <v>110.80893647261672</v>
      </c>
      <c r="AA27" s="585">
        <v>106.97788852801673</v>
      </c>
      <c r="AB27" s="742">
        <v>107.44780597167178</v>
      </c>
      <c r="AC27" s="585">
        <v>110.27776818389623</v>
      </c>
      <c r="AD27" s="743">
        <v>110.07164095411461</v>
      </c>
      <c r="AE27" s="573">
        <v>109.42888168371275</v>
      </c>
      <c r="AF27" s="573">
        <v>106.24690236139651</v>
      </c>
      <c r="AG27" s="573">
        <f t="shared" si="1"/>
        <v>109.00629829578003</v>
      </c>
      <c r="AH27" s="585">
        <v>106.44636352608865</v>
      </c>
      <c r="AI27" s="585">
        <v>108.90619932191932</v>
      </c>
      <c r="AJ27" s="585">
        <v>112.40611376051923</v>
      </c>
      <c r="AK27" s="585">
        <v>113.36156197534339</v>
      </c>
      <c r="AL27" s="742">
        <f t="shared" si="2"/>
        <v>110.28005964596764</v>
      </c>
      <c r="AM27" s="742">
        <v>118.10278841006973</v>
      </c>
      <c r="AN27" s="742">
        <v>122.17418596080027</v>
      </c>
      <c r="AO27" s="742">
        <v>133.84777261458316</v>
      </c>
      <c r="AP27" s="742">
        <v>132.40551396385837</v>
      </c>
      <c r="AQ27" s="742">
        <v>126.63256523732788</v>
      </c>
      <c r="AR27" s="744">
        <f>'Index-Temp'!AC22</f>
        <v>137.79422470204068</v>
      </c>
      <c r="AS27" s="744">
        <f>'Index-Temp'!AD22</f>
        <v>138.74274784776168</v>
      </c>
      <c r="AT27" s="744">
        <f>'Index-Temp'!AE22</f>
        <v>140.78205141298258</v>
      </c>
      <c r="AU27" s="744">
        <f>'Index-Temp'!AF22</f>
        <v>133.82169369387441</v>
      </c>
      <c r="AV27" s="744">
        <f>'Index-Temp'!AG22</f>
        <v>137.78517941416484</v>
      </c>
      <c r="AW27" s="745">
        <f>'Index-Temp'!AH22</f>
        <v>134.61360652592401</v>
      </c>
      <c r="AX27" s="714">
        <f>'Index-Temp'!AI22</f>
        <v>137.6135428692198</v>
      </c>
      <c r="AY27" s="714">
        <f>'Index-Temp'!AJ22</f>
        <v>137.03446323565851</v>
      </c>
      <c r="AZ27" s="746"/>
      <c r="BA27" s="747">
        <f t="shared" si="3"/>
        <v>1.4698451608141427</v>
      </c>
      <c r="BB27" s="716">
        <f t="shared" si="4"/>
        <v>-0.42080134083286935</v>
      </c>
      <c r="BC27" s="717">
        <f t="shared" si="5"/>
        <v>-2.6619786682398652</v>
      </c>
      <c r="BD27" s="776"/>
      <c r="BE27" s="717"/>
      <c r="BF27" s="726"/>
      <c r="BG27" s="719"/>
    </row>
    <row r="28" spans="1:60" ht="15.75" thickBot="1" x14ac:dyDescent="0.3">
      <c r="A28" s="583">
        <v>8.1999999999999993</v>
      </c>
      <c r="B28" s="630" t="s">
        <v>58</v>
      </c>
      <c r="C28" s="631">
        <v>0.52100000000000002</v>
      </c>
      <c r="D28" s="584">
        <v>100</v>
      </c>
      <c r="E28" s="584">
        <v>100</v>
      </c>
      <c r="F28" s="584">
        <v>100</v>
      </c>
      <c r="G28" s="584">
        <v>100</v>
      </c>
      <c r="H28" s="584">
        <v>100</v>
      </c>
      <c r="I28" s="585">
        <v>94.011743402546571</v>
      </c>
      <c r="J28" s="585">
        <v>99.046865318512133</v>
      </c>
      <c r="K28" s="585">
        <v>97.034002925328323</v>
      </c>
      <c r="L28" s="585">
        <v>102.23763337751963</v>
      </c>
      <c r="M28" s="742">
        <f t="shared" si="0"/>
        <v>98.082561255976657</v>
      </c>
      <c r="N28" s="585">
        <v>97.245583613982902</v>
      </c>
      <c r="O28" s="585">
        <v>97.589201375002375</v>
      </c>
      <c r="P28" s="585">
        <v>100.64315205928096</v>
      </c>
      <c r="Q28" s="585">
        <v>101.73602529601892</v>
      </c>
      <c r="R28" s="742">
        <v>99.303490586071291</v>
      </c>
      <c r="S28" s="585">
        <v>103.03183778033565</v>
      </c>
      <c r="T28" s="585">
        <v>112.80288945581685</v>
      </c>
      <c r="U28" s="585">
        <v>105.29112692584431</v>
      </c>
      <c r="V28" s="585">
        <v>108.11022140714603</v>
      </c>
      <c r="W28" s="742">
        <v>107.30901889228571</v>
      </c>
      <c r="X28" s="585">
        <v>102.37104916573611</v>
      </c>
      <c r="Y28" s="585">
        <v>103.67789363345692</v>
      </c>
      <c r="Z28" s="585">
        <v>103.84919161208315</v>
      </c>
      <c r="AA28" s="585">
        <v>103.69197969142718</v>
      </c>
      <c r="AB28" s="742">
        <v>103.39752852567582</v>
      </c>
      <c r="AC28" s="585">
        <v>98.986350835548194</v>
      </c>
      <c r="AD28" s="743">
        <v>102.84445587279482</v>
      </c>
      <c r="AE28" s="573">
        <v>101.5526135427576</v>
      </c>
      <c r="AF28" s="573">
        <v>98.753035337860666</v>
      </c>
      <c r="AG28" s="573">
        <f t="shared" si="1"/>
        <v>100.5341138972403</v>
      </c>
      <c r="AH28" s="585">
        <v>98.530349159170356</v>
      </c>
      <c r="AI28" s="585">
        <v>104.47010175751616</v>
      </c>
      <c r="AJ28" s="585">
        <v>104.21079315915614</v>
      </c>
      <c r="AK28" s="585">
        <v>103.455749889605</v>
      </c>
      <c r="AL28" s="742">
        <f t="shared" si="2"/>
        <v>102.66674849136191</v>
      </c>
      <c r="AM28" s="742">
        <v>112.42725795921307</v>
      </c>
      <c r="AN28" s="742">
        <v>114.54490033085459</v>
      </c>
      <c r="AO28" s="742">
        <v>115.96844253694898</v>
      </c>
      <c r="AP28" s="742">
        <v>113.92061224356655</v>
      </c>
      <c r="AQ28" s="742">
        <v>114.21530326764579</v>
      </c>
      <c r="AR28" s="744">
        <f>'Index-Temp'!AC23</f>
        <v>114.27327883433868</v>
      </c>
      <c r="AS28" s="744">
        <f>'Index-Temp'!AD23</f>
        <v>115.46076190764572</v>
      </c>
      <c r="AT28" s="744">
        <f>'Index-Temp'!AE23</f>
        <v>116.95247286052621</v>
      </c>
      <c r="AU28" s="744">
        <f>'Index-Temp'!AF23</f>
        <v>112.84173379741276</v>
      </c>
      <c r="AV28" s="744">
        <f>'Index-Temp'!AG23</f>
        <v>114.88206184998084</v>
      </c>
      <c r="AW28" s="745">
        <f>'Index-Temp'!AH23</f>
        <v>113.16916556704282</v>
      </c>
      <c r="AX28" s="714">
        <f>'Index-Temp'!AI23</f>
        <v>115.89609645000726</v>
      </c>
      <c r="AY28" s="714">
        <f>'Index-Temp'!AJ23</f>
        <v>119.0037968314998</v>
      </c>
      <c r="AZ28" s="746"/>
      <c r="BA28" s="747">
        <f t="shared" si="3"/>
        <v>1.291963545220387</v>
      </c>
      <c r="BB28" s="716">
        <f t="shared" si="4"/>
        <v>2.6814538855785077</v>
      </c>
      <c r="BC28" s="717">
        <f t="shared" si="5"/>
        <v>1.7539808443554055</v>
      </c>
      <c r="BD28" s="776"/>
      <c r="BE28" s="717"/>
      <c r="BF28" s="726"/>
      <c r="BG28" s="719"/>
    </row>
    <row r="29" spans="1:60" s="574" customFormat="1" ht="15.75" thickBot="1" x14ac:dyDescent="0.3">
      <c r="A29" s="732">
        <v>9</v>
      </c>
      <c r="B29" s="733" t="s">
        <v>59</v>
      </c>
      <c r="C29" s="734">
        <v>2.94</v>
      </c>
      <c r="D29" s="735">
        <v>100</v>
      </c>
      <c r="E29" s="735">
        <v>100</v>
      </c>
      <c r="F29" s="735">
        <v>100</v>
      </c>
      <c r="G29" s="735">
        <v>100</v>
      </c>
      <c r="H29" s="735">
        <v>100</v>
      </c>
      <c r="I29" s="736">
        <v>141.01201055066579</v>
      </c>
      <c r="J29" s="736">
        <v>148.97520320036421</v>
      </c>
      <c r="K29" s="736">
        <v>147.91965944082497</v>
      </c>
      <c r="L29" s="736">
        <v>114.90630691839661</v>
      </c>
      <c r="M29" s="737">
        <f t="shared" si="0"/>
        <v>138.20329502756289</v>
      </c>
      <c r="N29" s="582">
        <v>147.27382362897768</v>
      </c>
      <c r="O29" s="582">
        <v>126.09579524937939</v>
      </c>
      <c r="P29" s="582">
        <v>128.51706942346755</v>
      </c>
      <c r="Q29" s="582">
        <v>133.6865395662789</v>
      </c>
      <c r="R29" s="737">
        <v>133.89330696702586</v>
      </c>
      <c r="S29" s="582">
        <v>131.93974272173327</v>
      </c>
      <c r="T29" s="582">
        <v>123.68790544340797</v>
      </c>
      <c r="U29" s="582">
        <v>122.99082927058423</v>
      </c>
      <c r="V29" s="582">
        <v>127.13101636166296</v>
      </c>
      <c r="W29" s="737">
        <v>126.43737344934711</v>
      </c>
      <c r="X29" s="582">
        <v>133.98807760663507</v>
      </c>
      <c r="Y29" s="582">
        <v>143.00646758880649</v>
      </c>
      <c r="Z29" s="582">
        <v>181.9234980516211</v>
      </c>
      <c r="AA29" s="582">
        <v>144.96129729739201</v>
      </c>
      <c r="AB29" s="737">
        <v>150.96983513611366</v>
      </c>
      <c r="AC29" s="582">
        <v>149.00346987136089</v>
      </c>
      <c r="AD29" s="738">
        <v>151.00695291626079</v>
      </c>
      <c r="AE29" s="727">
        <v>136.37289252426902</v>
      </c>
      <c r="AF29" s="727">
        <v>135.3154462563613</v>
      </c>
      <c r="AG29" s="727">
        <f t="shared" si="1"/>
        <v>142.92469039206298</v>
      </c>
      <c r="AH29" s="582">
        <v>103.25644253554502</v>
      </c>
      <c r="AI29" s="582">
        <v>103.43011536328959</v>
      </c>
      <c r="AJ29" s="582">
        <v>100.46509013755991</v>
      </c>
      <c r="AK29" s="582">
        <v>111.21887919714253</v>
      </c>
      <c r="AL29" s="737">
        <f t="shared" si="2"/>
        <v>104.59263180838427</v>
      </c>
      <c r="AM29" s="737">
        <v>119.4675327745218</v>
      </c>
      <c r="AN29" s="737">
        <v>125.02298053096087</v>
      </c>
      <c r="AO29" s="737">
        <v>143.76466603381601</v>
      </c>
      <c r="AP29" s="737">
        <v>141.81803687480334</v>
      </c>
      <c r="AQ29" s="737">
        <v>132.51830405352553</v>
      </c>
      <c r="AR29" s="728">
        <f>'Index-Temp'!AC24</f>
        <v>154.65114713485565</v>
      </c>
      <c r="AS29" s="728">
        <f>'Index-Temp'!AD24</f>
        <v>164.32196225354539</v>
      </c>
      <c r="AT29" s="728">
        <f>'Index-Temp'!AE24</f>
        <v>160.38622663215838</v>
      </c>
      <c r="AU29" s="728">
        <f>'Index-Temp'!AF24</f>
        <v>157.51592241836647</v>
      </c>
      <c r="AV29" s="728">
        <f>'Index-Temp'!AG24</f>
        <v>159.21881460973148</v>
      </c>
      <c r="AW29" s="714">
        <f>'Index-Temp'!AH24</f>
        <v>156.06246537822366</v>
      </c>
      <c r="AX29" s="714">
        <f>'Index-Temp'!AI24</f>
        <v>141.56316198214901</v>
      </c>
      <c r="AY29" s="714">
        <f>'Index-Temp'!AJ24</f>
        <v>123.64002093724685</v>
      </c>
      <c r="AZ29" s="729"/>
      <c r="BA29" s="730">
        <f t="shared" si="3"/>
        <v>-2.3951366983521405</v>
      </c>
      <c r="BB29" s="716">
        <f t="shared" si="4"/>
        <v>-12.6608792809829</v>
      </c>
      <c r="BC29" s="717">
        <f t="shared" si="5"/>
        <v>-22.911073142950112</v>
      </c>
      <c r="BD29" s="776"/>
      <c r="BE29" s="717"/>
      <c r="BF29" s="783">
        <v>0.12626127721820463</v>
      </c>
      <c r="BG29" s="784">
        <v>3.2888720886528304</v>
      </c>
      <c r="BH29" s="731"/>
    </row>
    <row r="30" spans="1:60" s="574" customFormat="1" ht="15.75" thickBot="1" x14ac:dyDescent="0.3">
      <c r="A30" s="732">
        <v>10</v>
      </c>
      <c r="B30" s="733" t="s">
        <v>60</v>
      </c>
      <c r="C30" s="734">
        <v>5.76</v>
      </c>
      <c r="D30" s="735">
        <v>100</v>
      </c>
      <c r="E30" s="735">
        <v>100</v>
      </c>
      <c r="F30" s="735">
        <v>100</v>
      </c>
      <c r="G30" s="735">
        <v>100</v>
      </c>
      <c r="H30" s="735">
        <v>100</v>
      </c>
      <c r="I30" s="736">
        <v>89.18798215710919</v>
      </c>
      <c r="J30" s="736">
        <v>85.439175290138934</v>
      </c>
      <c r="K30" s="736">
        <v>85.323115014317224</v>
      </c>
      <c r="L30" s="736">
        <v>89.575352752464994</v>
      </c>
      <c r="M30" s="737">
        <f t="shared" si="0"/>
        <v>87.381406303507589</v>
      </c>
      <c r="N30" s="582">
        <v>129.1592095105334</v>
      </c>
      <c r="O30" s="582">
        <v>101.26222331840617</v>
      </c>
      <c r="P30" s="582">
        <v>98.42847018698636</v>
      </c>
      <c r="Q30" s="582">
        <v>89.859335733230864</v>
      </c>
      <c r="R30" s="737">
        <v>104.6773096872892</v>
      </c>
      <c r="S30" s="582">
        <v>99.373745943948421</v>
      </c>
      <c r="T30" s="582">
        <v>100.5294781107023</v>
      </c>
      <c r="U30" s="582">
        <v>100.39932249558818</v>
      </c>
      <c r="V30" s="582">
        <v>104.24158387454558</v>
      </c>
      <c r="W30" s="737">
        <v>101.13603260619612</v>
      </c>
      <c r="X30" s="582">
        <v>110.47618944639788</v>
      </c>
      <c r="Y30" s="582">
        <v>110.70400397797447</v>
      </c>
      <c r="Z30" s="582">
        <v>109.05882141084359</v>
      </c>
      <c r="AA30" s="582">
        <v>107.68378713169251</v>
      </c>
      <c r="AB30" s="737">
        <v>109.48070049172711</v>
      </c>
      <c r="AC30" s="582">
        <v>112.11858287210228</v>
      </c>
      <c r="AD30" s="738">
        <v>109.46430125141563</v>
      </c>
      <c r="AE30" s="727">
        <v>108.96260471250004</v>
      </c>
      <c r="AF30" s="727">
        <v>108.53201785637494</v>
      </c>
      <c r="AG30" s="727">
        <f t="shared" si="1"/>
        <v>109.76937667309822</v>
      </c>
      <c r="AH30" s="582">
        <v>110.22660133656271</v>
      </c>
      <c r="AI30" s="582">
        <v>116.35828807657089</v>
      </c>
      <c r="AJ30" s="582">
        <v>115.76516516022997</v>
      </c>
      <c r="AK30" s="582">
        <v>116.82932742869549</v>
      </c>
      <c r="AL30" s="737">
        <f t="shared" si="2"/>
        <v>114.79484550051475</v>
      </c>
      <c r="AM30" s="737">
        <v>121.27353333852746</v>
      </c>
      <c r="AN30" s="737">
        <v>128.65315691057026</v>
      </c>
      <c r="AO30" s="737">
        <v>138.52074461912252</v>
      </c>
      <c r="AP30" s="737">
        <v>143.57942333772672</v>
      </c>
      <c r="AQ30" s="737">
        <v>133.00671455148674</v>
      </c>
      <c r="AR30" s="728">
        <f>'Index-Temp'!AC25</f>
        <v>147.71223217992062</v>
      </c>
      <c r="AS30" s="728">
        <f>'Index-Temp'!AD25</f>
        <v>145.65806024665625</v>
      </c>
      <c r="AT30" s="728">
        <f>'Index-Temp'!AE25</f>
        <v>151.65431544854181</v>
      </c>
      <c r="AU30" s="728">
        <f>'Index-Temp'!AF25</f>
        <v>147.03136707265989</v>
      </c>
      <c r="AV30" s="728">
        <f>'Index-Temp'!AG25</f>
        <v>148.01399373694463</v>
      </c>
      <c r="AW30" s="714">
        <f>'Index-Temp'!AH25</f>
        <v>146.87237133085074</v>
      </c>
      <c r="AX30" s="714">
        <f>'Index-Temp'!AI25</f>
        <v>148.11812501900116</v>
      </c>
      <c r="AY30" s="714">
        <f>'Index-Temp'!AJ25</f>
        <v>140.43035329732183</v>
      </c>
      <c r="AZ30" s="729"/>
      <c r="BA30" s="730">
        <f t="shared" si="3"/>
        <v>4.1166655602385083</v>
      </c>
      <c r="BB30" s="716">
        <f t="shared" si="4"/>
        <v>-5.1902977577478175</v>
      </c>
      <c r="BC30" s="717">
        <f t="shared" si="5"/>
        <v>-7.4010173189093376</v>
      </c>
      <c r="BD30" s="776"/>
      <c r="BE30" s="717"/>
      <c r="BF30" s="726"/>
      <c r="BG30" s="719"/>
      <c r="BH30" s="731"/>
    </row>
    <row r="31" spans="1:60" s="574" customFormat="1" ht="15.75" thickBot="1" x14ac:dyDescent="0.3">
      <c r="A31" s="732">
        <v>11</v>
      </c>
      <c r="B31" s="733" t="s">
        <v>61</v>
      </c>
      <c r="C31" s="734">
        <v>1.33</v>
      </c>
      <c r="D31" s="735">
        <v>100</v>
      </c>
      <c r="E31" s="735">
        <v>100</v>
      </c>
      <c r="F31" s="735">
        <v>100</v>
      </c>
      <c r="G31" s="735">
        <v>100</v>
      </c>
      <c r="H31" s="735">
        <v>100</v>
      </c>
      <c r="I31" s="736">
        <v>103.99770551000661</v>
      </c>
      <c r="J31" s="736">
        <v>103.43418449096473</v>
      </c>
      <c r="K31" s="736">
        <v>101.2619700517532</v>
      </c>
      <c r="L31" s="736">
        <v>100.78090800106733</v>
      </c>
      <c r="M31" s="737">
        <f t="shared" si="0"/>
        <v>102.36869201344797</v>
      </c>
      <c r="N31" s="582">
        <v>109.7217115983287</v>
      </c>
      <c r="O31" s="582">
        <v>118.20945415480985</v>
      </c>
      <c r="P31" s="582">
        <v>107.74884164847651</v>
      </c>
      <c r="Q31" s="582">
        <v>123.06953317926806</v>
      </c>
      <c r="R31" s="737">
        <v>114.68738514522079</v>
      </c>
      <c r="S31" s="582">
        <v>115.01631453255405</v>
      </c>
      <c r="T31" s="582">
        <v>111.64006867856398</v>
      </c>
      <c r="U31" s="582">
        <v>114.08657207263698</v>
      </c>
      <c r="V31" s="582">
        <v>113.99292717878458</v>
      </c>
      <c r="W31" s="737">
        <v>113.68397061563491</v>
      </c>
      <c r="X31" s="582">
        <v>123.63584986641114</v>
      </c>
      <c r="Y31" s="582">
        <v>118.68635821393676</v>
      </c>
      <c r="Z31" s="582">
        <v>137.00845936323279</v>
      </c>
      <c r="AA31" s="582">
        <v>136.21596701734691</v>
      </c>
      <c r="AB31" s="737">
        <v>128.88665861523188</v>
      </c>
      <c r="AC31" s="582">
        <v>125.82821562924322</v>
      </c>
      <c r="AD31" s="738">
        <v>120.08616080134453</v>
      </c>
      <c r="AE31" s="727">
        <v>128.08225852834502</v>
      </c>
      <c r="AF31" s="727">
        <v>127.38102232481397</v>
      </c>
      <c r="AG31" s="727">
        <f t="shared" si="1"/>
        <v>125.34441432093668</v>
      </c>
      <c r="AH31" s="582">
        <v>182.73406318012078</v>
      </c>
      <c r="AI31" s="582">
        <v>187.98352692929939</v>
      </c>
      <c r="AJ31" s="582">
        <v>195.7183139278977</v>
      </c>
      <c r="AK31" s="582">
        <v>191.39046252335399</v>
      </c>
      <c r="AL31" s="737">
        <f t="shared" si="2"/>
        <v>189.45659164016797</v>
      </c>
      <c r="AM31" s="737">
        <v>210.64844709390107</v>
      </c>
      <c r="AN31" s="737">
        <v>211.34776339828517</v>
      </c>
      <c r="AO31" s="737">
        <v>208.6550958654361</v>
      </c>
      <c r="AP31" s="737">
        <v>200.50223041465213</v>
      </c>
      <c r="AQ31" s="737">
        <v>207.78838419306862</v>
      </c>
      <c r="AR31" s="728">
        <f>'Index-Temp'!AC26</f>
        <v>207.94920377589426</v>
      </c>
      <c r="AS31" s="728">
        <f>'Index-Temp'!AD26</f>
        <v>213.38651548667642</v>
      </c>
      <c r="AT31" s="728">
        <f>'Index-Temp'!AE26</f>
        <v>214.94240583114583</v>
      </c>
      <c r="AU31" s="728">
        <f>'Index-Temp'!AF26</f>
        <v>212.34660437746999</v>
      </c>
      <c r="AV31" s="728">
        <f>'Index-Temp'!AG26</f>
        <v>212.15618236779665</v>
      </c>
      <c r="AW31" s="714">
        <f>'Index-Temp'!AH26</f>
        <v>215.71563122095628</v>
      </c>
      <c r="AX31" s="714">
        <f>'Index-Temp'!AI26</f>
        <v>215.91761409930291</v>
      </c>
      <c r="AY31" s="714">
        <f>'Index-Temp'!AJ26</f>
        <v>213.29144409661927</v>
      </c>
      <c r="AZ31" s="729"/>
      <c r="BA31" s="730">
        <f t="shared" si="3"/>
        <v>0.72914183022336765</v>
      </c>
      <c r="BB31" s="716">
        <f t="shared" si="4"/>
        <v>-1.2162833558710184</v>
      </c>
      <c r="BC31" s="717">
        <f t="shared" si="5"/>
        <v>-0.76809493600975198</v>
      </c>
      <c r="BD31" s="776"/>
      <c r="BE31" s="717"/>
      <c r="BF31" s="726"/>
      <c r="BG31" s="719"/>
      <c r="BH31" s="731"/>
    </row>
    <row r="32" spans="1:60" ht="15.75" thickBot="1" x14ac:dyDescent="0.3">
      <c r="A32" s="583">
        <v>11.1</v>
      </c>
      <c r="B32" s="630" t="s">
        <v>62</v>
      </c>
      <c r="C32" s="631">
        <v>0.46550000000000002</v>
      </c>
      <c r="D32" s="584">
        <v>100</v>
      </c>
      <c r="E32" s="584">
        <v>100</v>
      </c>
      <c r="F32" s="584">
        <v>100</v>
      </c>
      <c r="G32" s="584">
        <v>100</v>
      </c>
      <c r="H32" s="584">
        <v>100</v>
      </c>
      <c r="I32" s="585">
        <v>106.18795003003025</v>
      </c>
      <c r="J32" s="585">
        <v>115.06158724314186</v>
      </c>
      <c r="K32" s="585">
        <v>108.85526027396608</v>
      </c>
      <c r="L32" s="585">
        <v>107.48079727200646</v>
      </c>
      <c r="M32" s="585">
        <f t="shared" si="0"/>
        <v>109.39639870478617</v>
      </c>
      <c r="N32" s="585">
        <v>122.54225313952189</v>
      </c>
      <c r="O32" s="585">
        <v>146.79294615803946</v>
      </c>
      <c r="P32" s="585">
        <v>116.90548185422993</v>
      </c>
      <c r="Q32" s="585">
        <v>109.0324639024808</v>
      </c>
      <c r="R32" s="585">
        <v>123.81828626356803</v>
      </c>
      <c r="S32" s="585">
        <v>117.46020456524928</v>
      </c>
      <c r="T32" s="585">
        <v>117.24054457460129</v>
      </c>
      <c r="U32" s="585">
        <v>121.70575789654143</v>
      </c>
      <c r="V32" s="585">
        <v>117.19617114928926</v>
      </c>
      <c r="W32" s="585">
        <v>118.40066954642032</v>
      </c>
      <c r="X32" s="585">
        <v>125.67323830325347</v>
      </c>
      <c r="Y32" s="585">
        <v>121.30608919712404</v>
      </c>
      <c r="Z32" s="585">
        <v>163.63005997681219</v>
      </c>
      <c r="AA32" s="585">
        <v>169.14342774837965</v>
      </c>
      <c r="AB32" s="585">
        <v>144.93820380639232</v>
      </c>
      <c r="AC32" s="585">
        <v>137.38357515374693</v>
      </c>
      <c r="AD32" s="585">
        <v>128.14224559222322</v>
      </c>
      <c r="AE32" s="573">
        <v>150.59913924913403</v>
      </c>
      <c r="AF32" s="573">
        <v>150.29199265155711</v>
      </c>
      <c r="AG32" s="573">
        <f t="shared" si="1"/>
        <v>141.60423816166531</v>
      </c>
      <c r="AH32" s="585">
        <v>284.23046133912243</v>
      </c>
      <c r="AI32" s="585">
        <v>309.34508029574766</v>
      </c>
      <c r="AJ32" s="585">
        <v>309.88978940463585</v>
      </c>
      <c r="AK32" s="585">
        <v>305.82687250877962</v>
      </c>
      <c r="AL32" s="585">
        <f t="shared" si="2"/>
        <v>302.32305088707142</v>
      </c>
      <c r="AM32" s="585">
        <v>352.51112109566066</v>
      </c>
      <c r="AN32" s="585">
        <v>350.55393750481937</v>
      </c>
      <c r="AO32" s="585">
        <v>332.51953343428602</v>
      </c>
      <c r="AP32" s="585">
        <v>316.22875844129754</v>
      </c>
      <c r="AQ32" s="585">
        <v>337.95333761901588</v>
      </c>
      <c r="AR32" s="744">
        <f>'Index-Temp'!AC27</f>
        <v>324.91287879760557</v>
      </c>
      <c r="AS32" s="744">
        <f>'Index-Temp'!AD27</f>
        <v>346.76937905615313</v>
      </c>
      <c r="AT32" s="744">
        <f>'Index-Temp'!AE27</f>
        <v>344.9004232833347</v>
      </c>
      <c r="AU32" s="744">
        <f>'Index-Temp'!AF27</f>
        <v>341.13253111933227</v>
      </c>
      <c r="AV32" s="744">
        <f>'Index-Temp'!AG27</f>
        <v>339.42880306410643</v>
      </c>
      <c r="AW32" s="745">
        <f>'Index-Temp'!AH27</f>
        <v>342.22478925650717</v>
      </c>
      <c r="AX32" s="714">
        <f>'Index-Temp'!AI27</f>
        <v>359.42016486116432</v>
      </c>
      <c r="AY32" s="714">
        <f>'Index-Temp'!AJ27</f>
        <v>347.11246453422586</v>
      </c>
      <c r="AZ32" s="746"/>
      <c r="BA32" s="747">
        <f t="shared" si="3"/>
        <v>-0.53896217073877706</v>
      </c>
      <c r="BB32" s="716">
        <f t="shared" si="4"/>
        <v>-3.4243210398872974</v>
      </c>
      <c r="BC32" s="717">
        <f t="shared" si="5"/>
        <v>0.64135649061641642</v>
      </c>
      <c r="BD32" s="776"/>
      <c r="BE32" s="717"/>
      <c r="BF32" s="726"/>
      <c r="BG32" s="719"/>
    </row>
    <row r="33" spans="1:61" ht="15.75" thickBot="1" x14ac:dyDescent="0.3">
      <c r="A33" s="583">
        <v>11.2</v>
      </c>
      <c r="B33" s="630" t="s">
        <v>63</v>
      </c>
      <c r="C33" s="631">
        <v>0.86450000000000005</v>
      </c>
      <c r="D33" s="584">
        <v>100</v>
      </c>
      <c r="E33" s="584">
        <v>100</v>
      </c>
      <c r="F33" s="584">
        <v>100</v>
      </c>
      <c r="G33" s="584">
        <v>100</v>
      </c>
      <c r="H33" s="584">
        <v>100</v>
      </c>
      <c r="I33" s="585">
        <v>102.81834307614774</v>
      </c>
      <c r="J33" s="585">
        <v>97.17327531671549</v>
      </c>
      <c r="K33" s="585">
        <v>97.17327531671549</v>
      </c>
      <c r="L33" s="585">
        <v>97.17327531671549</v>
      </c>
      <c r="M33" s="742">
        <f t="shared" si="0"/>
        <v>98.584542256573556</v>
      </c>
      <c r="N33" s="585">
        <v>102.81834307614774</v>
      </c>
      <c r="O33" s="585">
        <v>102.81834307614774</v>
      </c>
      <c r="P33" s="585">
        <v>102.81834307614774</v>
      </c>
      <c r="Q33" s="585">
        <v>113.91660241825872</v>
      </c>
      <c r="R33" s="742">
        <v>105.59290791167548</v>
      </c>
      <c r="S33" s="585">
        <v>113.70037374571815</v>
      </c>
      <c r="T33" s="585">
        <v>108.62442781146697</v>
      </c>
      <c r="U33" s="585">
        <v>109.98393355207303</v>
      </c>
      <c r="V33" s="585">
        <v>112.26810350235898</v>
      </c>
      <c r="W33" s="742">
        <v>111.14420965290429</v>
      </c>
      <c r="X33" s="585">
        <v>122.53879455426527</v>
      </c>
      <c r="Y33" s="585">
        <v>117.27573383837439</v>
      </c>
      <c r="Z33" s="585">
        <v>122.67375134053621</v>
      </c>
      <c r="AA33" s="585">
        <v>118.48579585448316</v>
      </c>
      <c r="AB33" s="742">
        <v>120.24351889691476</v>
      </c>
      <c r="AC33" s="585">
        <v>119.60609896220274</v>
      </c>
      <c r="AD33" s="743">
        <v>115.74826899087138</v>
      </c>
      <c r="AE33" s="573">
        <v>115.957784294074</v>
      </c>
      <c r="AF33" s="573">
        <v>115.04434599502922</v>
      </c>
      <c r="AG33" s="573">
        <f t="shared" si="1"/>
        <v>116.58912456054433</v>
      </c>
      <c r="AH33" s="585">
        <v>128.0821564791199</v>
      </c>
      <c r="AI33" s="585">
        <v>122.63499819351958</v>
      </c>
      <c r="AJ33" s="585">
        <v>134.24136559426947</v>
      </c>
      <c r="AK33" s="585">
        <v>129.77085714658634</v>
      </c>
      <c r="AL33" s="742">
        <f t="shared" si="2"/>
        <v>128.68234435337382</v>
      </c>
      <c r="AM33" s="742">
        <v>134.26085340064589</v>
      </c>
      <c r="AN33" s="742">
        <v>136.39059272553601</v>
      </c>
      <c r="AO33" s="742">
        <v>141.95886025143994</v>
      </c>
      <c r="AP33" s="742">
        <v>138.18794609261229</v>
      </c>
      <c r="AQ33" s="742">
        <v>137.69956311755854</v>
      </c>
      <c r="AR33" s="744">
        <f>'Index-Temp'!AC28</f>
        <v>144.96876337958818</v>
      </c>
      <c r="AS33" s="744">
        <f>'Index-Temp'!AD28</f>
        <v>141.5649735646505</v>
      </c>
      <c r="AT33" s="744">
        <f>'Index-Temp'!AE28</f>
        <v>144.96501181842876</v>
      </c>
      <c r="AU33" s="744">
        <f>'Index-Temp'!AF28</f>
        <v>143.00033613185187</v>
      </c>
      <c r="AV33" s="744">
        <f>'Index-Temp'!AG28</f>
        <v>143.62477122362984</v>
      </c>
      <c r="AW33" s="745">
        <f>'Index-Temp'!AH28</f>
        <v>147.59531535565961</v>
      </c>
      <c r="AX33" s="714">
        <f>'Index-Temp'!AI28</f>
        <v>138.64700984291599</v>
      </c>
      <c r="AY33" s="714">
        <f>'Index-Temp'!AJ28</f>
        <v>141.2339715532926</v>
      </c>
      <c r="AZ33" s="746"/>
      <c r="BA33" s="747">
        <f t="shared" si="3"/>
        <v>2.4017510604242176</v>
      </c>
      <c r="BB33" s="716">
        <f t="shared" si="4"/>
        <v>1.8658618842970967</v>
      </c>
      <c r="BC33" s="717">
        <f t="shared" si="5"/>
        <v>-2.5737522581030468</v>
      </c>
      <c r="BD33" s="776"/>
      <c r="BE33" s="717"/>
      <c r="BF33" s="726"/>
      <c r="BG33" s="719"/>
    </row>
    <row r="34" spans="1:61" s="574" customFormat="1" ht="15.75" thickBot="1" x14ac:dyDescent="0.3">
      <c r="A34" s="732">
        <v>12</v>
      </c>
      <c r="B34" s="733" t="s">
        <v>64</v>
      </c>
      <c r="C34" s="734">
        <v>1.32</v>
      </c>
      <c r="D34" s="735">
        <v>100</v>
      </c>
      <c r="E34" s="735">
        <v>100</v>
      </c>
      <c r="F34" s="735">
        <v>100</v>
      </c>
      <c r="G34" s="735">
        <v>100</v>
      </c>
      <c r="H34" s="735">
        <v>100</v>
      </c>
      <c r="I34" s="736">
        <v>120.52072399074925</v>
      </c>
      <c r="J34" s="736">
        <v>114.27701622922331</v>
      </c>
      <c r="K34" s="736">
        <v>116.80506118715681</v>
      </c>
      <c r="L34" s="736">
        <v>114.87327622520316</v>
      </c>
      <c r="M34" s="737">
        <f t="shared" si="0"/>
        <v>116.61901940808313</v>
      </c>
      <c r="N34" s="582">
        <v>113.31160263616755</v>
      </c>
      <c r="O34" s="582">
        <v>116.95395867457736</v>
      </c>
      <c r="P34" s="582">
        <v>126.59608699539137</v>
      </c>
      <c r="Q34" s="582">
        <v>124.08637777651563</v>
      </c>
      <c r="R34" s="737">
        <v>120.23700652066299</v>
      </c>
      <c r="S34" s="582">
        <v>118.55484211715037</v>
      </c>
      <c r="T34" s="582">
        <v>122.134340190511</v>
      </c>
      <c r="U34" s="582">
        <v>129.43604347583451</v>
      </c>
      <c r="V34" s="582">
        <v>128.39517067694254</v>
      </c>
      <c r="W34" s="737">
        <v>124.63009911510962</v>
      </c>
      <c r="X34" s="582">
        <v>130.61472270578565</v>
      </c>
      <c r="Y34" s="582">
        <v>131.28195552984761</v>
      </c>
      <c r="Z34" s="582">
        <v>131.55059968872175</v>
      </c>
      <c r="AA34" s="582">
        <v>126.45207660581865</v>
      </c>
      <c r="AB34" s="737">
        <v>129.97483863254342</v>
      </c>
      <c r="AC34" s="582">
        <v>130.52331340899494</v>
      </c>
      <c r="AD34" s="738">
        <v>130.08251309960147</v>
      </c>
      <c r="AE34" s="727">
        <v>128.82081954977076</v>
      </c>
      <c r="AF34" s="727">
        <v>127.00004223785703</v>
      </c>
      <c r="AG34" s="727">
        <f t="shared" si="1"/>
        <v>129.10667207405606</v>
      </c>
      <c r="AH34" s="582">
        <v>134.76754198161399</v>
      </c>
      <c r="AI34" s="582">
        <v>143.28129401899054</v>
      </c>
      <c r="AJ34" s="582">
        <v>152.73297380088283</v>
      </c>
      <c r="AK34" s="582">
        <v>159.3251320593869</v>
      </c>
      <c r="AL34" s="737">
        <f t="shared" si="2"/>
        <v>147.52673546521856</v>
      </c>
      <c r="AM34" s="737">
        <v>165.42105498230219</v>
      </c>
      <c r="AN34" s="737">
        <v>167.34852816970783</v>
      </c>
      <c r="AO34" s="737">
        <v>176.07280312636527</v>
      </c>
      <c r="AP34" s="737">
        <v>181.67674170329664</v>
      </c>
      <c r="AQ34" s="737">
        <v>172.62978199541797</v>
      </c>
      <c r="AR34" s="728">
        <f>'Index-Temp'!AC29</f>
        <v>176.16051836018784</v>
      </c>
      <c r="AS34" s="728">
        <f>'Index-Temp'!AD29</f>
        <v>175.16854379282029</v>
      </c>
      <c r="AT34" s="728">
        <f>'Index-Temp'!AE29</f>
        <v>175.0172198817223</v>
      </c>
      <c r="AU34" s="728">
        <f>'Index-Temp'!AF29</f>
        <v>168.85589140767416</v>
      </c>
      <c r="AV34" s="728">
        <f>'Index-Temp'!AG29</f>
        <v>173.80054336060113</v>
      </c>
      <c r="AW34" s="714">
        <f>'Index-Temp'!AH29</f>
        <v>169.90195845492386</v>
      </c>
      <c r="AX34" s="714">
        <f>'Index-Temp'!AI29</f>
        <v>166.30214128717461</v>
      </c>
      <c r="AY34" s="714">
        <f>'Index-Temp'!AJ29</f>
        <v>158.61103955961903</v>
      </c>
      <c r="AZ34" s="729"/>
      <c r="BA34" s="730">
        <f t="shared" si="3"/>
        <v>-8.6387605800364309E-2</v>
      </c>
      <c r="BB34" s="716">
        <f t="shared" si="4"/>
        <v>-4.6247761261680891</v>
      </c>
      <c r="BC34" s="717">
        <f t="shared" si="5"/>
        <v>-9.374037785076613</v>
      </c>
      <c r="BD34" s="776"/>
      <c r="BE34" s="717"/>
      <c r="BF34" s="726"/>
      <c r="BG34" s="719"/>
      <c r="BH34" s="731"/>
    </row>
    <row r="35" spans="1:61" s="574" customFormat="1" ht="15.75" thickBot="1" x14ac:dyDescent="0.3">
      <c r="A35" s="732">
        <v>13</v>
      </c>
      <c r="B35" s="733" t="s">
        <v>65</v>
      </c>
      <c r="C35" s="734">
        <v>2.41</v>
      </c>
      <c r="D35" s="735">
        <v>100</v>
      </c>
      <c r="E35" s="735">
        <v>100</v>
      </c>
      <c r="F35" s="735">
        <v>100</v>
      </c>
      <c r="G35" s="735">
        <v>100</v>
      </c>
      <c r="H35" s="735">
        <v>100</v>
      </c>
      <c r="I35" s="736">
        <v>140.63113026725907</v>
      </c>
      <c r="J35" s="736">
        <v>142.23418767124451</v>
      </c>
      <c r="K35" s="736">
        <v>129.04934138803807</v>
      </c>
      <c r="L35" s="736">
        <v>130.82258564919644</v>
      </c>
      <c r="M35" s="737">
        <f t="shared" si="0"/>
        <v>135.68431124393453</v>
      </c>
      <c r="N35" s="582">
        <v>135.77173505925603</v>
      </c>
      <c r="O35" s="582">
        <v>135.59246762823329</v>
      </c>
      <c r="P35" s="582">
        <v>139.80337627030761</v>
      </c>
      <c r="Q35" s="582">
        <v>150.26556751646561</v>
      </c>
      <c r="R35" s="737">
        <v>140.35828661856561</v>
      </c>
      <c r="S35" s="582">
        <v>143.2373447364798</v>
      </c>
      <c r="T35" s="582">
        <v>131.82873050924212</v>
      </c>
      <c r="U35" s="582">
        <v>144.91003262660539</v>
      </c>
      <c r="V35" s="582">
        <v>150.09886329872609</v>
      </c>
      <c r="W35" s="737">
        <v>142.51874279276333</v>
      </c>
      <c r="X35" s="582">
        <v>150.55650562351317</v>
      </c>
      <c r="Y35" s="582">
        <v>143.48110640389783</v>
      </c>
      <c r="Z35" s="582">
        <v>154.5089324290231</v>
      </c>
      <c r="AA35" s="582">
        <v>156.43372197371289</v>
      </c>
      <c r="AB35" s="737">
        <v>151.24506660753676</v>
      </c>
      <c r="AC35" s="582">
        <v>156.83906166618436</v>
      </c>
      <c r="AD35" s="738">
        <v>152.67628978236473</v>
      </c>
      <c r="AE35" s="727">
        <v>159.87946198335808</v>
      </c>
      <c r="AF35" s="727">
        <v>156.78862897334747</v>
      </c>
      <c r="AG35" s="727">
        <f t="shared" si="1"/>
        <v>156.54586060131368</v>
      </c>
      <c r="AH35" s="582">
        <v>165.19553636621714</v>
      </c>
      <c r="AI35" s="582">
        <v>166.79971688007706</v>
      </c>
      <c r="AJ35" s="582">
        <v>180.28066815134622</v>
      </c>
      <c r="AK35" s="582">
        <v>191.99752149615369</v>
      </c>
      <c r="AL35" s="737">
        <f t="shared" si="2"/>
        <v>176.06836072344851</v>
      </c>
      <c r="AM35" s="737">
        <v>206.682817405652</v>
      </c>
      <c r="AN35" s="737">
        <v>193.42668391619537</v>
      </c>
      <c r="AO35" s="737">
        <v>198.60082440100641</v>
      </c>
      <c r="AP35" s="737">
        <v>207.72257744205959</v>
      </c>
      <c r="AQ35" s="737">
        <v>201.60822579122834</v>
      </c>
      <c r="AR35" s="728">
        <f>'Index-Temp'!AC30</f>
        <v>216.85000704722276</v>
      </c>
      <c r="AS35" s="728">
        <f>'Index-Temp'!AD30</f>
        <v>216.52229335628502</v>
      </c>
      <c r="AT35" s="728">
        <f>'Index-Temp'!AE30</f>
        <v>235.85937758408198</v>
      </c>
      <c r="AU35" s="728">
        <f>'Index-Temp'!AF30</f>
        <v>237.40811402062684</v>
      </c>
      <c r="AV35" s="728">
        <f>'Index-Temp'!AG30</f>
        <v>226.65994800205416</v>
      </c>
      <c r="AW35" s="714">
        <f>'Index-Temp'!AH30</f>
        <v>231.72723198638334</v>
      </c>
      <c r="AX35" s="714">
        <f>'Index-Temp'!AI30</f>
        <v>222.0559056098223</v>
      </c>
      <c r="AY35" s="714">
        <f>'Index-Temp'!AJ30</f>
        <v>231.81182252118575</v>
      </c>
      <c r="AZ35" s="729"/>
      <c r="BA35" s="730">
        <f t="shared" si="3"/>
        <v>8.9307590124117162</v>
      </c>
      <c r="BB35" s="716">
        <f t="shared" si="4"/>
        <v>4.3934507774387708</v>
      </c>
      <c r="BC35" s="717">
        <f t="shared" si="5"/>
        <v>-1.7160882490047764</v>
      </c>
      <c r="BD35" s="776"/>
      <c r="BE35" s="717"/>
      <c r="BF35" s="740">
        <v>-1.2192415169813808</v>
      </c>
      <c r="BG35" s="741">
        <v>3.8624614484804773</v>
      </c>
      <c r="BH35" s="731"/>
    </row>
    <row r="36" spans="1:61" ht="15.75" thickBot="1" x14ac:dyDescent="0.3">
      <c r="A36" s="583">
        <v>13.1</v>
      </c>
      <c r="B36" s="630" t="s">
        <v>66</v>
      </c>
      <c r="C36" s="631">
        <v>1.81</v>
      </c>
      <c r="D36" s="584">
        <v>100</v>
      </c>
      <c r="E36" s="584">
        <v>100</v>
      </c>
      <c r="F36" s="584">
        <v>100</v>
      </c>
      <c r="G36" s="584">
        <v>100</v>
      </c>
      <c r="H36" s="584">
        <v>100</v>
      </c>
      <c r="I36" s="585">
        <v>143.13624189401301</v>
      </c>
      <c r="J36" s="585">
        <v>144.98979876165583</v>
      </c>
      <c r="K36" s="585">
        <v>127.42992776905149</v>
      </c>
      <c r="L36" s="585">
        <v>128.49724181893717</v>
      </c>
      <c r="M36" s="742">
        <f t="shared" si="0"/>
        <v>136.01330256091435</v>
      </c>
      <c r="N36" s="585">
        <v>132.21018164625173</v>
      </c>
      <c r="O36" s="585">
        <v>131.88979122947262</v>
      </c>
      <c r="P36" s="585">
        <v>138.41053661924019</v>
      </c>
      <c r="Q36" s="585">
        <v>147.75308929679952</v>
      </c>
      <c r="R36" s="742">
        <v>137.56589969794101</v>
      </c>
      <c r="S36" s="585">
        <v>137.84363157816412</v>
      </c>
      <c r="T36" s="585">
        <v>123.06622345447451</v>
      </c>
      <c r="U36" s="585">
        <v>142.4352958351941</v>
      </c>
      <c r="V36" s="585">
        <v>144.33035428527691</v>
      </c>
      <c r="W36" s="742">
        <v>136.9188762882774</v>
      </c>
      <c r="X36" s="585">
        <v>147.59439706872195</v>
      </c>
      <c r="Y36" s="585">
        <v>137.1118505009606</v>
      </c>
      <c r="Z36" s="585">
        <v>146.20952479873884</v>
      </c>
      <c r="AA36" s="585">
        <v>147.51507045407018</v>
      </c>
      <c r="AB36" s="742">
        <v>144.60771070562288</v>
      </c>
      <c r="AC36" s="585">
        <v>150.51305459074803</v>
      </c>
      <c r="AD36" s="743">
        <v>143.99194245874003</v>
      </c>
      <c r="AE36" s="573">
        <v>151.39321397175212</v>
      </c>
      <c r="AF36" s="573">
        <v>147.85389122550075</v>
      </c>
      <c r="AG36" s="573">
        <f t="shared" si="1"/>
        <v>148.43802556168524</v>
      </c>
      <c r="AH36" s="585">
        <v>161.16508379979581</v>
      </c>
      <c r="AI36" s="585">
        <v>160.32595361578092</v>
      </c>
      <c r="AJ36" s="585">
        <v>172.57067157405083</v>
      </c>
      <c r="AK36" s="585">
        <v>176.60200353084474</v>
      </c>
      <c r="AL36" s="742">
        <f t="shared" si="2"/>
        <v>167.66592813011806</v>
      </c>
      <c r="AM36" s="742">
        <v>197.2468664191498</v>
      </c>
      <c r="AN36" s="742">
        <v>179.96211902396061</v>
      </c>
      <c r="AO36" s="742">
        <v>189.28502335857812</v>
      </c>
      <c r="AP36" s="742">
        <v>200.22929630042512</v>
      </c>
      <c r="AQ36" s="742">
        <v>191.68082627552843</v>
      </c>
      <c r="AR36" s="744">
        <f>'Index-Temp'!AC31</f>
        <v>214.007931054659</v>
      </c>
      <c r="AS36" s="744">
        <f>'Index-Temp'!AD31</f>
        <v>214.94222317248401</v>
      </c>
      <c r="AT36" s="744">
        <f>'Index-Temp'!AE31</f>
        <v>227.75838804705967</v>
      </c>
      <c r="AU36" s="744">
        <f>'Index-Temp'!AF31</f>
        <v>225.4346356724763</v>
      </c>
      <c r="AV36" s="744">
        <f>'Index-Temp'!AG31</f>
        <v>220.53579448666977</v>
      </c>
      <c r="AW36" s="745">
        <f>'Index-Temp'!AH31</f>
        <v>220.8124622772977</v>
      </c>
      <c r="AX36" s="714">
        <f>'Index-Temp'!AI31</f>
        <v>207.98205748624184</v>
      </c>
      <c r="AY36" s="714">
        <f>'Index-Temp'!AJ31</f>
        <v>214.03940421541841</v>
      </c>
      <c r="AZ36" s="746"/>
      <c r="BA36" s="747">
        <f t="shared" si="3"/>
        <v>5.9626092469933667</v>
      </c>
      <c r="BB36" s="716">
        <f t="shared" si="4"/>
        <v>2.9124371603917178</v>
      </c>
      <c r="BC36" s="717">
        <f t="shared" si="5"/>
        <v>-6.0234812641923963</v>
      </c>
      <c r="BD36" s="776"/>
      <c r="BE36" s="717"/>
      <c r="BF36" s="726"/>
      <c r="BG36" s="719"/>
    </row>
    <row r="37" spans="1:61" ht="15.75" thickBot="1" x14ac:dyDescent="0.3">
      <c r="A37" s="583">
        <v>13.2</v>
      </c>
      <c r="B37" s="630" t="s">
        <v>67</v>
      </c>
      <c r="C37" s="631">
        <v>0.60250000000000004</v>
      </c>
      <c r="D37" s="584">
        <v>100</v>
      </c>
      <c r="E37" s="584">
        <v>100</v>
      </c>
      <c r="F37" s="584">
        <v>100</v>
      </c>
      <c r="G37" s="584">
        <v>100</v>
      </c>
      <c r="H37" s="584">
        <v>100</v>
      </c>
      <c r="I37" s="585">
        <v>133.10540073294428</v>
      </c>
      <c r="J37" s="585">
        <v>133.9559203290959</v>
      </c>
      <c r="K37" s="585">
        <v>133.91430180358273</v>
      </c>
      <c r="L37" s="585">
        <v>137.80826586956036</v>
      </c>
      <c r="M37" s="742">
        <f t="shared" si="0"/>
        <v>134.69597218379582</v>
      </c>
      <c r="N37" s="585">
        <v>146.47117352819834</v>
      </c>
      <c r="O37" s="585">
        <v>146.71586062699976</v>
      </c>
      <c r="P37" s="585">
        <v>143.98767464114911</v>
      </c>
      <c r="Q37" s="585">
        <v>157.81342739629233</v>
      </c>
      <c r="R37" s="742">
        <v>148.74703404815989</v>
      </c>
      <c r="S37" s="585">
        <v>159.440864763951</v>
      </c>
      <c r="T37" s="585">
        <v>158.15261062397965</v>
      </c>
      <c r="U37" s="585">
        <v>152.34451161823094</v>
      </c>
      <c r="V37" s="585">
        <v>167.42832606112117</v>
      </c>
      <c r="W37" s="742">
        <v>159.3415782668207</v>
      </c>
      <c r="X37" s="585">
        <v>159.45512219475319</v>
      </c>
      <c r="Y37" s="585">
        <v>162.61530256043955</v>
      </c>
      <c r="Z37" s="585">
        <v>179.44159269593521</v>
      </c>
      <c r="AA37" s="585">
        <v>183.22668338541965</v>
      </c>
      <c r="AB37" s="742">
        <v>171.18467520913688</v>
      </c>
      <c r="AC37" s="585">
        <v>175.84333188450762</v>
      </c>
      <c r="AD37" s="743">
        <v>178.76536638943648</v>
      </c>
      <c r="AE37" s="573">
        <v>185.37341866552708</v>
      </c>
      <c r="AF37" s="573">
        <v>183.62991581750109</v>
      </c>
      <c r="AG37" s="573">
        <f t="shared" si="1"/>
        <v>180.90300818924308</v>
      </c>
      <c r="AH37" s="585">
        <v>177.30361793505125</v>
      </c>
      <c r="AI37" s="585">
        <v>186.24786876119902</v>
      </c>
      <c r="AJ37" s="585">
        <v>203.44264957027494</v>
      </c>
      <c r="AK37" s="585">
        <v>238.24795720936402</v>
      </c>
      <c r="AL37" s="742">
        <f t="shared" si="2"/>
        <v>201.3105233689723</v>
      </c>
      <c r="AM37" s="742">
        <v>235.02982368875416</v>
      </c>
      <c r="AN37" s="742">
        <v>233.87624815676787</v>
      </c>
      <c r="AO37" s="742">
        <v>226.58688230440092</v>
      </c>
      <c r="AP37" s="742">
        <v>230.23351331983281</v>
      </c>
      <c r="AQ37" s="742">
        <v>231.43161686743895</v>
      </c>
      <c r="AR37" s="744">
        <f>'Index-Temp'!AC32</f>
        <v>225.38802787135612</v>
      </c>
      <c r="AS37" s="744">
        <f>'Index-Temp'!AD32</f>
        <v>221.26906021550474</v>
      </c>
      <c r="AT37" s="744">
        <f>'Index-Temp'!AE32</f>
        <v>260.19596025961795</v>
      </c>
      <c r="AU37" s="744">
        <f>'Index-Temp'!AF32</f>
        <v>273.37823154785099</v>
      </c>
      <c r="AV37" s="744">
        <f>'Index-Temp'!AG32</f>
        <v>245.05781997358244</v>
      </c>
      <c r="AW37" s="745">
        <f>'Index-Temp'!AH32</f>
        <v>264.5168306145078</v>
      </c>
      <c r="AX37" s="714">
        <f>'Index-Temp'!AI32</f>
        <v>264.33584769062003</v>
      </c>
      <c r="AY37" s="714">
        <f>'Index-Temp'!AJ32</f>
        <v>285.20282191278545</v>
      </c>
      <c r="AZ37" s="746"/>
      <c r="BA37" s="747">
        <f t="shared" si="3"/>
        <v>17.592563554163611</v>
      </c>
      <c r="BB37" s="716">
        <f t="shared" si="4"/>
        <v>7.8941144019891816</v>
      </c>
      <c r="BC37" s="717">
        <f t="shared" si="5"/>
        <v>9.6107801321035851</v>
      </c>
      <c r="BD37" s="776"/>
      <c r="BE37" s="717"/>
      <c r="BF37" s="726"/>
      <c r="BG37" s="719"/>
      <c r="BH37" s="749"/>
      <c r="BI37" s="750"/>
    </row>
    <row r="38" spans="1:61" s="574" customFormat="1" ht="15.75" thickBot="1" x14ac:dyDescent="0.3">
      <c r="A38" s="732">
        <v>14</v>
      </c>
      <c r="B38" s="733" t="s">
        <v>68</v>
      </c>
      <c r="C38" s="734">
        <v>1.67</v>
      </c>
      <c r="D38" s="735">
        <v>100</v>
      </c>
      <c r="E38" s="735">
        <v>100</v>
      </c>
      <c r="F38" s="735">
        <v>100</v>
      </c>
      <c r="G38" s="735">
        <v>100</v>
      </c>
      <c r="H38" s="735">
        <v>100</v>
      </c>
      <c r="I38" s="736">
        <v>92.473984015431682</v>
      </c>
      <c r="J38" s="736">
        <v>100.29294477225991</v>
      </c>
      <c r="K38" s="736">
        <v>103.37243041855882</v>
      </c>
      <c r="L38" s="736">
        <v>100.56995596632609</v>
      </c>
      <c r="M38" s="737">
        <f t="shared" si="0"/>
        <v>99.177328793144142</v>
      </c>
      <c r="N38" s="582">
        <v>103.13530653372682</v>
      </c>
      <c r="O38" s="582">
        <v>103.03633720421973</v>
      </c>
      <c r="P38" s="582">
        <v>109.61503309873055</v>
      </c>
      <c r="Q38" s="582">
        <v>107.36296892602424</v>
      </c>
      <c r="R38" s="737">
        <v>105.78741144067533</v>
      </c>
      <c r="S38" s="582">
        <v>101.48794163597363</v>
      </c>
      <c r="T38" s="582">
        <v>106.20409445315786</v>
      </c>
      <c r="U38" s="582">
        <v>100.26945873001962</v>
      </c>
      <c r="V38" s="582">
        <v>96.432346723392044</v>
      </c>
      <c r="W38" s="737">
        <v>101.09846038563578</v>
      </c>
      <c r="X38" s="582">
        <v>105.5675184442685</v>
      </c>
      <c r="Y38" s="582">
        <v>106.54318960162897</v>
      </c>
      <c r="Z38" s="582">
        <v>108.09743624128947</v>
      </c>
      <c r="AA38" s="582">
        <v>104.27522097058277</v>
      </c>
      <c r="AB38" s="737">
        <v>106.12084131444243</v>
      </c>
      <c r="AC38" s="582">
        <v>108.55422702565301</v>
      </c>
      <c r="AD38" s="738">
        <v>112.3870972809482</v>
      </c>
      <c r="AE38" s="727">
        <v>109.75272586273945</v>
      </c>
      <c r="AF38" s="727">
        <v>106.59820649716649</v>
      </c>
      <c r="AG38" s="727">
        <f t="shared" si="1"/>
        <v>109.32306416662678</v>
      </c>
      <c r="AH38" s="582">
        <v>108.35260936125218</v>
      </c>
      <c r="AI38" s="582">
        <v>113.61703229718552</v>
      </c>
      <c r="AJ38" s="582">
        <v>117.04026874965992</v>
      </c>
      <c r="AK38" s="582">
        <v>115.88045248876571</v>
      </c>
      <c r="AL38" s="737">
        <f t="shared" si="2"/>
        <v>113.72259072421582</v>
      </c>
      <c r="AM38" s="737">
        <v>118.79731800669062</v>
      </c>
      <c r="AN38" s="737">
        <v>118.35782975889506</v>
      </c>
      <c r="AO38" s="737">
        <v>126.00347474453852</v>
      </c>
      <c r="AP38" s="737">
        <v>122.38515218795349</v>
      </c>
      <c r="AQ38" s="737">
        <v>121.38594367451944</v>
      </c>
      <c r="AR38" s="728">
        <f>'Index-Temp'!AC33</f>
        <v>130.18633070063791</v>
      </c>
      <c r="AS38" s="728">
        <f>'Index-Temp'!AD33</f>
        <v>132.42918430048383</v>
      </c>
      <c r="AT38" s="728">
        <f>'Index-Temp'!AE33</f>
        <v>132.99577776351077</v>
      </c>
      <c r="AU38" s="728">
        <f>'Index-Temp'!AF33</f>
        <v>130.08044072311731</v>
      </c>
      <c r="AV38" s="728">
        <f>'Index-Temp'!AG33</f>
        <v>131.42293337193746</v>
      </c>
      <c r="AW38" s="714">
        <f>'Index-Temp'!AH33</f>
        <v>134.44510755381359</v>
      </c>
      <c r="AX38" s="714">
        <f>'Index-Temp'!AI33</f>
        <v>137.95849571754027</v>
      </c>
      <c r="AY38" s="714">
        <f>'Index-Temp'!AJ33</f>
        <v>134.05794069211819</v>
      </c>
      <c r="AZ38" s="729"/>
      <c r="BA38" s="730">
        <f t="shared" si="3"/>
        <v>0.42784637390904656</v>
      </c>
      <c r="BB38" s="716">
        <f t="shared" si="4"/>
        <v>-2.8273394872383757</v>
      </c>
      <c r="BC38" s="717">
        <f t="shared" si="5"/>
        <v>0.79864409718038432</v>
      </c>
      <c r="BD38" s="776"/>
      <c r="BE38" s="717"/>
      <c r="BF38" s="740"/>
      <c r="BG38" s="741"/>
      <c r="BH38" s="731"/>
    </row>
    <row r="39" spans="1:61" s="574" customFormat="1" ht="15.75" thickBot="1" x14ac:dyDescent="0.3">
      <c r="A39" s="732">
        <v>15</v>
      </c>
      <c r="B39" s="733" t="s">
        <v>69</v>
      </c>
      <c r="C39" s="734">
        <v>3.21</v>
      </c>
      <c r="D39" s="735">
        <v>100</v>
      </c>
      <c r="E39" s="735">
        <v>100</v>
      </c>
      <c r="F39" s="735">
        <v>100</v>
      </c>
      <c r="G39" s="735">
        <v>100</v>
      </c>
      <c r="H39" s="735">
        <v>100</v>
      </c>
      <c r="I39" s="736">
        <v>95.325133098211708</v>
      </c>
      <c r="J39" s="736">
        <v>92.760321932542894</v>
      </c>
      <c r="K39" s="736">
        <v>90.460358048151065</v>
      </c>
      <c r="L39" s="736">
        <v>90.544543773289689</v>
      </c>
      <c r="M39" s="737">
        <f t="shared" si="0"/>
        <v>92.272589213048832</v>
      </c>
      <c r="N39" s="582">
        <v>89.315468281155958</v>
      </c>
      <c r="O39" s="582">
        <v>90.785990318470795</v>
      </c>
      <c r="P39" s="582">
        <v>97.405762673816682</v>
      </c>
      <c r="Q39" s="582">
        <v>97.962013786750873</v>
      </c>
      <c r="R39" s="737">
        <v>93.867308765048591</v>
      </c>
      <c r="S39" s="582">
        <v>99.151487424571442</v>
      </c>
      <c r="T39" s="582">
        <v>99.738553616401887</v>
      </c>
      <c r="U39" s="582">
        <v>101.07843451066887</v>
      </c>
      <c r="V39" s="582">
        <v>97.881199465932994</v>
      </c>
      <c r="W39" s="737">
        <v>99.462418754393795</v>
      </c>
      <c r="X39" s="582">
        <v>104.15459002583557</v>
      </c>
      <c r="Y39" s="582">
        <v>102.59388065594415</v>
      </c>
      <c r="Z39" s="582">
        <v>102.1720792077774</v>
      </c>
      <c r="AA39" s="582">
        <v>97.790713690254975</v>
      </c>
      <c r="AB39" s="737">
        <v>101.67781589495303</v>
      </c>
      <c r="AC39" s="582">
        <v>104.49970825208628</v>
      </c>
      <c r="AD39" s="738">
        <v>99.754130411709738</v>
      </c>
      <c r="AE39" s="727">
        <v>98.225344777523119</v>
      </c>
      <c r="AF39" s="727">
        <v>96.550436035092289</v>
      </c>
      <c r="AG39" s="727">
        <f t="shared" si="1"/>
        <v>99.757404869102857</v>
      </c>
      <c r="AH39" s="582">
        <v>102.41901047552717</v>
      </c>
      <c r="AI39" s="582">
        <v>107.30444583802421</v>
      </c>
      <c r="AJ39" s="582">
        <v>115.83457175538689</v>
      </c>
      <c r="AK39" s="582">
        <v>126.01087512589145</v>
      </c>
      <c r="AL39" s="737">
        <f t="shared" si="2"/>
        <v>112.89222579870743</v>
      </c>
      <c r="AM39" s="737">
        <v>130.20159556300581</v>
      </c>
      <c r="AN39" s="737">
        <v>136.76256163297904</v>
      </c>
      <c r="AO39" s="737">
        <v>137.90270320983714</v>
      </c>
      <c r="AP39" s="737">
        <v>133.85916226258826</v>
      </c>
      <c r="AQ39" s="737">
        <v>134.68150566710256</v>
      </c>
      <c r="AR39" s="728">
        <f>'Index-Temp'!AC34</f>
        <v>137.99276492557354</v>
      </c>
      <c r="AS39" s="728">
        <f>'Index-Temp'!AD34</f>
        <v>134.89570418664334</v>
      </c>
      <c r="AT39" s="728">
        <f>'Index-Temp'!AE34</f>
        <v>133.01045272567629</v>
      </c>
      <c r="AU39" s="728">
        <f>'Index-Temp'!AF34</f>
        <v>129.8667632867907</v>
      </c>
      <c r="AV39" s="728">
        <f>'Index-Temp'!AG34</f>
        <v>133.94142128117096</v>
      </c>
      <c r="AW39" s="714">
        <f>'Index-Temp'!AH34</f>
        <v>137.73894162379227</v>
      </c>
      <c r="AX39" s="714">
        <f>'Index-Temp'!AI34</f>
        <v>130.01737741337212</v>
      </c>
      <c r="AY39" s="714">
        <f>'Index-Temp'!AJ34</f>
        <v>126.87592062965332</v>
      </c>
      <c r="AZ39" s="729"/>
      <c r="BA39" s="730">
        <f t="shared" si="3"/>
        <v>-1.3975622665927112</v>
      </c>
      <c r="BB39" s="716">
        <f t="shared" si="4"/>
        <v>-2.416182241340687</v>
      </c>
      <c r="BC39" s="717">
        <f t="shared" si="5"/>
        <v>-4.6120676761208843</v>
      </c>
      <c r="BD39" s="776"/>
      <c r="BE39" s="717"/>
      <c r="BF39" s="778">
        <v>-2.7735163373833402</v>
      </c>
      <c r="BG39" s="779">
        <v>0.10949265164620327</v>
      </c>
      <c r="BH39" s="731"/>
    </row>
    <row r="40" spans="1:61" s="574" customFormat="1" ht="15.75" thickBot="1" x14ac:dyDescent="0.3">
      <c r="A40" s="732">
        <v>16</v>
      </c>
      <c r="B40" s="733" t="s">
        <v>70</v>
      </c>
      <c r="C40" s="734">
        <v>1.49</v>
      </c>
      <c r="D40" s="735">
        <v>100</v>
      </c>
      <c r="E40" s="735">
        <v>100</v>
      </c>
      <c r="F40" s="735">
        <v>100</v>
      </c>
      <c r="G40" s="735">
        <v>100</v>
      </c>
      <c r="H40" s="735">
        <v>100</v>
      </c>
      <c r="I40" s="736">
        <v>110.89827211047569</v>
      </c>
      <c r="J40" s="736">
        <v>93.090652064992568</v>
      </c>
      <c r="K40" s="736">
        <v>94.899446123932023</v>
      </c>
      <c r="L40" s="736">
        <v>77.63025732890496</v>
      </c>
      <c r="M40" s="737">
        <f t="shared" si="0"/>
        <v>94.12965690707631</v>
      </c>
      <c r="N40" s="582">
        <v>104.55933740921681</v>
      </c>
      <c r="O40" s="582">
        <v>109.803253821832</v>
      </c>
      <c r="P40" s="582">
        <v>142.31339817593101</v>
      </c>
      <c r="Q40" s="582">
        <v>150.28523034011499</v>
      </c>
      <c r="R40" s="737">
        <v>126.74030493677371</v>
      </c>
      <c r="S40" s="582">
        <v>131.39928901250954</v>
      </c>
      <c r="T40" s="582">
        <v>122.47335013129901</v>
      </c>
      <c r="U40" s="582">
        <v>122.88192295521432</v>
      </c>
      <c r="V40" s="582">
        <v>127.10509111095445</v>
      </c>
      <c r="W40" s="737">
        <v>125.96491330249434</v>
      </c>
      <c r="X40" s="582">
        <v>132.23779079370769</v>
      </c>
      <c r="Y40" s="582">
        <v>130.86021215397227</v>
      </c>
      <c r="Z40" s="582">
        <v>138.88710244297238</v>
      </c>
      <c r="AA40" s="582">
        <v>148.93606571953092</v>
      </c>
      <c r="AB40" s="737">
        <v>137.7302927775458</v>
      </c>
      <c r="AC40" s="582">
        <v>144.0875928271729</v>
      </c>
      <c r="AD40" s="738">
        <v>146.59341005975216</v>
      </c>
      <c r="AE40" s="727">
        <v>180.6804903800537</v>
      </c>
      <c r="AF40" s="727">
        <v>182.57939119485377</v>
      </c>
      <c r="AG40" s="727">
        <f t="shared" si="1"/>
        <v>163.48522111545813</v>
      </c>
      <c r="AH40" s="582">
        <v>155.63710935098683</v>
      </c>
      <c r="AI40" s="582">
        <v>161.50781294749407</v>
      </c>
      <c r="AJ40" s="582">
        <v>163.75075468595131</v>
      </c>
      <c r="AK40" s="582">
        <v>155.31528996373103</v>
      </c>
      <c r="AL40" s="737">
        <f t="shared" si="2"/>
        <v>159.0527417370408</v>
      </c>
      <c r="AM40" s="737">
        <v>168.89965118746127</v>
      </c>
      <c r="AN40" s="737">
        <v>179.95348161131366</v>
      </c>
      <c r="AO40" s="737">
        <v>172.67634651845185</v>
      </c>
      <c r="AP40" s="737">
        <v>172.46814416664702</v>
      </c>
      <c r="AQ40" s="737">
        <v>173.49940587096845</v>
      </c>
      <c r="AR40" s="728">
        <f>'Index-Temp'!AC35</f>
        <v>178.05878966610038</v>
      </c>
      <c r="AS40" s="728">
        <f>'Index-Temp'!AD35</f>
        <v>180.87719890164976</v>
      </c>
      <c r="AT40" s="728">
        <f>'Index-Temp'!AE35</f>
        <v>174.10214689873311</v>
      </c>
      <c r="AU40" s="728">
        <f>'Index-Temp'!AF35</f>
        <v>178.60890812212679</v>
      </c>
      <c r="AV40" s="728">
        <f>'Index-Temp'!AG35</f>
        <v>177.9117608971525</v>
      </c>
      <c r="AW40" s="714">
        <f>'Index-Temp'!AH35</f>
        <v>179.60084649510512</v>
      </c>
      <c r="AX40" s="714">
        <f>'Index-Temp'!AI35</f>
        <v>177.3590362348383</v>
      </c>
      <c r="AY40" s="714">
        <f>'Index-Temp'!AJ35</f>
        <v>161.39075136077997</v>
      </c>
      <c r="AZ40" s="729"/>
      <c r="BA40" s="730">
        <f t="shared" si="3"/>
        <v>-3.7456639333521058</v>
      </c>
      <c r="BB40" s="716">
        <f t="shared" si="4"/>
        <v>-9.0033669628848081</v>
      </c>
      <c r="BC40" s="717">
        <f t="shared" si="5"/>
        <v>-7.3011136073736926</v>
      </c>
      <c r="BD40" s="776"/>
      <c r="BE40" s="717"/>
      <c r="BF40" s="783">
        <v>1.3953238799249061</v>
      </c>
      <c r="BG40" s="784">
        <v>2.5934179779765785</v>
      </c>
      <c r="BH40" s="731"/>
    </row>
    <row r="41" spans="1:61" s="574" customFormat="1" ht="15.75" thickBot="1" x14ac:dyDescent="0.3">
      <c r="A41" s="732">
        <v>17</v>
      </c>
      <c r="B41" s="733" t="s">
        <v>71</v>
      </c>
      <c r="C41" s="734">
        <v>4.5</v>
      </c>
      <c r="D41" s="735">
        <v>100</v>
      </c>
      <c r="E41" s="735">
        <v>100</v>
      </c>
      <c r="F41" s="735">
        <v>100</v>
      </c>
      <c r="G41" s="735">
        <v>100</v>
      </c>
      <c r="H41" s="735">
        <v>100</v>
      </c>
      <c r="I41" s="736">
        <v>166.19526760596264</v>
      </c>
      <c r="J41" s="736">
        <v>172.0130570354865</v>
      </c>
      <c r="K41" s="736">
        <v>158.32442422717355</v>
      </c>
      <c r="L41" s="736">
        <v>145.69376368931461</v>
      </c>
      <c r="M41" s="737">
        <f t="shared" si="0"/>
        <v>160.55662813948433</v>
      </c>
      <c r="N41" s="582">
        <v>176.00677149967871</v>
      </c>
      <c r="O41" s="582">
        <v>203.71929304635069</v>
      </c>
      <c r="P41" s="582">
        <v>186.27970097248817</v>
      </c>
      <c r="Q41" s="582">
        <v>194.47723543894514</v>
      </c>
      <c r="R41" s="737">
        <v>190.12075023936569</v>
      </c>
      <c r="S41" s="582">
        <v>175.99001270557724</v>
      </c>
      <c r="T41" s="582">
        <v>177.11204246975885</v>
      </c>
      <c r="U41" s="582">
        <v>158.96376349803083</v>
      </c>
      <c r="V41" s="582">
        <v>161.18298045920082</v>
      </c>
      <c r="W41" s="737">
        <v>168.31219978314195</v>
      </c>
      <c r="X41" s="582">
        <v>166.0126160571397</v>
      </c>
      <c r="Y41" s="582">
        <v>161.43298013257288</v>
      </c>
      <c r="Z41" s="582">
        <v>199.76099233550738</v>
      </c>
      <c r="AA41" s="582">
        <v>198.87680344404103</v>
      </c>
      <c r="AB41" s="737">
        <v>181.52084799231523</v>
      </c>
      <c r="AC41" s="582">
        <v>186.45021348494194</v>
      </c>
      <c r="AD41" s="738">
        <v>179.56545098809482</v>
      </c>
      <c r="AE41" s="727">
        <v>182.01483025564403</v>
      </c>
      <c r="AF41" s="727">
        <v>174.32052060238402</v>
      </c>
      <c r="AG41" s="727">
        <f t="shared" si="1"/>
        <v>180.5877538327662</v>
      </c>
      <c r="AH41" s="582">
        <v>171.57218736322329</v>
      </c>
      <c r="AI41" s="582">
        <v>169.52813514351669</v>
      </c>
      <c r="AJ41" s="582">
        <v>189.05105558553151</v>
      </c>
      <c r="AK41" s="582">
        <v>201.14553321175634</v>
      </c>
      <c r="AL41" s="737">
        <f t="shared" si="2"/>
        <v>182.82422782600696</v>
      </c>
      <c r="AM41" s="737">
        <v>216.12783335815888</v>
      </c>
      <c r="AN41" s="737">
        <v>229.73410572344167</v>
      </c>
      <c r="AO41" s="737">
        <v>201.30412341785694</v>
      </c>
      <c r="AP41" s="737">
        <v>201.09707350657195</v>
      </c>
      <c r="AQ41" s="737">
        <v>212.06578400150735</v>
      </c>
      <c r="AR41" s="728">
        <f>'Index-Temp'!AC36</f>
        <v>196.69716140903014</v>
      </c>
      <c r="AS41" s="728">
        <f>'Index-Temp'!AD36</f>
        <v>184.6962084993483</v>
      </c>
      <c r="AT41" s="728">
        <f>'Index-Temp'!AE36</f>
        <v>195.46755666008011</v>
      </c>
      <c r="AU41" s="728">
        <f>'Index-Temp'!AF36</f>
        <v>190.66736559277712</v>
      </c>
      <c r="AV41" s="728">
        <f>'Index-Temp'!AG36</f>
        <v>191.88207304030891</v>
      </c>
      <c r="AW41" s="714">
        <f>'Index-Temp'!AH36</f>
        <v>191.23455944471084</v>
      </c>
      <c r="AX41" s="714">
        <f>'Index-Temp'!AI36</f>
        <v>189.33329145206665</v>
      </c>
      <c r="AY41" s="714">
        <f>'Index-Temp'!AJ36</f>
        <v>184.0832327325206</v>
      </c>
      <c r="AZ41" s="729"/>
      <c r="BA41" s="730">
        <f t="shared" si="3"/>
        <v>5.831927059168529</v>
      </c>
      <c r="BB41" s="716">
        <f t="shared" si="4"/>
        <v>-2.7729189511688177</v>
      </c>
      <c r="BC41" s="717">
        <f t="shared" si="5"/>
        <v>-5.8241501157948949</v>
      </c>
      <c r="BD41" s="776"/>
      <c r="BE41" s="717"/>
      <c r="BF41" s="726"/>
      <c r="BG41" s="719"/>
      <c r="BH41" s="731"/>
    </row>
    <row r="42" spans="1:61" ht="15.75" thickBot="1" x14ac:dyDescent="0.3">
      <c r="A42" s="833" t="s">
        <v>220</v>
      </c>
      <c r="B42" s="833"/>
      <c r="C42" s="632"/>
      <c r="D42" s="584"/>
      <c r="E42" s="584"/>
      <c r="F42" s="584"/>
      <c r="G42" s="584"/>
      <c r="H42" s="584"/>
      <c r="I42" s="582"/>
      <c r="J42" s="585"/>
      <c r="K42" s="585"/>
      <c r="L42" s="585"/>
      <c r="M42" s="588"/>
      <c r="N42" s="585"/>
      <c r="O42" s="585"/>
      <c r="P42" s="585"/>
      <c r="Q42" s="588"/>
      <c r="R42" s="751"/>
      <c r="S42" s="585"/>
      <c r="T42" s="588"/>
      <c r="U42" s="588"/>
      <c r="V42" s="588"/>
      <c r="W42" s="742"/>
      <c r="X42" s="589"/>
      <c r="Y42" s="589"/>
      <c r="Z42" s="589"/>
      <c r="AA42" s="589"/>
      <c r="AB42" s="589"/>
      <c r="AC42" s="586"/>
      <c r="AD42" s="586"/>
      <c r="AE42" s="586"/>
      <c r="AF42" s="586"/>
      <c r="AG42" s="586"/>
      <c r="AH42" s="586"/>
      <c r="AI42" s="586"/>
      <c r="AJ42" s="586"/>
      <c r="AK42" s="586"/>
      <c r="AL42" s="586"/>
      <c r="AM42" s="586"/>
      <c r="AN42" s="586"/>
      <c r="AO42" s="586"/>
      <c r="AP42" s="586"/>
      <c r="AQ42" s="586"/>
      <c r="AR42" s="744"/>
      <c r="AS42" s="744"/>
      <c r="AT42" s="744"/>
      <c r="AU42" s="744"/>
      <c r="AV42" s="744"/>
      <c r="AW42" s="714"/>
      <c r="AX42" s="714"/>
      <c r="AY42" s="714"/>
      <c r="AZ42" s="746"/>
      <c r="BA42" s="746"/>
      <c r="BB42" s="716" t="e">
        <f t="shared" si="4"/>
        <v>#DIV/0!</v>
      </c>
      <c r="BC42" s="717" t="e">
        <f t="shared" si="5"/>
        <v>#DIV/0!</v>
      </c>
      <c r="BD42" s="776"/>
      <c r="BE42" s="717"/>
      <c r="BF42" s="726"/>
      <c r="BG42" s="719"/>
    </row>
    <row r="43" spans="1:61" s="574" customFormat="1" ht="15.75" thickBot="1" x14ac:dyDescent="0.3">
      <c r="A43" s="633"/>
      <c r="B43" s="634" t="s">
        <v>74</v>
      </c>
      <c r="C43" s="566">
        <v>29.5</v>
      </c>
      <c r="D43" s="571">
        <v>100</v>
      </c>
      <c r="E43" s="571">
        <v>100</v>
      </c>
      <c r="F43" s="571">
        <v>100</v>
      </c>
      <c r="G43" s="571">
        <v>100</v>
      </c>
      <c r="H43" s="571">
        <v>100</v>
      </c>
      <c r="I43" s="572">
        <v>130.48809540393194</v>
      </c>
      <c r="J43" s="572">
        <v>131.40745006340822</v>
      </c>
      <c r="K43" s="572">
        <v>131.42788335011744</v>
      </c>
      <c r="L43" s="572">
        <v>129.12909332127157</v>
      </c>
      <c r="M43" s="572">
        <f t="shared" si="0"/>
        <v>130.61313053468228</v>
      </c>
      <c r="N43" s="572">
        <v>141.93029626354647</v>
      </c>
      <c r="O43" s="572">
        <v>140.02346119409054</v>
      </c>
      <c r="P43" s="572">
        <v>141.0330212843497</v>
      </c>
      <c r="Q43" s="572">
        <v>142.09455266537327</v>
      </c>
      <c r="R43" s="572">
        <v>141.27033285184001</v>
      </c>
      <c r="S43" s="572">
        <v>147.52311606716194</v>
      </c>
      <c r="T43" s="572">
        <v>147.50887356457389</v>
      </c>
      <c r="U43" s="572">
        <v>146.91981417758541</v>
      </c>
      <c r="V43" s="572">
        <v>151.74030400946336</v>
      </c>
      <c r="W43" s="572">
        <v>148.42302695469616</v>
      </c>
      <c r="X43" s="572">
        <v>153.2254801029527</v>
      </c>
      <c r="Y43" s="572">
        <v>155.6587928052962</v>
      </c>
      <c r="Z43" s="572">
        <v>160.66400307780225</v>
      </c>
      <c r="AA43" s="572">
        <v>159.13151815297894</v>
      </c>
      <c r="AB43" s="572">
        <v>157.16994853475754</v>
      </c>
      <c r="AC43" s="572">
        <v>168.45</v>
      </c>
      <c r="AD43" s="572">
        <v>169.53540558683628</v>
      </c>
      <c r="AE43" s="752">
        <v>168.23532698898879</v>
      </c>
      <c r="AF43" s="752">
        <v>165.52942867589209</v>
      </c>
      <c r="AG43" s="727">
        <f t="shared" ref="AG43:AG51" si="6">AVERAGE(AC43:AF43)</f>
        <v>167.93754031292929</v>
      </c>
      <c r="AH43" s="572">
        <v>174.09182909317937</v>
      </c>
      <c r="AI43" s="572">
        <v>173.32360703693351</v>
      </c>
      <c r="AJ43" s="572">
        <v>178.99881862806708</v>
      </c>
      <c r="AK43" s="572">
        <v>172.42474164933614</v>
      </c>
      <c r="AL43" s="572">
        <f>AVERAGE(AH43:AK43)</f>
        <v>174.70974910187903</v>
      </c>
      <c r="AM43" s="572">
        <v>179.43211018703639</v>
      </c>
      <c r="AN43" s="572">
        <v>181.66027049450977</v>
      </c>
      <c r="AO43" s="572">
        <v>186.82073879468379</v>
      </c>
      <c r="AP43" s="572">
        <v>184.08260030737853</v>
      </c>
      <c r="AQ43" s="572">
        <v>182.99892994590209</v>
      </c>
      <c r="AR43" s="728">
        <f>'Index-Temp'!AC38</f>
        <v>187.02997618430669</v>
      </c>
      <c r="AS43" s="728">
        <f>'Index-Temp'!AD38</f>
        <v>187.26721765553896</v>
      </c>
      <c r="AT43" s="728">
        <f>'Index-Temp'!AE38</f>
        <v>188.89005252240466</v>
      </c>
      <c r="AU43" s="728">
        <f>'Index-Temp'!AF38</f>
        <v>183.52259553986949</v>
      </c>
      <c r="AV43" s="728">
        <f>'Index-Temp'!AG38</f>
        <v>186.67746047552995</v>
      </c>
      <c r="AW43" s="714">
        <f>'Index-Temp'!AH38</f>
        <v>191.19350088161966</v>
      </c>
      <c r="AX43" s="714">
        <f>'Index-Temp'!AI38</f>
        <v>190.70405493458071</v>
      </c>
      <c r="AY43" s="714">
        <f>'Index-Temp'!AJ38</f>
        <v>193.63319826001967</v>
      </c>
      <c r="AZ43" s="729"/>
      <c r="BA43" s="730">
        <f t="shared" si="3"/>
        <v>0.86658780281061443</v>
      </c>
      <c r="BB43" s="716">
        <f t="shared" si="4"/>
        <v>1.5359627913752403</v>
      </c>
      <c r="BC43" s="717">
        <f t="shared" si="5"/>
        <v>2.5110616860315682</v>
      </c>
      <c r="BD43" s="776"/>
      <c r="BE43" s="717"/>
      <c r="BF43" s="726"/>
      <c r="BG43" s="719"/>
      <c r="BH43" s="731"/>
    </row>
    <row r="44" spans="1:61" ht="15.75" thickBot="1" x14ac:dyDescent="0.3">
      <c r="A44" s="635">
        <v>1</v>
      </c>
      <c r="B44" s="636" t="s">
        <v>75</v>
      </c>
      <c r="C44" s="631">
        <v>4.432455305194118</v>
      </c>
      <c r="D44" s="584">
        <v>100</v>
      </c>
      <c r="E44" s="584">
        <v>100</v>
      </c>
      <c r="F44" s="584">
        <v>100</v>
      </c>
      <c r="G44" s="584">
        <v>100</v>
      </c>
      <c r="H44" s="584">
        <v>100</v>
      </c>
      <c r="I44" s="585">
        <v>123.04994133876713</v>
      </c>
      <c r="J44" s="585">
        <v>120.72634527941216</v>
      </c>
      <c r="K44" s="585">
        <v>123.76424863106199</v>
      </c>
      <c r="L44" s="585">
        <v>121.96177760182525</v>
      </c>
      <c r="M44" s="742">
        <f t="shared" si="0"/>
        <v>122.37557821276663</v>
      </c>
      <c r="N44" s="585">
        <v>140.462290567466</v>
      </c>
      <c r="O44" s="585">
        <v>130.68633420392402</v>
      </c>
      <c r="P44" s="585">
        <v>132.74116307278985</v>
      </c>
      <c r="Q44" s="585">
        <v>136.87492831685506</v>
      </c>
      <c r="R44" s="742">
        <v>135.19117904025873</v>
      </c>
      <c r="S44" s="585">
        <v>138.58660432772191</v>
      </c>
      <c r="T44" s="585">
        <v>142.3116978737695</v>
      </c>
      <c r="U44" s="585">
        <v>139.18726997489466</v>
      </c>
      <c r="V44" s="585">
        <v>132.21124987361711</v>
      </c>
      <c r="W44" s="742">
        <v>138.07420551250081</v>
      </c>
      <c r="X44" s="585">
        <v>132.44725905764651</v>
      </c>
      <c r="Y44" s="585">
        <v>137.97746136052328</v>
      </c>
      <c r="Z44" s="585">
        <v>141.62246770644947</v>
      </c>
      <c r="AA44" s="585">
        <v>137.78648641451784</v>
      </c>
      <c r="AB44" s="742">
        <v>137.45841863478427</v>
      </c>
      <c r="AC44" s="585">
        <v>142.98290639825407</v>
      </c>
      <c r="AD44" s="743">
        <v>141.75614167715426</v>
      </c>
      <c r="AE44" s="573">
        <v>143.98981315009542</v>
      </c>
      <c r="AF44" s="573">
        <v>140.13604509173297</v>
      </c>
      <c r="AG44" s="573">
        <f t="shared" si="6"/>
        <v>142.21622657930919</v>
      </c>
      <c r="AH44" s="585">
        <v>146.15787858983268</v>
      </c>
      <c r="AI44" s="585">
        <v>149.78676286802133</v>
      </c>
      <c r="AJ44" s="585">
        <v>152.00472314316752</v>
      </c>
      <c r="AK44" s="585">
        <v>140.08535015024822</v>
      </c>
      <c r="AL44" s="742">
        <f t="shared" ref="AL44:AL51" si="7">AVERAGE(AH44:AK44)</f>
        <v>147.00867868781745</v>
      </c>
      <c r="AM44" s="742">
        <v>144.43430919250872</v>
      </c>
      <c r="AN44" s="742">
        <v>154.94747486459596</v>
      </c>
      <c r="AO44" s="742">
        <v>155.40056475801649</v>
      </c>
      <c r="AP44" s="742">
        <v>156.11363944939384</v>
      </c>
      <c r="AQ44" s="742">
        <v>152.72399706612876</v>
      </c>
      <c r="AR44" s="744">
        <f>'Index-Temp'!AC39</f>
        <v>159.57695795896294</v>
      </c>
      <c r="AS44" s="744">
        <f>'Index-Temp'!AD39</f>
        <v>160.27985845336269</v>
      </c>
      <c r="AT44" s="744">
        <f>'Index-Temp'!AE39</f>
        <v>164.02250720183144</v>
      </c>
      <c r="AU44" s="744">
        <f>'Index-Temp'!AF39</f>
        <v>162.46186290590254</v>
      </c>
      <c r="AV44" s="744">
        <f>'Index-Temp'!AG39</f>
        <v>161.58529663001491</v>
      </c>
      <c r="AW44" s="745">
        <f>'Index-Temp'!AH39</f>
        <v>163.15307107585053</v>
      </c>
      <c r="AX44" s="714">
        <f>'Index-Temp'!AI39</f>
        <v>159.90628547781336</v>
      </c>
      <c r="AY44" s="714">
        <f>'Index-Temp'!AJ39</f>
        <v>163.37663750793257</v>
      </c>
      <c r="AZ44" s="746"/>
      <c r="BA44" s="747">
        <f t="shared" si="3"/>
        <v>2.3350711590238715</v>
      </c>
      <c r="BB44" s="716">
        <f t="shared" si="4"/>
        <v>2.1702411632848038</v>
      </c>
      <c r="BC44" s="717">
        <f t="shared" si="5"/>
        <v>-0.39376894361462489</v>
      </c>
      <c r="BD44" s="776"/>
      <c r="BE44" s="717"/>
      <c r="BF44" s="726"/>
      <c r="BG44" s="719"/>
    </row>
    <row r="45" spans="1:61" ht="15.75" thickBot="1" x14ac:dyDescent="0.3">
      <c r="A45" s="635">
        <v>2</v>
      </c>
      <c r="B45" s="636" t="s">
        <v>76</v>
      </c>
      <c r="C45" s="631">
        <v>4.432455305194118</v>
      </c>
      <c r="D45" s="584">
        <v>100</v>
      </c>
      <c r="E45" s="584">
        <v>100</v>
      </c>
      <c r="F45" s="584">
        <v>100</v>
      </c>
      <c r="G45" s="584">
        <v>100</v>
      </c>
      <c r="H45" s="584">
        <v>100</v>
      </c>
      <c r="I45" s="585">
        <v>124.39690354942266</v>
      </c>
      <c r="J45" s="585">
        <v>126.10818278578459</v>
      </c>
      <c r="K45" s="585">
        <v>127.89379884176955</v>
      </c>
      <c r="L45" s="585">
        <v>122.3696248970833</v>
      </c>
      <c r="M45" s="742">
        <f t="shared" si="0"/>
        <v>125.19212751851504</v>
      </c>
      <c r="N45" s="585">
        <v>134.30418369841718</v>
      </c>
      <c r="O45" s="585">
        <v>125.86020315468016</v>
      </c>
      <c r="P45" s="585">
        <v>127.9358316752222</v>
      </c>
      <c r="Q45" s="585">
        <v>127.6605047804531</v>
      </c>
      <c r="R45" s="742">
        <v>128.94018082719316</v>
      </c>
      <c r="S45" s="585">
        <v>131.56721580560733</v>
      </c>
      <c r="T45" s="585">
        <v>134.28486803260083</v>
      </c>
      <c r="U45" s="585">
        <v>127.43018165106395</v>
      </c>
      <c r="V45" s="585">
        <v>130.67150825973954</v>
      </c>
      <c r="W45" s="742">
        <v>130.9884434372529</v>
      </c>
      <c r="X45" s="585">
        <v>133.44196689012301</v>
      </c>
      <c r="Y45" s="585">
        <v>136.06957936011349</v>
      </c>
      <c r="Z45" s="585">
        <v>139.43951996975036</v>
      </c>
      <c r="AA45" s="585">
        <v>135.89223720389788</v>
      </c>
      <c r="AB45" s="742">
        <v>136.21082585597117</v>
      </c>
      <c r="AC45" s="585">
        <v>147.06902451789082</v>
      </c>
      <c r="AD45" s="743">
        <v>146.44774690752294</v>
      </c>
      <c r="AE45" s="573">
        <v>146.42555168936079</v>
      </c>
      <c r="AF45" s="573">
        <v>146.91666107626804</v>
      </c>
      <c r="AG45" s="573">
        <f t="shared" si="6"/>
        <v>146.71474604776066</v>
      </c>
      <c r="AH45" s="585">
        <v>153.08928502876606</v>
      </c>
      <c r="AI45" s="585">
        <v>156.01156919117585</v>
      </c>
      <c r="AJ45" s="585">
        <v>160.65658487005882</v>
      </c>
      <c r="AK45" s="585">
        <v>146.10889828667598</v>
      </c>
      <c r="AL45" s="742">
        <f t="shared" si="7"/>
        <v>153.96658434416918</v>
      </c>
      <c r="AM45" s="742">
        <v>152.7245132336632</v>
      </c>
      <c r="AN45" s="742">
        <v>162.39931893974568</v>
      </c>
      <c r="AO45" s="742">
        <v>162.97497509554043</v>
      </c>
      <c r="AP45" s="742">
        <v>162.24637155338522</v>
      </c>
      <c r="AQ45" s="742">
        <v>160.08629470558364</v>
      </c>
      <c r="AR45" s="744">
        <f>'Index-Temp'!AC40</f>
        <v>169.48079529524574</v>
      </c>
      <c r="AS45" s="744">
        <f>'Index-Temp'!AD40</f>
        <v>167.52603245545498</v>
      </c>
      <c r="AT45" s="744">
        <f>'Index-Temp'!AE40</f>
        <v>170.77270573339013</v>
      </c>
      <c r="AU45" s="744">
        <f>'Index-Temp'!AF40</f>
        <v>166.13447262748466</v>
      </c>
      <c r="AV45" s="744">
        <f>'Index-Temp'!AG40</f>
        <v>168.47850152789388</v>
      </c>
      <c r="AW45" s="745">
        <f>'Index-Temp'!AH40</f>
        <v>168.54744323766346</v>
      </c>
      <c r="AX45" s="714">
        <f>'Index-Temp'!AI40</f>
        <v>165.72154682676873</v>
      </c>
      <c r="AY45" s="714">
        <f>'Index-Temp'!AJ40</f>
        <v>167.01183256378289</v>
      </c>
      <c r="AZ45" s="746"/>
      <c r="BA45" s="747">
        <f t="shared" si="3"/>
        <v>1.9380112036011088</v>
      </c>
      <c r="BB45" s="716">
        <f t="shared" si="4"/>
        <v>0.77858658799686109</v>
      </c>
      <c r="BC45" s="717">
        <f t="shared" si="5"/>
        <v>-2.2022683036238244</v>
      </c>
      <c r="BD45" s="776"/>
      <c r="BE45" s="717"/>
      <c r="BF45" s="726"/>
      <c r="BG45" s="719"/>
    </row>
    <row r="46" spans="1:61" ht="15.75" thickBot="1" x14ac:dyDescent="0.3">
      <c r="A46" s="635">
        <v>3</v>
      </c>
      <c r="B46" s="636" t="s">
        <v>77</v>
      </c>
      <c r="C46" s="631">
        <v>5.8394160583941606</v>
      </c>
      <c r="D46" s="584">
        <v>100</v>
      </c>
      <c r="E46" s="584">
        <v>100</v>
      </c>
      <c r="F46" s="584">
        <v>100</v>
      </c>
      <c r="G46" s="584">
        <v>100</v>
      </c>
      <c r="H46" s="584">
        <v>100</v>
      </c>
      <c r="I46" s="585">
        <v>131.96324473361869</v>
      </c>
      <c r="J46" s="585">
        <v>130.68813463459904</v>
      </c>
      <c r="K46" s="585">
        <v>138.98589959841496</v>
      </c>
      <c r="L46" s="585">
        <v>127.71078477532416</v>
      </c>
      <c r="M46" s="742">
        <f t="shared" si="0"/>
        <v>132.33701593548921</v>
      </c>
      <c r="N46" s="585">
        <v>143.78943080238756</v>
      </c>
      <c r="O46" s="585">
        <v>142.49131361935903</v>
      </c>
      <c r="P46" s="585">
        <v>138.10975558162818</v>
      </c>
      <c r="Q46" s="585">
        <v>140.87879206466957</v>
      </c>
      <c r="R46" s="742">
        <v>141.31732301701109</v>
      </c>
      <c r="S46" s="585">
        <v>140.26819107174265</v>
      </c>
      <c r="T46" s="585">
        <v>140.43924937953861</v>
      </c>
      <c r="U46" s="585">
        <v>144.07178461875634</v>
      </c>
      <c r="V46" s="585">
        <v>143.85649809439062</v>
      </c>
      <c r="W46" s="742">
        <v>142.15893079110705</v>
      </c>
      <c r="X46" s="585">
        <v>152.86511542421769</v>
      </c>
      <c r="Y46" s="585">
        <v>152.36332041244896</v>
      </c>
      <c r="Z46" s="585">
        <v>154.68270104549057</v>
      </c>
      <c r="AA46" s="585">
        <v>149.49446035203491</v>
      </c>
      <c r="AB46" s="742">
        <v>152.35139930854805</v>
      </c>
      <c r="AC46" s="585">
        <v>166.81159427415565</v>
      </c>
      <c r="AD46" s="743">
        <v>164.71147313586732</v>
      </c>
      <c r="AE46" s="573">
        <v>167.69441482465845</v>
      </c>
      <c r="AF46" s="573">
        <v>161.13218350547098</v>
      </c>
      <c r="AG46" s="573">
        <f t="shared" si="6"/>
        <v>165.08741643503811</v>
      </c>
      <c r="AH46" s="585">
        <v>178.7272870446848</v>
      </c>
      <c r="AI46" s="585">
        <v>176.4190051141409</v>
      </c>
      <c r="AJ46" s="585">
        <v>183.2486112816874</v>
      </c>
      <c r="AK46" s="585">
        <v>170.92443122795459</v>
      </c>
      <c r="AL46" s="742">
        <f t="shared" si="7"/>
        <v>177.32983366711693</v>
      </c>
      <c r="AM46" s="742">
        <v>176.31093656788906</v>
      </c>
      <c r="AN46" s="742">
        <v>177.23227460869896</v>
      </c>
      <c r="AO46" s="742">
        <v>181.91283413567066</v>
      </c>
      <c r="AP46" s="742">
        <v>175.24127460529195</v>
      </c>
      <c r="AQ46" s="742">
        <v>177.67432997938766</v>
      </c>
      <c r="AR46" s="744">
        <f>'Index-Temp'!AC41</f>
        <v>190.25747084672557</v>
      </c>
      <c r="AS46" s="744">
        <f>'Index-Temp'!AD41</f>
        <v>190.4453182562751</v>
      </c>
      <c r="AT46" s="744">
        <f>'Index-Temp'!AE41</f>
        <v>192.94647164690528</v>
      </c>
      <c r="AU46" s="744">
        <f>'Index-Temp'!AF41</f>
        <v>181.84697746173399</v>
      </c>
      <c r="AV46" s="744">
        <f>'Index-Temp'!AG41</f>
        <v>188.87405955290998</v>
      </c>
      <c r="AW46" s="745">
        <f>'Index-Temp'!AH41</f>
        <v>198.62180879095001</v>
      </c>
      <c r="AX46" s="714">
        <f>'Index-Temp'!AI41</f>
        <v>193.27005443274811</v>
      </c>
      <c r="AY46" s="714">
        <f>'Index-Temp'!AJ41</f>
        <v>195.60450287158312</v>
      </c>
      <c r="AZ46" s="746"/>
      <c r="BA46" s="747">
        <f t="shared" si="3"/>
        <v>1.3133183916154145</v>
      </c>
      <c r="BB46" s="716">
        <f t="shared" si="4"/>
        <v>1.2078686714745692</v>
      </c>
      <c r="BC46" s="717">
        <f t="shared" si="5"/>
        <v>1.3776003271736816</v>
      </c>
      <c r="BD46" s="776"/>
      <c r="BE46" s="717"/>
      <c r="BF46" s="726"/>
      <c r="BG46" s="719"/>
    </row>
    <row r="47" spans="1:61" ht="15.75" thickBot="1" x14ac:dyDescent="0.3">
      <c r="A47" s="635">
        <v>4</v>
      </c>
      <c r="B47" s="636" t="s">
        <v>78</v>
      </c>
      <c r="C47" s="631">
        <v>21.686237173384111</v>
      </c>
      <c r="D47" s="584">
        <v>100</v>
      </c>
      <c r="E47" s="584">
        <v>100</v>
      </c>
      <c r="F47" s="584">
        <v>100</v>
      </c>
      <c r="G47" s="584">
        <v>100</v>
      </c>
      <c r="H47" s="584">
        <v>100</v>
      </c>
      <c r="I47" s="585">
        <v>134.97771974965852</v>
      </c>
      <c r="J47" s="585">
        <v>140.2084851157903</v>
      </c>
      <c r="K47" s="585">
        <v>133.7928375560987</v>
      </c>
      <c r="L47" s="585">
        <v>133.42448767151384</v>
      </c>
      <c r="M47" s="742">
        <f t="shared" si="0"/>
        <v>135.60088252326534</v>
      </c>
      <c r="N47" s="585">
        <v>143.0069434479112</v>
      </c>
      <c r="O47" s="585">
        <v>145.68259873797857</v>
      </c>
      <c r="P47" s="585">
        <v>141.12008529600521</v>
      </c>
      <c r="Q47" s="585">
        <v>144.09876207993005</v>
      </c>
      <c r="R47" s="742">
        <v>143.47709739045627</v>
      </c>
      <c r="S47" s="585">
        <v>147.25728300737316</v>
      </c>
      <c r="T47" s="585">
        <v>149.38543647121813</v>
      </c>
      <c r="U47" s="585">
        <v>152.66465723789676</v>
      </c>
      <c r="V47" s="585">
        <v>157.19042218950793</v>
      </c>
      <c r="W47" s="742">
        <v>151.62444972649899</v>
      </c>
      <c r="X47" s="585">
        <v>157.64645995584715</v>
      </c>
      <c r="Y47" s="585">
        <v>159.89744247086531</v>
      </c>
      <c r="Z47" s="585">
        <v>161.00671926899861</v>
      </c>
      <c r="AA47" s="585">
        <v>165.25205132366807</v>
      </c>
      <c r="AB47" s="742">
        <v>160.9506682548448</v>
      </c>
      <c r="AC47" s="585">
        <v>170.75526198246703</v>
      </c>
      <c r="AD47" s="743">
        <v>171.63570465474299</v>
      </c>
      <c r="AE47" s="573">
        <v>169.1394124205074</v>
      </c>
      <c r="AF47" s="573">
        <v>170.70077484508442</v>
      </c>
      <c r="AG47" s="573">
        <f t="shared" si="6"/>
        <v>170.55778847570045</v>
      </c>
      <c r="AH47" s="585">
        <v>179.40703069341015</v>
      </c>
      <c r="AI47" s="585">
        <v>178.09237341448116</v>
      </c>
      <c r="AJ47" s="585">
        <v>185.33812819731818</v>
      </c>
      <c r="AK47" s="585">
        <v>180.34583273166476</v>
      </c>
      <c r="AL47" s="742">
        <f t="shared" si="7"/>
        <v>180.79584125921855</v>
      </c>
      <c r="AM47" s="742">
        <v>187.37094511859016</v>
      </c>
      <c r="AN47" s="742">
        <v>187.56274846466999</v>
      </c>
      <c r="AO47" s="742">
        <v>184.84805944240827</v>
      </c>
      <c r="AP47" s="742">
        <v>186.41591799440522</v>
      </c>
      <c r="AQ47" s="742">
        <v>186.5494177550184</v>
      </c>
      <c r="AR47" s="744">
        <f>'Index-Temp'!AC42</f>
        <v>190.11825561787154</v>
      </c>
      <c r="AS47" s="744">
        <f>'Index-Temp'!AD42</f>
        <v>188.19827474470111</v>
      </c>
      <c r="AT47" s="744">
        <f>'Index-Temp'!AE42</f>
        <v>191.2645939343987</v>
      </c>
      <c r="AU47" s="744">
        <f>'Index-Temp'!AF42</f>
        <v>188.0605608789908</v>
      </c>
      <c r="AV47" s="744">
        <f>'Index-Temp'!AG42</f>
        <v>189.41042129399054</v>
      </c>
      <c r="AW47" s="745">
        <f>'Index-Temp'!AH42</f>
        <v>195.02571398712729</v>
      </c>
      <c r="AX47" s="714">
        <f>'Index-Temp'!AI42</f>
        <v>193.46874981878747</v>
      </c>
      <c r="AY47" s="714">
        <f>'Index-Temp'!AJ42</f>
        <v>196.82359856929995</v>
      </c>
      <c r="AZ47" s="746"/>
      <c r="BA47" s="747">
        <f t="shared" si="3"/>
        <v>1.6293024969847192</v>
      </c>
      <c r="BB47" s="716">
        <f t="shared" si="4"/>
        <v>1.7340520128727732</v>
      </c>
      <c r="BC47" s="717">
        <f t="shared" si="5"/>
        <v>2.9064473045167523</v>
      </c>
      <c r="BD47" s="776"/>
      <c r="BE47" s="717"/>
      <c r="BF47" s="726"/>
      <c r="BG47" s="719"/>
    </row>
    <row r="48" spans="1:61" ht="15.75" thickBot="1" x14ac:dyDescent="0.3">
      <c r="A48" s="635">
        <v>5</v>
      </c>
      <c r="B48" s="636" t="s">
        <v>79</v>
      </c>
      <c r="C48" s="631">
        <v>10.620966888818364</v>
      </c>
      <c r="D48" s="584">
        <v>100</v>
      </c>
      <c r="E48" s="584">
        <v>100</v>
      </c>
      <c r="F48" s="584">
        <v>100</v>
      </c>
      <c r="G48" s="584">
        <v>100</v>
      </c>
      <c r="H48" s="584">
        <v>100</v>
      </c>
      <c r="I48" s="585">
        <v>136.03753189666091</v>
      </c>
      <c r="J48" s="585">
        <v>133.76509377389462</v>
      </c>
      <c r="K48" s="585">
        <v>134.7928479638849</v>
      </c>
      <c r="L48" s="585">
        <v>133.31928742830351</v>
      </c>
      <c r="M48" s="742">
        <f t="shared" si="0"/>
        <v>134.47869026568597</v>
      </c>
      <c r="N48" s="585">
        <v>144.30754606334025</v>
      </c>
      <c r="O48" s="585">
        <v>146.79025828885275</v>
      </c>
      <c r="P48" s="585">
        <v>145.25791748633384</v>
      </c>
      <c r="Q48" s="585">
        <v>147.49793936876048</v>
      </c>
      <c r="R48" s="742">
        <v>145.96341530182184</v>
      </c>
      <c r="S48" s="585">
        <v>150.85558273528517</v>
      </c>
      <c r="T48" s="585">
        <v>144.92002603426877</v>
      </c>
      <c r="U48" s="585">
        <v>149.80886431807801</v>
      </c>
      <c r="V48" s="585">
        <v>151.02193798555928</v>
      </c>
      <c r="W48" s="742">
        <v>149.15160276829781</v>
      </c>
      <c r="X48" s="585">
        <v>156.84046320319558</v>
      </c>
      <c r="Y48" s="585">
        <v>158.18624826208548</v>
      </c>
      <c r="Z48" s="585">
        <v>162.50002662662891</v>
      </c>
      <c r="AA48" s="585">
        <v>157.2302006272798</v>
      </c>
      <c r="AB48" s="742">
        <v>158.68923467979747</v>
      </c>
      <c r="AC48" s="585">
        <v>170.21373417524407</v>
      </c>
      <c r="AD48" s="743">
        <v>167.54827517517901</v>
      </c>
      <c r="AE48" s="573">
        <v>165.74906893971382</v>
      </c>
      <c r="AF48" s="573">
        <v>162.02307340434535</v>
      </c>
      <c r="AG48" s="573">
        <f t="shared" si="6"/>
        <v>166.38353792362057</v>
      </c>
      <c r="AH48" s="585">
        <v>177.57448131205516</v>
      </c>
      <c r="AI48" s="585">
        <v>175.36069738394451</v>
      </c>
      <c r="AJ48" s="585">
        <v>183.35639134527432</v>
      </c>
      <c r="AK48" s="585">
        <v>175.88422227308189</v>
      </c>
      <c r="AL48" s="742">
        <f t="shared" si="7"/>
        <v>178.04394807858898</v>
      </c>
      <c r="AM48" s="742">
        <v>188.2558493624141</v>
      </c>
      <c r="AN48" s="742">
        <v>188.06676278672148</v>
      </c>
      <c r="AO48" s="742">
        <v>189.19086572559129</v>
      </c>
      <c r="AP48" s="742">
        <v>185.86672291756747</v>
      </c>
      <c r="AQ48" s="742">
        <v>187.84505019807358</v>
      </c>
      <c r="AR48" s="744">
        <f>'Index-Temp'!AC43</f>
        <v>195.17643484111667</v>
      </c>
      <c r="AS48" s="744">
        <f>'Index-Temp'!AD43</f>
        <v>195.84478118492638</v>
      </c>
      <c r="AT48" s="744">
        <f>'Index-Temp'!AE43</f>
        <v>195.06804009328565</v>
      </c>
      <c r="AU48" s="744">
        <f>'Index-Temp'!AF43</f>
        <v>185.12251456573256</v>
      </c>
      <c r="AV48" s="744">
        <f>'Index-Temp'!AG43</f>
        <v>192.8029426712653</v>
      </c>
      <c r="AW48" s="745">
        <f>'Index-Temp'!AH43</f>
        <v>196.15029609015525</v>
      </c>
      <c r="AX48" s="714">
        <f>'Index-Temp'!AI43</f>
        <v>194.3755468252767</v>
      </c>
      <c r="AY48" s="714">
        <f>'Index-Temp'!AJ43</f>
        <v>197.47535446012859</v>
      </c>
      <c r="AZ48" s="746"/>
      <c r="BA48" s="747">
        <f t="shared" si="3"/>
        <v>-0.39661056421375074</v>
      </c>
      <c r="BB48" s="716">
        <f t="shared" si="4"/>
        <v>1.5947518530395639</v>
      </c>
      <c r="BC48" s="717">
        <f t="shared" si="5"/>
        <v>1.2340895851989446</v>
      </c>
      <c r="BD48" s="776"/>
      <c r="BE48" s="717"/>
      <c r="BF48" s="726"/>
      <c r="BG48" s="719"/>
    </row>
    <row r="49" spans="1:59" ht="15.75" thickBot="1" x14ac:dyDescent="0.3">
      <c r="A49" s="635">
        <v>6</v>
      </c>
      <c r="B49" s="636" t="s">
        <v>80</v>
      </c>
      <c r="C49" s="631">
        <v>47.159631862900667</v>
      </c>
      <c r="D49" s="584">
        <v>100</v>
      </c>
      <c r="E49" s="584">
        <v>100</v>
      </c>
      <c r="F49" s="584">
        <v>100</v>
      </c>
      <c r="G49" s="584">
        <v>100</v>
      </c>
      <c r="H49" s="584">
        <v>100</v>
      </c>
      <c r="I49" s="585">
        <v>126.35143256376449</v>
      </c>
      <c r="J49" s="585">
        <v>127.34518592292494</v>
      </c>
      <c r="K49" s="585">
        <v>127.9415940217195</v>
      </c>
      <c r="L49" s="585">
        <v>126.29373781269642</v>
      </c>
      <c r="M49" s="742">
        <f t="shared" si="0"/>
        <v>126.98298758027633</v>
      </c>
      <c r="N49" s="585">
        <v>138.77213412007904</v>
      </c>
      <c r="O49" s="585">
        <v>135.66544773081631</v>
      </c>
      <c r="P49" s="585">
        <v>139.50866108881274</v>
      </c>
      <c r="Q49" s="585">
        <v>141.43667655489631</v>
      </c>
      <c r="R49" s="742">
        <v>138.84572987365109</v>
      </c>
      <c r="S49" s="585">
        <v>147.75030421761988</v>
      </c>
      <c r="T49" s="585">
        <v>147.67571282381004</v>
      </c>
      <c r="U49" s="585">
        <v>144.28511955013508</v>
      </c>
      <c r="V49" s="585">
        <v>152.54650306788753</v>
      </c>
      <c r="W49" s="742">
        <v>148.06440991486315</v>
      </c>
      <c r="X49" s="585">
        <v>151.88696769297064</v>
      </c>
      <c r="Y49" s="585">
        <v>154.3433722941289</v>
      </c>
      <c r="Z49" s="585">
        <v>162.50829555923053</v>
      </c>
      <c r="AA49" s="585">
        <v>160.17559157575587</v>
      </c>
      <c r="AB49" s="742">
        <v>157.2285567805215</v>
      </c>
      <c r="AC49" s="585">
        <v>169.45262077390035</v>
      </c>
      <c r="AD49" s="743">
        <v>172.02986723775479</v>
      </c>
      <c r="AE49" s="573">
        <v>170.98099612470367</v>
      </c>
      <c r="AF49" s="573">
        <v>166.86366963979188</v>
      </c>
      <c r="AG49" s="573">
        <f t="shared" si="6"/>
        <v>169.83178844403767</v>
      </c>
      <c r="AH49" s="585">
        <v>172.17790166329803</v>
      </c>
      <c r="AI49" s="585">
        <v>171.43301783015147</v>
      </c>
      <c r="AJ49" s="585">
        <v>176.66284983637775</v>
      </c>
      <c r="AK49" s="585">
        <v>171.64459588817445</v>
      </c>
      <c r="AL49" s="742">
        <f t="shared" si="7"/>
        <v>172.97959130450042</v>
      </c>
      <c r="AM49" s="742">
        <v>177.74846567838537</v>
      </c>
      <c r="AN49" s="742">
        <v>180.35516385604393</v>
      </c>
      <c r="AO49" s="742">
        <v>192.14692584361092</v>
      </c>
      <c r="AP49" s="742">
        <v>187.87058072035947</v>
      </c>
      <c r="AQ49" s="742">
        <v>184.53028402459992</v>
      </c>
      <c r="AR49" s="744">
        <f>'Index-Temp'!AC44</f>
        <v>185.08381088787903</v>
      </c>
      <c r="AS49" s="744">
        <f>'Index-Temp'!AD44</f>
        <v>186.21692792630552</v>
      </c>
      <c r="AT49" s="744">
        <f>'Index-Temp'!AE44</f>
        <v>187.25568289191042</v>
      </c>
      <c r="AU49" s="744">
        <f>'Index-Temp'!AF44</f>
        <v>181.48139536619439</v>
      </c>
      <c r="AV49" s="744">
        <f>'Index-Temp'!AG44</f>
        <v>185.00945426807235</v>
      </c>
      <c r="AW49" s="745">
        <f>'Index-Temp'!AH44</f>
        <v>187.88787912570945</v>
      </c>
      <c r="AX49" s="714">
        <f>'Index-Temp'!AI44</f>
        <v>189.81235996880994</v>
      </c>
      <c r="AY49" s="714">
        <f>'Index-Temp'!AJ44</f>
        <v>193.30259207749873</v>
      </c>
      <c r="AZ49" s="746"/>
      <c r="BA49" s="747">
        <f t="shared" si="3"/>
        <v>0.5578198379558641</v>
      </c>
      <c r="BB49" s="716">
        <f t="shared" si="4"/>
        <v>1.8387802086556972</v>
      </c>
      <c r="BC49" s="717">
        <f t="shared" si="5"/>
        <v>3.2292259931458323</v>
      </c>
      <c r="BD49" s="776"/>
      <c r="BE49" s="717"/>
      <c r="BF49" s="726"/>
      <c r="BG49" s="719"/>
    </row>
    <row r="50" spans="1:59" ht="15.75" thickBot="1" x14ac:dyDescent="0.3">
      <c r="A50" s="635">
        <v>7</v>
      </c>
      <c r="B50" s="636" t="s">
        <v>81</v>
      </c>
      <c r="C50" s="631">
        <v>3.7871575161324444</v>
      </c>
      <c r="D50" s="584">
        <v>100</v>
      </c>
      <c r="E50" s="584">
        <v>100</v>
      </c>
      <c r="F50" s="584">
        <v>100</v>
      </c>
      <c r="G50" s="584">
        <v>100</v>
      </c>
      <c r="H50" s="584">
        <v>100</v>
      </c>
      <c r="I50" s="585">
        <v>147.71720439482613</v>
      </c>
      <c r="J50" s="585">
        <v>139.35505445287603</v>
      </c>
      <c r="K50" s="585">
        <v>144.64905894148291</v>
      </c>
      <c r="L50" s="585">
        <v>141.65489521664358</v>
      </c>
      <c r="M50" s="742">
        <f t="shared" si="0"/>
        <v>143.34405325145718</v>
      </c>
      <c r="N50" s="585">
        <v>168.50126304810377</v>
      </c>
      <c r="O50" s="585">
        <v>159.46682095472053</v>
      </c>
      <c r="P50" s="585">
        <v>162.28779464512957</v>
      </c>
      <c r="Q50" s="585">
        <v>161.33103143325516</v>
      </c>
      <c r="R50" s="742">
        <v>162.89672752030225</v>
      </c>
      <c r="S50" s="585">
        <v>164.51833198173202</v>
      </c>
      <c r="T50" s="585">
        <v>163.44526698283144</v>
      </c>
      <c r="U50" s="585">
        <v>163.74021416404912</v>
      </c>
      <c r="V50" s="585">
        <v>161.65664787116935</v>
      </c>
      <c r="W50" s="742">
        <v>163.34011524994548</v>
      </c>
      <c r="X50" s="585">
        <v>172.2831628418721</v>
      </c>
      <c r="Y50" s="585">
        <v>179.70035674391696</v>
      </c>
      <c r="Z50" s="585">
        <v>178.82183288438443</v>
      </c>
      <c r="AA50" s="585">
        <v>175.35672881783179</v>
      </c>
      <c r="AB50" s="742">
        <v>176.54052032200133</v>
      </c>
      <c r="AC50" s="585">
        <v>184.51231670580722</v>
      </c>
      <c r="AD50" s="743">
        <v>192.35728546468144</v>
      </c>
      <c r="AE50" s="573">
        <v>186.16283637399005</v>
      </c>
      <c r="AF50" s="573">
        <v>183.02659384571396</v>
      </c>
      <c r="AG50" s="573">
        <f t="shared" si="6"/>
        <v>186.51475809754817</v>
      </c>
      <c r="AH50" s="585">
        <v>198.77299368883871</v>
      </c>
      <c r="AI50" s="585">
        <v>198.29566397861629</v>
      </c>
      <c r="AJ50" s="585">
        <v>198.86151757822475</v>
      </c>
      <c r="AK50" s="585">
        <v>191.45224321098527</v>
      </c>
      <c r="AL50" s="742">
        <f t="shared" si="7"/>
        <v>196.84560461416623</v>
      </c>
      <c r="AM50" s="742">
        <v>198.7356582884241</v>
      </c>
      <c r="AN50" s="742">
        <v>199.23286327774753</v>
      </c>
      <c r="AO50" s="742">
        <v>192.61347553903983</v>
      </c>
      <c r="AP50" s="742">
        <v>186.32005528403681</v>
      </c>
      <c r="AQ50" s="742">
        <v>194.22551309731207</v>
      </c>
      <c r="AR50" s="744">
        <f>'Index-Temp'!AC45</f>
        <v>207.08464471294928</v>
      </c>
      <c r="AS50" s="744">
        <f>'Index-Temp'!AD45</f>
        <v>208.84099482108417</v>
      </c>
      <c r="AT50" s="744">
        <f>'Index-Temp'!AE45</f>
        <v>211.53525949580589</v>
      </c>
      <c r="AU50" s="744">
        <f>'Index-Temp'!AF45</f>
        <v>212.88340664927409</v>
      </c>
      <c r="AV50" s="744">
        <f>'Index-Temp'!AG45</f>
        <v>210.08607641977835</v>
      </c>
      <c r="AW50" s="745">
        <f>'Index-Temp'!AH45</f>
        <v>228.9788454637573</v>
      </c>
      <c r="AX50" s="714">
        <f>'Index-Temp'!AI45</f>
        <v>223.93041062092439</v>
      </c>
      <c r="AY50" s="714">
        <f>'Index-Temp'!AJ45</f>
        <v>220.72353445008136</v>
      </c>
      <c r="AZ50" s="746"/>
      <c r="BA50" s="747">
        <f t="shared" si="3"/>
        <v>1.2901033520884786</v>
      </c>
      <c r="BB50" s="716">
        <f t="shared" si="4"/>
        <v>-1.4320860493895671</v>
      </c>
      <c r="BC50" s="717">
        <f t="shared" si="5"/>
        <v>4.3436139091779387</v>
      </c>
      <c r="BD50" s="776"/>
      <c r="BE50" s="717"/>
      <c r="BF50" s="726"/>
      <c r="BG50" s="719"/>
    </row>
    <row r="51" spans="1:59" ht="15.75" thickBot="1" x14ac:dyDescent="0.3">
      <c r="A51" s="635">
        <v>8</v>
      </c>
      <c r="B51" s="636" t="s">
        <v>82</v>
      </c>
      <c r="C51" s="631">
        <v>2.0416798899820163</v>
      </c>
      <c r="D51" s="584">
        <v>100</v>
      </c>
      <c r="E51" s="584">
        <v>100</v>
      </c>
      <c r="F51" s="584">
        <v>100</v>
      </c>
      <c r="G51" s="584">
        <v>100</v>
      </c>
      <c r="H51" s="584">
        <v>100</v>
      </c>
      <c r="I51" s="585">
        <v>142.67654766115143</v>
      </c>
      <c r="J51" s="585">
        <v>141.5005745952989</v>
      </c>
      <c r="K51" s="585">
        <v>147.50008934507539</v>
      </c>
      <c r="L51" s="585">
        <v>138.25600187450456</v>
      </c>
      <c r="M51" s="742">
        <f t="shared" si="0"/>
        <v>142.48330336900759</v>
      </c>
      <c r="N51" s="585">
        <v>156.21521069759982</v>
      </c>
      <c r="O51" s="585">
        <v>153.27015427960256</v>
      </c>
      <c r="P51" s="585">
        <v>168.71056316325669</v>
      </c>
      <c r="Q51" s="585">
        <v>167.71593469694363</v>
      </c>
      <c r="R51" s="742">
        <v>161.47796570935066</v>
      </c>
      <c r="S51" s="585">
        <v>171.0293771630264</v>
      </c>
      <c r="T51" s="585">
        <v>167.84129938259323</v>
      </c>
      <c r="U51" s="585">
        <v>167.77181006017815</v>
      </c>
      <c r="V51" s="585">
        <v>171.25725054385117</v>
      </c>
      <c r="W51" s="742">
        <v>169.47493428741222</v>
      </c>
      <c r="X51" s="585">
        <v>172.11809216984537</v>
      </c>
      <c r="Y51" s="585">
        <v>173.61696236730359</v>
      </c>
      <c r="Z51" s="585">
        <v>175.71501694706961</v>
      </c>
      <c r="AA51" s="585">
        <v>174.15332116507039</v>
      </c>
      <c r="AB51" s="742">
        <v>173.90084816232223</v>
      </c>
      <c r="AC51" s="585">
        <v>188.20410334487826</v>
      </c>
      <c r="AD51" s="743">
        <v>181.84097079800682</v>
      </c>
      <c r="AE51" s="573">
        <v>176.42359768205881</v>
      </c>
      <c r="AF51" s="573">
        <v>173.67940990907692</v>
      </c>
      <c r="AG51" s="573">
        <f t="shared" si="6"/>
        <v>180.03702043350518</v>
      </c>
      <c r="AH51" s="585">
        <v>190.92760051080197</v>
      </c>
      <c r="AI51" s="585">
        <v>189.25139119169211</v>
      </c>
      <c r="AJ51" s="585">
        <v>192.37887786192351</v>
      </c>
      <c r="AK51" s="585">
        <v>184.64859521850124</v>
      </c>
      <c r="AL51" s="742">
        <f t="shared" si="7"/>
        <v>189.30161619572971</v>
      </c>
      <c r="AM51" s="742">
        <v>195.1772958629154</v>
      </c>
      <c r="AN51" s="742">
        <v>195.6614771111941</v>
      </c>
      <c r="AO51" s="742">
        <v>195.69138593466661</v>
      </c>
      <c r="AP51" s="742">
        <v>191.7841563344416</v>
      </c>
      <c r="AQ51" s="742">
        <v>194.57857881080443</v>
      </c>
      <c r="AR51" s="744">
        <f>'Index-Temp'!AC46</f>
        <v>208.07018656386975</v>
      </c>
      <c r="AS51" s="744">
        <f>'Index-Temp'!AD46</f>
        <v>209.35627021673676</v>
      </c>
      <c r="AT51" s="744">
        <f>'Index-Temp'!AE46</f>
        <v>208.99395271777433</v>
      </c>
      <c r="AU51" s="744">
        <f>'Index-Temp'!AF46</f>
        <v>207.94935203190823</v>
      </c>
      <c r="AV51" s="744">
        <f>'Index-Temp'!AG46</f>
        <v>208.59244038257228</v>
      </c>
      <c r="AW51" s="745">
        <f>'Index-Temp'!AH46</f>
        <v>219.76273117834003</v>
      </c>
      <c r="AX51" s="714">
        <f>'Index-Temp'!AI46</f>
        <v>214.96230896247096</v>
      </c>
      <c r="AY51" s="714">
        <f>'Index-Temp'!AJ46</f>
        <v>214.98733081425465</v>
      </c>
      <c r="AZ51" s="746"/>
      <c r="BA51" s="747">
        <f t="shared" si="3"/>
        <v>-0.17306264512036984</v>
      </c>
      <c r="BB51" s="716">
        <f t="shared" si="4"/>
        <v>1.1640111191799554E-2</v>
      </c>
      <c r="BC51" s="717">
        <f t="shared" si="5"/>
        <v>2.8677279981271888</v>
      </c>
      <c r="BD51" s="776"/>
      <c r="BE51" s="717"/>
      <c r="BF51" s="726"/>
      <c r="BG51" s="719"/>
    </row>
    <row r="52" spans="1:59" x14ac:dyDescent="0.25">
      <c r="B52" s="637" t="s">
        <v>441</v>
      </c>
      <c r="D52" s="639" t="s">
        <v>22</v>
      </c>
      <c r="E52" s="639" t="s">
        <v>22</v>
      </c>
      <c r="F52" s="639" t="s">
        <v>22</v>
      </c>
      <c r="G52" s="639" t="s">
        <v>22</v>
      </c>
      <c r="H52" s="639"/>
      <c r="AW52" s="103"/>
      <c r="AX52" s="103"/>
      <c r="AY52" s="103"/>
      <c r="AZ52" s="103"/>
      <c r="BA52" s="103"/>
      <c r="BB52" s="103"/>
      <c r="BC52" s="103"/>
      <c r="BD52" s="777"/>
      <c r="BE52" s="103"/>
      <c r="BF52" s="753"/>
    </row>
    <row r="53" spans="1:59" x14ac:dyDescent="0.25">
      <c r="A53" s="640" t="s">
        <v>442</v>
      </c>
      <c r="B53" s="641" t="s">
        <v>449</v>
      </c>
      <c r="D53" s="639"/>
      <c r="E53" s="639"/>
      <c r="F53" s="639"/>
      <c r="G53" s="639"/>
      <c r="H53" s="639"/>
      <c r="AW53" s="103"/>
      <c r="AX53" s="103"/>
      <c r="AY53" s="103"/>
      <c r="AZ53" s="103"/>
      <c r="BA53" s="103"/>
      <c r="BB53" s="103"/>
      <c r="BC53" s="103"/>
      <c r="BD53" s="777"/>
      <c r="BE53" s="103"/>
      <c r="BF53" s="753"/>
    </row>
    <row r="54" spans="1:59" x14ac:dyDescent="0.25">
      <c r="A54" s="640" t="s">
        <v>443</v>
      </c>
      <c r="B54" s="641" t="s">
        <v>446</v>
      </c>
      <c r="AW54" s="103"/>
      <c r="AX54" s="103"/>
      <c r="AY54" s="103"/>
      <c r="AZ54" s="103"/>
      <c r="BA54" s="103"/>
      <c r="BB54" s="103"/>
      <c r="BC54" s="103"/>
      <c r="BD54" s="777"/>
      <c r="BE54" s="103"/>
      <c r="BF54" s="753"/>
    </row>
    <row r="55" spans="1:59" x14ac:dyDescent="0.25">
      <c r="A55" s="640" t="s">
        <v>444</v>
      </c>
      <c r="B55" s="641" t="s">
        <v>447</v>
      </c>
      <c r="AW55" s="103"/>
      <c r="AX55" s="103"/>
      <c r="AY55" s="103"/>
      <c r="AZ55" s="103"/>
      <c r="BA55" s="103"/>
      <c r="BB55" s="103"/>
      <c r="BC55" s="103"/>
      <c r="BD55" s="777"/>
      <c r="BE55" s="103"/>
      <c r="BF55" s="753"/>
    </row>
    <row r="56" spans="1:59" x14ac:dyDescent="0.25">
      <c r="A56" s="640" t="s">
        <v>445</v>
      </c>
      <c r="B56" s="641" t="s">
        <v>448</v>
      </c>
      <c r="AW56" s="103"/>
      <c r="AX56" s="103"/>
      <c r="AY56" s="103"/>
      <c r="AZ56" s="103"/>
      <c r="BA56" s="103"/>
      <c r="BB56" s="103"/>
      <c r="BC56" s="103"/>
      <c r="BD56" s="777"/>
      <c r="BE56" s="103"/>
      <c r="BF56" s="753"/>
    </row>
    <row r="57" spans="1:59" x14ac:dyDescent="0.25">
      <c r="AW57" s="103"/>
      <c r="AX57" s="103"/>
      <c r="AY57" s="103"/>
      <c r="AZ57" s="103"/>
      <c r="BA57" s="103"/>
      <c r="BB57" s="103"/>
      <c r="BC57" s="103"/>
      <c r="BD57" s="777"/>
      <c r="BE57" s="103"/>
      <c r="BF57" s="753"/>
    </row>
  </sheetData>
  <mergeCells count="24">
    <mergeCell ref="BF7:BG7"/>
    <mergeCell ref="N7:R7"/>
    <mergeCell ref="S7:W7"/>
    <mergeCell ref="H7:H8"/>
    <mergeCell ref="A10:B10"/>
    <mergeCell ref="A42:B42"/>
    <mergeCell ref="A7:A8"/>
    <mergeCell ref="B7:B8"/>
    <mergeCell ref="C7:C8"/>
    <mergeCell ref="BB7:BC7"/>
    <mergeCell ref="AR7:AV7"/>
    <mergeCell ref="AW7:BA7"/>
    <mergeCell ref="AM7:AQ7"/>
    <mergeCell ref="AC7:AG7"/>
    <mergeCell ref="AH7:AL7"/>
    <mergeCell ref="X7:AB7"/>
    <mergeCell ref="D7:G7"/>
    <mergeCell ref="I7:M7"/>
    <mergeCell ref="A5:AL5"/>
    <mergeCell ref="A6:AL6"/>
    <mergeCell ref="A1:AS1"/>
    <mergeCell ref="A2:AS2"/>
    <mergeCell ref="A3:AS3"/>
    <mergeCell ref="A4:AS4"/>
  </mergeCells>
  <conditionalFormatting sqref="AR9:AV51">
    <cfRule type="top10" dxfId="9" priority="3" bottom="1" rank="5"/>
    <cfRule type="top10" dxfId="8" priority="4" rank="5"/>
  </conditionalFormatting>
  <pageMargins left="0.25" right="0.25" top="0.75" bottom="0.75" header="0.3" footer="0.3"/>
  <pageSetup scale="61" orientation="portrait" r:id="rId1"/>
  <headerFooter>
    <oddHeader>&amp;R&amp;"Arial Narrow,Italic"&amp;9Preliminary IPICS 2076/77 (2019/20 AD)
पौष ९, २०७७ (Dec 25, 2019)</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A01B-2CA9-4086-B5DF-723227FBC069}">
  <dimension ref="A1:BC58"/>
  <sheetViews>
    <sheetView topLeftCell="A4" workbookViewId="0">
      <pane xSplit="7" ySplit="5" topLeftCell="AQ9" activePane="bottomRight" state="frozen"/>
      <selection activeCell="A4" sqref="A4"/>
      <selection pane="topRight" activeCell="H4" sqref="H4"/>
      <selection pane="bottomLeft" activeCell="A9" sqref="A9"/>
      <selection pane="bottomRight" activeCell="AY14" sqref="AY14"/>
    </sheetView>
  </sheetViews>
  <sheetFormatPr defaultColWidth="9.140625" defaultRowHeight="15" x14ac:dyDescent="0.25"/>
  <cols>
    <col min="1" max="1" width="5" style="1" bestFit="1" customWidth="1"/>
    <col min="2" max="2" width="38.140625" style="1" customWidth="1"/>
    <col min="3" max="3" width="7" style="638" customWidth="1"/>
    <col min="4" max="7" width="6.28515625" style="1" customWidth="1"/>
    <col min="8" max="8" width="6.5703125" style="1" customWidth="1"/>
    <col min="9" max="35" width="6.5703125" style="587" customWidth="1"/>
    <col min="36" max="47" width="6.5703125" style="103" customWidth="1"/>
    <col min="48" max="48" width="6.5703125" style="1" customWidth="1"/>
    <col min="49" max="50" width="7.140625" style="1" customWidth="1"/>
    <col min="51" max="51" width="6.42578125" style="1" customWidth="1"/>
    <col min="52" max="52" width="6.5703125" style="649" customWidth="1"/>
    <col min="53" max="53" width="6.5703125" style="1" customWidth="1"/>
    <col min="54" max="54" width="7.7109375" style="1" customWidth="1"/>
    <col min="55" max="55" width="9.140625" style="605"/>
    <col min="56" max="16384" width="9.140625" style="1"/>
  </cols>
  <sheetData>
    <row r="1" spans="1:55" x14ac:dyDescent="0.25">
      <c r="A1" s="604"/>
      <c r="B1" s="604"/>
      <c r="C1" s="604"/>
      <c r="D1" s="604"/>
      <c r="E1" s="604"/>
      <c r="F1" s="604"/>
      <c r="G1" s="604"/>
      <c r="H1" s="604"/>
      <c r="I1" s="830" t="s">
        <v>578</v>
      </c>
      <c r="J1" s="830"/>
      <c r="K1" s="830"/>
      <c r="L1" s="830"/>
      <c r="M1" s="830"/>
      <c r="N1" s="830"/>
      <c r="O1" s="830"/>
      <c r="P1" s="830"/>
      <c r="Q1" s="830"/>
      <c r="R1" s="830"/>
      <c r="S1" s="830"/>
      <c r="T1" s="830"/>
      <c r="U1" s="830"/>
      <c r="V1" s="830"/>
      <c r="W1" s="830"/>
      <c r="X1" s="830"/>
      <c r="Y1" s="830"/>
      <c r="Z1" s="830"/>
      <c r="AA1" s="830"/>
      <c r="AB1" s="830"/>
      <c r="AC1" s="830" t="s">
        <v>578</v>
      </c>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row>
    <row r="2" spans="1:55" x14ac:dyDescent="0.25">
      <c r="A2" s="604"/>
      <c r="B2" s="604"/>
      <c r="C2" s="604"/>
      <c r="D2" s="604"/>
      <c r="E2" s="604"/>
      <c r="F2" s="604"/>
      <c r="G2" s="604"/>
      <c r="H2" s="604"/>
      <c r="I2" s="830" t="s">
        <v>638</v>
      </c>
      <c r="J2" s="830"/>
      <c r="K2" s="830"/>
      <c r="L2" s="830"/>
      <c r="M2" s="830"/>
      <c r="N2" s="830"/>
      <c r="O2" s="830"/>
      <c r="P2" s="830"/>
      <c r="Q2" s="830"/>
      <c r="R2" s="830"/>
      <c r="S2" s="830"/>
      <c r="T2" s="830"/>
      <c r="U2" s="830"/>
      <c r="V2" s="830"/>
      <c r="W2" s="830"/>
      <c r="X2" s="830"/>
      <c r="Y2" s="830"/>
      <c r="Z2" s="830"/>
      <c r="AA2" s="830"/>
      <c r="AB2" s="830"/>
      <c r="AC2" s="830" t="s">
        <v>592</v>
      </c>
      <c r="AD2" s="830"/>
      <c r="AE2" s="830"/>
      <c r="AF2" s="830"/>
      <c r="AG2" s="830"/>
      <c r="AH2" s="830"/>
      <c r="AI2" s="830"/>
      <c r="AJ2" s="830"/>
      <c r="AK2" s="830"/>
      <c r="AL2" s="830"/>
      <c r="AM2" s="830"/>
      <c r="AN2" s="830"/>
      <c r="AO2" s="830"/>
      <c r="AP2" s="830"/>
      <c r="AQ2" s="830"/>
      <c r="AR2" s="830"/>
      <c r="AS2" s="830"/>
      <c r="AT2" s="830"/>
      <c r="AU2" s="830"/>
      <c r="AV2" s="830"/>
      <c r="AW2" s="830"/>
      <c r="AX2" s="830"/>
      <c r="AY2" s="830"/>
      <c r="AZ2" s="830"/>
      <c r="BA2" s="830"/>
    </row>
    <row r="3" spans="1:55" ht="16.5" customHeight="1" x14ac:dyDescent="0.25">
      <c r="A3" s="606"/>
      <c r="B3" s="606"/>
      <c r="C3" s="606"/>
      <c r="D3" s="606"/>
      <c r="E3" s="606"/>
      <c r="F3" s="606"/>
      <c r="G3" s="606"/>
      <c r="H3" s="606"/>
      <c r="I3" s="832" t="s">
        <v>580</v>
      </c>
      <c r="J3" s="832"/>
      <c r="K3" s="832"/>
      <c r="L3" s="832"/>
      <c r="M3" s="832"/>
      <c r="N3" s="832"/>
      <c r="O3" s="832"/>
      <c r="P3" s="832"/>
      <c r="Q3" s="832"/>
      <c r="R3" s="832"/>
      <c r="S3" s="832"/>
      <c r="T3" s="832"/>
      <c r="U3" s="832"/>
      <c r="V3" s="832"/>
      <c r="W3" s="832"/>
      <c r="X3" s="832"/>
      <c r="Y3" s="832"/>
      <c r="Z3" s="832"/>
      <c r="AA3" s="832"/>
      <c r="AB3" s="832"/>
      <c r="AC3" s="830" t="s">
        <v>580</v>
      </c>
      <c r="AD3" s="830"/>
      <c r="AE3" s="830"/>
      <c r="AF3" s="830"/>
      <c r="AG3" s="830"/>
      <c r="AH3" s="830"/>
      <c r="AI3" s="830"/>
      <c r="AJ3" s="830"/>
      <c r="AK3" s="830"/>
      <c r="AL3" s="830"/>
      <c r="AM3" s="830"/>
      <c r="AN3" s="830"/>
      <c r="AO3" s="830"/>
      <c r="AP3" s="830"/>
      <c r="AQ3" s="830"/>
      <c r="AR3" s="830"/>
      <c r="AS3" s="830"/>
      <c r="AT3" s="830"/>
      <c r="AU3" s="830"/>
      <c r="AV3" s="830"/>
      <c r="AW3" s="830"/>
      <c r="AX3" s="830"/>
      <c r="AY3" s="830"/>
      <c r="AZ3" s="830"/>
      <c r="BA3" s="830"/>
    </row>
    <row r="4" spans="1:55" ht="13.5" customHeight="1" thickBot="1" x14ac:dyDescent="0.3">
      <c r="A4" s="607"/>
      <c r="B4" s="607"/>
      <c r="C4" s="607"/>
      <c r="D4" s="607"/>
      <c r="E4" s="607"/>
      <c r="F4" s="607"/>
      <c r="G4" s="607"/>
      <c r="H4" s="607"/>
      <c r="I4" s="853" t="s">
        <v>216</v>
      </c>
      <c r="J4" s="853"/>
      <c r="K4" s="853"/>
      <c r="L4" s="853"/>
      <c r="M4" s="853"/>
      <c r="N4" s="853"/>
      <c r="O4" s="853"/>
      <c r="P4" s="853"/>
      <c r="Q4" s="853"/>
      <c r="R4" s="853"/>
      <c r="S4" s="853"/>
      <c r="T4" s="853"/>
      <c r="U4" s="853"/>
      <c r="V4" s="853"/>
      <c r="W4" s="853"/>
      <c r="X4" s="853"/>
      <c r="Y4" s="853"/>
      <c r="Z4" s="853"/>
      <c r="AA4" s="853"/>
      <c r="AB4" s="853"/>
      <c r="AC4" s="830" t="s">
        <v>216</v>
      </c>
      <c r="AD4" s="830"/>
      <c r="AE4" s="830"/>
      <c r="AF4" s="830"/>
      <c r="AG4" s="830"/>
      <c r="AH4" s="830"/>
      <c r="AI4" s="830"/>
      <c r="AJ4" s="830"/>
      <c r="AK4" s="830"/>
      <c r="AL4" s="830"/>
      <c r="AM4" s="830"/>
      <c r="AN4" s="830"/>
      <c r="AO4" s="830"/>
      <c r="AP4" s="830"/>
      <c r="AQ4" s="830"/>
      <c r="AR4" s="830"/>
      <c r="AS4" s="830"/>
      <c r="AT4" s="830"/>
      <c r="AU4" s="830"/>
      <c r="AV4" s="830"/>
      <c r="AW4" s="830"/>
      <c r="AX4" s="830"/>
      <c r="AY4" s="830"/>
      <c r="AZ4" s="830"/>
      <c r="BA4" s="830"/>
    </row>
    <row r="5" spans="1:55" ht="51" customHeight="1" thickBot="1" x14ac:dyDescent="0.3">
      <c r="A5" s="608"/>
      <c r="B5" s="661"/>
      <c r="C5" s="661"/>
      <c r="D5" s="661"/>
      <c r="E5" s="661"/>
      <c r="F5" s="661"/>
      <c r="G5" s="661"/>
      <c r="H5" s="661"/>
      <c r="I5" s="854" t="s">
        <v>644</v>
      </c>
      <c r="J5" s="855"/>
      <c r="K5" s="855"/>
      <c r="L5" s="855"/>
      <c r="M5" s="855"/>
      <c r="N5" s="855"/>
      <c r="O5" s="855"/>
      <c r="P5" s="855"/>
      <c r="Q5" s="855"/>
      <c r="R5" s="855"/>
      <c r="S5" s="855"/>
      <c r="T5" s="855"/>
      <c r="U5" s="855"/>
      <c r="V5" s="855"/>
      <c r="W5" s="855"/>
      <c r="X5" s="855"/>
      <c r="Y5" s="855"/>
      <c r="Z5" s="855"/>
      <c r="AA5" s="855"/>
      <c r="AB5" s="855"/>
      <c r="AC5" s="856" t="s">
        <v>691</v>
      </c>
      <c r="AD5" s="857"/>
      <c r="AE5" s="857"/>
      <c r="AF5" s="857"/>
      <c r="AG5" s="857"/>
      <c r="AH5" s="857"/>
      <c r="AI5" s="857"/>
      <c r="AJ5" s="857"/>
      <c r="AK5" s="857"/>
      <c r="AL5" s="857"/>
      <c r="AM5" s="857"/>
      <c r="AN5" s="857"/>
      <c r="AO5" s="857"/>
      <c r="AP5" s="857"/>
      <c r="AQ5" s="857"/>
      <c r="AR5" s="857"/>
      <c r="AS5" s="857"/>
      <c r="AT5" s="857"/>
      <c r="AU5" s="857"/>
      <c r="AV5" s="857"/>
      <c r="AW5" s="857"/>
      <c r="AX5" s="857"/>
      <c r="AY5" s="857"/>
      <c r="AZ5" s="857"/>
      <c r="BA5" s="857"/>
    </row>
    <row r="6" spans="1:55" s="587" customFormat="1" ht="13.5" customHeight="1" thickBot="1" x14ac:dyDescent="0.3">
      <c r="B6" s="609"/>
      <c r="C6" s="609"/>
      <c r="D6" s="609"/>
      <c r="E6" s="609"/>
      <c r="F6" s="609"/>
      <c r="G6" s="609"/>
      <c r="H6" s="609"/>
      <c r="I6" s="858" t="s">
        <v>593</v>
      </c>
      <c r="J6" s="859"/>
      <c r="K6" s="859"/>
      <c r="L6" s="859"/>
      <c r="M6" s="859"/>
      <c r="N6" s="859"/>
      <c r="O6" s="859"/>
      <c r="P6" s="859"/>
      <c r="Q6" s="859"/>
      <c r="R6" s="859"/>
      <c r="S6" s="859"/>
      <c r="T6" s="859"/>
      <c r="U6" s="859"/>
      <c r="V6" s="859"/>
      <c r="W6" s="859"/>
      <c r="X6" s="859"/>
      <c r="Y6" s="859"/>
      <c r="Z6" s="859"/>
      <c r="AA6" s="859"/>
      <c r="AB6" s="859"/>
      <c r="AC6" s="860" t="s">
        <v>593</v>
      </c>
      <c r="AD6" s="861"/>
      <c r="AE6" s="861"/>
      <c r="AF6" s="861"/>
      <c r="AG6" s="861"/>
      <c r="AH6" s="861"/>
      <c r="AI6" s="861"/>
      <c r="AJ6" s="861"/>
      <c r="AK6" s="861"/>
      <c r="AL6" s="861"/>
      <c r="AM6" s="861"/>
      <c r="AN6" s="861"/>
      <c r="AO6" s="861"/>
      <c r="AP6" s="861"/>
      <c r="AQ6" s="861"/>
      <c r="AR6" s="861"/>
      <c r="AS6" s="861"/>
      <c r="AT6" s="861"/>
      <c r="AU6" s="861"/>
      <c r="AV6" s="861"/>
      <c r="AW6" s="861"/>
      <c r="AX6" s="861"/>
      <c r="AY6" s="861"/>
      <c r="AZ6" s="861"/>
      <c r="BA6" s="861"/>
      <c r="BC6" s="610"/>
    </row>
    <row r="7" spans="1:55" s="568" customFormat="1" ht="28.5" customHeight="1" thickBot="1" x14ac:dyDescent="0.3">
      <c r="A7" s="834" t="s">
        <v>209</v>
      </c>
      <c r="B7" s="863" t="s">
        <v>594</v>
      </c>
      <c r="C7" s="835" t="s">
        <v>86</v>
      </c>
      <c r="D7" s="843" t="s">
        <v>214</v>
      </c>
      <c r="E7" s="843"/>
      <c r="F7" s="843"/>
      <c r="G7" s="843"/>
      <c r="H7" s="847" t="s">
        <v>568</v>
      </c>
      <c r="I7" s="844" t="s">
        <v>440</v>
      </c>
      <c r="J7" s="844"/>
      <c r="K7" s="844"/>
      <c r="L7" s="844"/>
      <c r="M7" s="844"/>
      <c r="N7" s="842" t="s">
        <v>300</v>
      </c>
      <c r="O7" s="842"/>
      <c r="P7" s="842"/>
      <c r="Q7" s="842"/>
      <c r="R7" s="842"/>
      <c r="S7" s="842" t="s">
        <v>301</v>
      </c>
      <c r="T7" s="842"/>
      <c r="U7" s="842"/>
      <c r="V7" s="842"/>
      <c r="W7" s="842"/>
      <c r="X7" s="842" t="s">
        <v>439</v>
      </c>
      <c r="Y7" s="842"/>
      <c r="Z7" s="842"/>
      <c r="AA7" s="842"/>
      <c r="AB7" s="842"/>
      <c r="AC7" s="842" t="s">
        <v>509</v>
      </c>
      <c r="AD7" s="842"/>
      <c r="AE7" s="842"/>
      <c r="AF7" s="842"/>
      <c r="AG7" s="842"/>
      <c r="AH7" s="840" t="s">
        <v>595</v>
      </c>
      <c r="AI7" s="840"/>
      <c r="AJ7" s="840"/>
      <c r="AK7" s="840"/>
      <c r="AL7" s="840"/>
      <c r="AM7" s="842" t="s">
        <v>596</v>
      </c>
      <c r="AN7" s="840"/>
      <c r="AO7" s="840"/>
      <c r="AP7" s="840"/>
      <c r="AQ7" s="841"/>
      <c r="AR7" s="842" t="s">
        <v>597</v>
      </c>
      <c r="AS7" s="840"/>
      <c r="AT7" s="840"/>
      <c r="AU7" s="840"/>
      <c r="AV7" s="840"/>
      <c r="AW7" s="848" t="s">
        <v>637</v>
      </c>
      <c r="AX7" s="849"/>
      <c r="AY7" s="850"/>
      <c r="AZ7" s="851" t="s">
        <v>598</v>
      </c>
      <c r="BA7" s="852"/>
      <c r="BB7" s="611"/>
      <c r="BC7" s="611"/>
    </row>
    <row r="8" spans="1:55" s="587" customFormat="1" ht="24" customHeight="1" thickBot="1" x14ac:dyDescent="0.3">
      <c r="A8" s="834"/>
      <c r="B8" s="863"/>
      <c r="C8" s="835"/>
      <c r="D8" s="602" t="s">
        <v>83</v>
      </c>
      <c r="E8" s="602" t="s">
        <v>207</v>
      </c>
      <c r="F8" s="602" t="s">
        <v>208</v>
      </c>
      <c r="G8" s="602" t="s">
        <v>87</v>
      </c>
      <c r="H8" s="847"/>
      <c r="I8" s="602" t="s">
        <v>83</v>
      </c>
      <c r="J8" s="602" t="s">
        <v>207</v>
      </c>
      <c r="K8" s="602" t="s">
        <v>208</v>
      </c>
      <c r="L8" s="602" t="s">
        <v>87</v>
      </c>
      <c r="M8" s="602" t="s">
        <v>217</v>
      </c>
      <c r="N8" s="602" t="s">
        <v>83</v>
      </c>
      <c r="O8" s="602" t="s">
        <v>207</v>
      </c>
      <c r="P8" s="602" t="s">
        <v>208</v>
      </c>
      <c r="Q8" s="602" t="s">
        <v>87</v>
      </c>
      <c r="R8" s="602" t="s">
        <v>217</v>
      </c>
      <c r="S8" s="602" t="s">
        <v>83</v>
      </c>
      <c r="T8" s="602" t="s">
        <v>207</v>
      </c>
      <c r="U8" s="602" t="s">
        <v>208</v>
      </c>
      <c r="V8" s="602" t="s">
        <v>87</v>
      </c>
      <c r="W8" s="602" t="s">
        <v>217</v>
      </c>
      <c r="X8" s="602" t="s">
        <v>83</v>
      </c>
      <c r="Y8" s="602" t="s">
        <v>207</v>
      </c>
      <c r="Z8" s="602" t="s">
        <v>208</v>
      </c>
      <c r="AA8" s="602" t="s">
        <v>87</v>
      </c>
      <c r="AB8" s="602" t="s">
        <v>217</v>
      </c>
      <c r="AC8" s="602" t="s">
        <v>83</v>
      </c>
      <c r="AD8" s="602" t="s">
        <v>207</v>
      </c>
      <c r="AE8" s="602" t="s">
        <v>208</v>
      </c>
      <c r="AF8" s="602" t="s">
        <v>87</v>
      </c>
      <c r="AG8" s="602" t="s">
        <v>217</v>
      </c>
      <c r="AH8" s="602" t="s">
        <v>83</v>
      </c>
      <c r="AI8" s="602" t="s">
        <v>207</v>
      </c>
      <c r="AJ8" s="602" t="s">
        <v>208</v>
      </c>
      <c r="AK8" s="602" t="s">
        <v>87</v>
      </c>
      <c r="AL8" s="602" t="s">
        <v>217</v>
      </c>
      <c r="AM8" s="612" t="s">
        <v>83</v>
      </c>
      <c r="AN8" s="602" t="s">
        <v>207</v>
      </c>
      <c r="AO8" s="602" t="s">
        <v>208</v>
      </c>
      <c r="AP8" s="602" t="s">
        <v>87</v>
      </c>
      <c r="AQ8" s="603" t="s">
        <v>217</v>
      </c>
      <c r="AR8" s="602" t="s">
        <v>83</v>
      </c>
      <c r="AS8" s="602" t="s">
        <v>207</v>
      </c>
      <c r="AT8" s="602" t="s">
        <v>208</v>
      </c>
      <c r="AU8" s="602" t="s">
        <v>87</v>
      </c>
      <c r="AV8" s="602" t="s">
        <v>217</v>
      </c>
      <c r="AW8" s="602" t="s">
        <v>83</v>
      </c>
      <c r="AX8" s="602" t="s">
        <v>674</v>
      </c>
      <c r="AY8" s="602" t="s">
        <v>675</v>
      </c>
      <c r="AZ8" s="664" t="s">
        <v>676</v>
      </c>
      <c r="BA8" s="664" t="s">
        <v>677</v>
      </c>
      <c r="BB8" s="611"/>
      <c r="BC8" s="610"/>
    </row>
    <row r="9" spans="1:55" s="624" customFormat="1" ht="24" customHeight="1" thickBot="1" x14ac:dyDescent="0.3">
      <c r="A9" s="613" t="s">
        <v>84</v>
      </c>
      <c r="B9" s="614" t="s">
        <v>218</v>
      </c>
      <c r="C9" s="615">
        <v>100</v>
      </c>
      <c r="D9" s="616">
        <v>100</v>
      </c>
      <c r="E9" s="616">
        <v>100</v>
      </c>
      <c r="F9" s="616">
        <v>100</v>
      </c>
      <c r="G9" s="616">
        <v>100</v>
      </c>
      <c r="H9" s="616">
        <v>100</v>
      </c>
      <c r="I9" s="617">
        <v>118.55280138284181</v>
      </c>
      <c r="J9" s="617">
        <v>119.25599301885001</v>
      </c>
      <c r="K9" s="617">
        <v>118.27389885812487</v>
      </c>
      <c r="L9" s="617">
        <v>116.12393670979547</v>
      </c>
      <c r="M9" s="617">
        <f>SUM(I9:L9)/4</f>
        <v>118.05165749240304</v>
      </c>
      <c r="N9" s="617">
        <v>125.39630740864024</v>
      </c>
      <c r="O9" s="617">
        <v>124.79334997735751</v>
      </c>
      <c r="P9" s="617">
        <v>124.61119930918171</v>
      </c>
      <c r="Q9" s="617">
        <v>126.18371211304041</v>
      </c>
      <c r="R9" s="617">
        <v>125.24614220205497</v>
      </c>
      <c r="S9" s="617">
        <v>125.7604033847071</v>
      </c>
      <c r="T9" s="617">
        <v>126.0545464252188</v>
      </c>
      <c r="U9" s="617">
        <v>126.86938184427494</v>
      </c>
      <c r="V9" s="617">
        <v>128.47689802390519</v>
      </c>
      <c r="W9" s="617">
        <v>126.7903074195265</v>
      </c>
      <c r="X9" s="617">
        <v>133.27273656398108</v>
      </c>
      <c r="Y9" s="617">
        <v>131.04301885081648</v>
      </c>
      <c r="Z9" s="617">
        <v>135.34947540843544</v>
      </c>
      <c r="AA9" s="617">
        <v>132.40619021542403</v>
      </c>
      <c r="AB9" s="617">
        <v>133.01785525966426</v>
      </c>
      <c r="AC9" s="617">
        <v>136.8152331141886</v>
      </c>
      <c r="AD9" s="617">
        <v>134.1719573813381</v>
      </c>
      <c r="AE9" s="618">
        <v>134.77375857494178</v>
      </c>
      <c r="AF9" s="618">
        <v>131.7925528476014</v>
      </c>
      <c r="AG9" s="618">
        <f>AVERAGE(AC9:AF9)</f>
        <v>134.38837547951746</v>
      </c>
      <c r="AH9" s="617">
        <v>136.64344545704765</v>
      </c>
      <c r="AI9" s="617">
        <v>135.77664088248622</v>
      </c>
      <c r="AJ9" s="617">
        <v>139.53497290330327</v>
      </c>
      <c r="AK9" s="617">
        <v>137.73461328163052</v>
      </c>
      <c r="AL9" s="617">
        <f>AVERAGE(AH9:AK9)</f>
        <v>137.4224181311169</v>
      </c>
      <c r="AM9" s="617">
        <v>144.09623328976915</v>
      </c>
      <c r="AN9" s="617">
        <v>146.98036084355653</v>
      </c>
      <c r="AO9" s="617">
        <v>149.41210495962804</v>
      </c>
      <c r="AP9" s="617">
        <v>148.25337014278111</v>
      </c>
      <c r="AQ9" s="619">
        <v>147.1855173089337</v>
      </c>
      <c r="AR9" s="618">
        <v>153.64260774904301</v>
      </c>
      <c r="AS9" s="618">
        <v>151.55256155658478</v>
      </c>
      <c r="AT9" s="617">
        <v>152.96183387712682</v>
      </c>
      <c r="AU9" s="617">
        <v>148.44177100790813</v>
      </c>
      <c r="AV9" s="620">
        <v>151.64969354766569</v>
      </c>
      <c r="AW9" s="620">
        <f>'Index-Temp'!AH4</f>
        <v>152.43541064734086</v>
      </c>
      <c r="AX9" s="620">
        <f>'Index-Temp'!AI4</f>
        <v>149.7379660920767</v>
      </c>
      <c r="AY9" s="620">
        <f>'Index-Temp'!AJ4</f>
        <v>149.83191640578298</v>
      </c>
      <c r="AZ9" s="780">
        <f>(AY9-AX9)/AX9*100</f>
        <v>6.2743148019321376E-2</v>
      </c>
      <c r="BA9" s="781">
        <f>(AY9-AT9)/AT9*100</f>
        <v>-2.0462081239546888</v>
      </c>
      <c r="BB9" s="622"/>
      <c r="BC9" s="623"/>
    </row>
    <row r="10" spans="1:55" s="626" customFormat="1" ht="15.75" thickBot="1" x14ac:dyDescent="0.3">
      <c r="A10" s="862" t="s">
        <v>599</v>
      </c>
      <c r="B10" s="862"/>
      <c r="C10" s="567"/>
      <c r="D10" s="575"/>
      <c r="E10" s="575"/>
      <c r="F10" s="575"/>
      <c r="G10" s="575"/>
      <c r="H10" s="575"/>
      <c r="I10" s="576"/>
      <c r="J10" s="577"/>
      <c r="K10" s="577"/>
      <c r="L10" s="577"/>
      <c r="M10" s="577"/>
      <c r="N10" s="577"/>
      <c r="O10" s="577"/>
      <c r="P10" s="577"/>
      <c r="Q10" s="575"/>
      <c r="R10" s="578"/>
      <c r="S10" s="577"/>
      <c r="T10" s="575"/>
      <c r="U10" s="575"/>
      <c r="V10" s="575"/>
      <c r="W10" s="575"/>
      <c r="X10" s="575"/>
      <c r="Y10" s="575"/>
      <c r="Z10" s="579"/>
      <c r="AA10" s="579"/>
      <c r="AB10" s="579"/>
      <c r="AC10" s="579"/>
      <c r="AD10" s="579"/>
      <c r="AE10" s="579" t="s">
        <v>22</v>
      </c>
      <c r="AF10" s="579"/>
      <c r="AG10" s="579"/>
      <c r="AH10" s="579"/>
      <c r="AI10" s="579"/>
      <c r="AJ10" s="579"/>
      <c r="AK10" s="579"/>
      <c r="AL10" s="579"/>
      <c r="AM10" s="579"/>
      <c r="AN10" s="579"/>
      <c r="AO10" s="579"/>
      <c r="AP10" s="579"/>
      <c r="AQ10" s="625"/>
      <c r="AR10" s="580"/>
      <c r="AS10" s="580"/>
      <c r="AT10" s="580"/>
      <c r="AU10" s="580"/>
      <c r="AV10" s="621"/>
      <c r="AW10" s="621"/>
      <c r="AX10" s="621"/>
      <c r="AY10" s="621"/>
      <c r="AZ10" s="621"/>
      <c r="BA10" s="621"/>
      <c r="BB10" s="622"/>
      <c r="BC10" s="611"/>
    </row>
    <row r="11" spans="1:55" s="574" customFormat="1" ht="20.45" customHeight="1" thickBot="1" x14ac:dyDescent="0.3">
      <c r="A11" s="570"/>
      <c r="B11" s="627" t="s">
        <v>211</v>
      </c>
      <c r="C11" s="566">
        <v>70.5</v>
      </c>
      <c r="D11" s="581">
        <v>100</v>
      </c>
      <c r="E11" s="581">
        <v>100</v>
      </c>
      <c r="F11" s="581">
        <v>100</v>
      </c>
      <c r="G11" s="581">
        <v>100</v>
      </c>
      <c r="H11" s="581">
        <v>100</v>
      </c>
      <c r="I11" s="572">
        <v>113.55860033855586</v>
      </c>
      <c r="J11" s="572">
        <v>114.17134078034697</v>
      </c>
      <c r="K11" s="572">
        <v>112.76974931892229</v>
      </c>
      <c r="L11" s="572">
        <v>110.68206266669554</v>
      </c>
      <c r="M11" s="572">
        <f t="shared" ref="M11:M51" si="0">SUM(I11:L11)/4</f>
        <v>112.79543827613017</v>
      </c>
      <c r="N11" s="572">
        <v>118.47782980268657</v>
      </c>
      <c r="O11" s="572">
        <v>118.42046656042665</v>
      </c>
      <c r="P11" s="572">
        <v>117.73965678056533</v>
      </c>
      <c r="Q11" s="572">
        <v>119.5259845060359</v>
      </c>
      <c r="R11" s="572">
        <v>118.54098441242861</v>
      </c>
      <c r="S11" s="572">
        <v>117.14688379132201</v>
      </c>
      <c r="T11" s="572">
        <v>117.07720386336098</v>
      </c>
      <c r="U11" s="572">
        <v>118.47948462679042</v>
      </c>
      <c r="V11" s="572">
        <v>118.74256502285603</v>
      </c>
      <c r="W11" s="572">
        <v>117.86153432608235</v>
      </c>
      <c r="X11" s="572">
        <v>124.92371621788658</v>
      </c>
      <c r="Y11" s="572">
        <v>120.74280138050227</v>
      </c>
      <c r="Z11" s="572">
        <v>124.75687163189187</v>
      </c>
      <c r="AA11" s="572">
        <v>121.22325157488687</v>
      </c>
      <c r="AB11" s="572">
        <v>122.91166020129189</v>
      </c>
      <c r="AC11" s="572">
        <v>123.58</v>
      </c>
      <c r="AD11" s="572">
        <v>119.37448614641333</v>
      </c>
      <c r="AE11" s="572">
        <v>120.77210938041151</v>
      </c>
      <c r="AF11" s="572">
        <v>117.67570409675635</v>
      </c>
      <c r="AG11" s="572">
        <f t="shared" ref="AG11:AG41" si="1">AVERAGE(AC11:AF11)</f>
        <v>120.3505749058953</v>
      </c>
      <c r="AH11" s="572">
        <v>120.9735544319996</v>
      </c>
      <c r="AI11" s="572">
        <v>120.0654990164409</v>
      </c>
      <c r="AJ11" s="572">
        <v>123.02173249365036</v>
      </c>
      <c r="AK11" s="572">
        <v>123.21888580861895</v>
      </c>
      <c r="AL11" s="572">
        <f t="shared" ref="AL11:AL41" si="2">AVERAGE(AH11:AK11)</f>
        <v>121.81991793767745</v>
      </c>
      <c r="AM11" s="572">
        <v>129.31029898523889</v>
      </c>
      <c r="AN11" s="572">
        <v>132.46890928748388</v>
      </c>
      <c r="AO11" s="572">
        <v>133.75884683006569</v>
      </c>
      <c r="AP11" s="572">
        <v>133.26099723702754</v>
      </c>
      <c r="AQ11" s="628">
        <v>132.19976308495399</v>
      </c>
      <c r="AR11" s="628">
        <v>139.67200677258515</v>
      </c>
      <c r="AS11" s="628">
        <v>136.6081309903557</v>
      </c>
      <c r="AT11" s="628">
        <v>137.92804025959921</v>
      </c>
      <c r="AU11" s="628">
        <v>133.7625607427612</v>
      </c>
      <c r="AV11" s="628">
        <v>136.99268469132534</v>
      </c>
      <c r="AW11" s="628">
        <f>'Index-Temp'!AH6</f>
        <v>136.21748636491216</v>
      </c>
      <c r="AX11" s="686">
        <f>'Index-Temp'!AI6</f>
        <v>132.59612749840483</v>
      </c>
      <c r="AY11" s="686">
        <f>'Index-Temp'!AJ6</f>
        <v>131.50372045259175</v>
      </c>
      <c r="AZ11" s="780">
        <f t="shared" ref="AZ11:AZ41" si="3">(AY11-AX11)/AX11*100</f>
        <v>-0.82386044481292842</v>
      </c>
      <c r="BA11" s="781">
        <f t="shared" ref="BA11:BA41" si="4">(AY11-AT11)/AT11*100</f>
        <v>-4.6577329706969124</v>
      </c>
      <c r="BB11" s="622"/>
      <c r="BC11" s="629"/>
    </row>
    <row r="12" spans="1:55" s="574" customFormat="1" ht="15.75" thickBot="1" x14ac:dyDescent="0.3">
      <c r="A12" s="642">
        <v>1</v>
      </c>
      <c r="B12" s="643" t="s">
        <v>600</v>
      </c>
      <c r="C12" s="644">
        <v>19.309999999999999</v>
      </c>
      <c r="D12" s="645">
        <v>100</v>
      </c>
      <c r="E12" s="645">
        <v>100</v>
      </c>
      <c r="F12" s="645">
        <v>100</v>
      </c>
      <c r="G12" s="645">
        <v>100</v>
      </c>
      <c r="H12" s="662">
        <v>100</v>
      </c>
      <c r="I12" s="646">
        <v>104.09562978189962</v>
      </c>
      <c r="J12" s="646">
        <v>117.05841178596702</v>
      </c>
      <c r="K12" s="646">
        <v>111.90402035417799</v>
      </c>
      <c r="L12" s="646">
        <v>108.69257624062756</v>
      </c>
      <c r="M12" s="651">
        <f t="shared" si="0"/>
        <v>110.43765954066805</v>
      </c>
      <c r="N12" s="646">
        <v>110.11194561986358</v>
      </c>
      <c r="O12" s="646">
        <v>107.86442011101354</v>
      </c>
      <c r="P12" s="646">
        <v>110.65124288245423</v>
      </c>
      <c r="Q12" s="646">
        <v>114.67490868549375</v>
      </c>
      <c r="R12" s="651">
        <v>110.82562932470627</v>
      </c>
      <c r="S12" s="646">
        <v>112.10905510837532</v>
      </c>
      <c r="T12" s="646">
        <v>118.39355016913642</v>
      </c>
      <c r="U12" s="646">
        <v>120.36721482854232</v>
      </c>
      <c r="V12" s="646">
        <v>120.10269373437596</v>
      </c>
      <c r="W12" s="651">
        <v>117.74312846010751</v>
      </c>
      <c r="X12" s="646">
        <v>123.15527909486434</v>
      </c>
      <c r="Y12" s="646">
        <v>117.47784545434139</v>
      </c>
      <c r="Z12" s="646">
        <v>116.89550970903331</v>
      </c>
      <c r="AA12" s="646">
        <v>114.30221220905416</v>
      </c>
      <c r="AB12" s="651">
        <v>117.9577116168233</v>
      </c>
      <c r="AC12" s="646">
        <v>107.64499862971371</v>
      </c>
      <c r="AD12" s="646">
        <v>103.92825237573797</v>
      </c>
      <c r="AE12" s="646">
        <v>103.4855216482476</v>
      </c>
      <c r="AF12" s="646">
        <v>101.82661563983051</v>
      </c>
      <c r="AG12" s="654">
        <f t="shared" si="1"/>
        <v>104.22134707338245</v>
      </c>
      <c r="AH12" s="646">
        <v>100.98372304939416</v>
      </c>
      <c r="AI12" s="646">
        <v>99.935056809836681</v>
      </c>
      <c r="AJ12" s="646">
        <v>98.059578226532835</v>
      </c>
      <c r="AK12" s="646">
        <v>98.693279555973106</v>
      </c>
      <c r="AL12" s="651">
        <f t="shared" si="2"/>
        <v>99.417909410434191</v>
      </c>
      <c r="AM12" s="646">
        <v>98.599226489388286</v>
      </c>
      <c r="AN12" s="646">
        <v>96.41468588283081</v>
      </c>
      <c r="AO12" s="646">
        <v>99.89438190505885</v>
      </c>
      <c r="AP12" s="646">
        <v>99.269887432227662</v>
      </c>
      <c r="AQ12" s="657">
        <v>98.544545427376406</v>
      </c>
      <c r="AR12" s="646">
        <v>101.01996637781079</v>
      </c>
      <c r="AS12" s="646">
        <v>98.964575874480175</v>
      </c>
      <c r="AT12" s="646">
        <v>95.354746230339018</v>
      </c>
      <c r="AU12" s="646">
        <v>93.169848829167449</v>
      </c>
      <c r="AV12" s="660">
        <v>97.127284327949354</v>
      </c>
      <c r="AW12" s="646">
        <f>'Index-Temp'!AH7</f>
        <v>92.762334419820192</v>
      </c>
      <c r="AX12" s="687">
        <f>'Index-Temp'!AI7</f>
        <v>92.995922510365332</v>
      </c>
      <c r="AY12" s="687">
        <f>'Index-Temp'!AJ7</f>
        <v>89.087218389864546</v>
      </c>
      <c r="AZ12" s="780">
        <f t="shared" si="3"/>
        <v>-4.2030919367084314</v>
      </c>
      <c r="BA12" s="781">
        <f t="shared" si="4"/>
        <v>-6.5728535686463117</v>
      </c>
      <c r="BB12" s="622"/>
      <c r="BC12" s="629"/>
    </row>
    <row r="13" spans="1:55" s="574" customFormat="1" ht="15.75" thickBot="1" x14ac:dyDescent="0.3">
      <c r="A13" s="642">
        <v>2</v>
      </c>
      <c r="B13" s="643" t="s">
        <v>601</v>
      </c>
      <c r="C13" s="644">
        <v>21.78</v>
      </c>
      <c r="D13" s="645">
        <v>100</v>
      </c>
      <c r="E13" s="645">
        <v>100</v>
      </c>
      <c r="F13" s="645">
        <v>100</v>
      </c>
      <c r="G13" s="645">
        <v>100</v>
      </c>
      <c r="H13" s="662">
        <v>100</v>
      </c>
      <c r="I13" s="646">
        <v>127.58572776114718</v>
      </c>
      <c r="J13" s="646">
        <v>120.28864145247283</v>
      </c>
      <c r="K13" s="646">
        <v>118.87658889551109</v>
      </c>
      <c r="L13" s="646">
        <v>122.29930538528332</v>
      </c>
      <c r="M13" s="651">
        <f t="shared" si="0"/>
        <v>122.26256587360361</v>
      </c>
      <c r="N13" s="646">
        <v>129.02809315026926</v>
      </c>
      <c r="O13" s="646">
        <v>125.1457199705989</v>
      </c>
      <c r="P13" s="646">
        <v>124.32723220890637</v>
      </c>
      <c r="Q13" s="646">
        <v>127.66707951536601</v>
      </c>
      <c r="R13" s="651">
        <v>126.54203121128513</v>
      </c>
      <c r="S13" s="646">
        <v>126.51943099875496</v>
      </c>
      <c r="T13" s="646">
        <v>122.24600599291615</v>
      </c>
      <c r="U13" s="646">
        <v>121.41665127135256</v>
      </c>
      <c r="V13" s="646">
        <v>120.45340308165078</v>
      </c>
      <c r="W13" s="651">
        <v>122.65887283616861</v>
      </c>
      <c r="X13" s="646">
        <v>131.22914134625958</v>
      </c>
      <c r="Y13" s="646">
        <v>122.12013553995284</v>
      </c>
      <c r="Z13" s="646">
        <v>125.054281445244</v>
      </c>
      <c r="AA13" s="646">
        <v>122.77190475664396</v>
      </c>
      <c r="AB13" s="651">
        <v>125.29386577202509</v>
      </c>
      <c r="AC13" s="646">
        <v>133.39658241851069</v>
      </c>
      <c r="AD13" s="646">
        <v>126.73484821063231</v>
      </c>
      <c r="AE13" s="646">
        <v>129.7109970655257</v>
      </c>
      <c r="AF13" s="646">
        <v>124.61892970012219</v>
      </c>
      <c r="AG13" s="654">
        <f t="shared" si="1"/>
        <v>128.61533934869772</v>
      </c>
      <c r="AH13" s="646">
        <v>133.57539879880611</v>
      </c>
      <c r="AI13" s="646">
        <v>125.60330891595618</v>
      </c>
      <c r="AJ13" s="646">
        <v>126.12580862051075</v>
      </c>
      <c r="AK13" s="646">
        <v>122.06758674322631</v>
      </c>
      <c r="AL13" s="651">
        <f t="shared" si="2"/>
        <v>126.84302576962483</v>
      </c>
      <c r="AM13" s="646">
        <v>130.61747398669559</v>
      </c>
      <c r="AN13" s="646">
        <v>135.9487405444236</v>
      </c>
      <c r="AO13" s="646">
        <v>129.54179161743494</v>
      </c>
      <c r="AP13" s="646">
        <v>127.97345912355684</v>
      </c>
      <c r="AQ13" s="657">
        <v>131.02036631802773</v>
      </c>
      <c r="AR13" s="646">
        <v>141.11995579530102</v>
      </c>
      <c r="AS13" s="646">
        <v>135.08740546728197</v>
      </c>
      <c r="AT13" s="646">
        <v>135.88399520739071</v>
      </c>
      <c r="AU13" s="646">
        <v>129.20855051368736</v>
      </c>
      <c r="AV13" s="660">
        <v>135.32497674591525</v>
      </c>
      <c r="AW13" s="646">
        <f>'Index-Temp'!AH8</f>
        <v>135.27403090017404</v>
      </c>
      <c r="AX13" s="687">
        <f>'Index-Temp'!AI8</f>
        <v>127.74286948302608</v>
      </c>
      <c r="AY13" s="687">
        <f>'Index-Temp'!AJ8</f>
        <v>131.77998682165631</v>
      </c>
      <c r="AZ13" s="780">
        <f t="shared" si="3"/>
        <v>3.1603465265563484</v>
      </c>
      <c r="BA13" s="781">
        <f t="shared" si="4"/>
        <v>-3.0202294092624578</v>
      </c>
      <c r="BB13" s="622"/>
      <c r="BC13" s="629"/>
    </row>
    <row r="14" spans="1:55" ht="15.75" thickBot="1" x14ac:dyDescent="0.3">
      <c r="A14" s="583">
        <v>2.1</v>
      </c>
      <c r="B14" s="630" t="s">
        <v>602</v>
      </c>
      <c r="C14" s="631">
        <v>10.89</v>
      </c>
      <c r="D14" s="584">
        <v>100</v>
      </c>
      <c r="E14" s="584">
        <v>100</v>
      </c>
      <c r="F14" s="584">
        <v>100</v>
      </c>
      <c r="G14" s="584">
        <v>100</v>
      </c>
      <c r="H14" s="663">
        <v>100</v>
      </c>
      <c r="I14" s="585">
        <v>132.10353965611611</v>
      </c>
      <c r="J14" s="585">
        <v>125.32841542000213</v>
      </c>
      <c r="K14" s="585">
        <v>119.98277179930234</v>
      </c>
      <c r="L14" s="585">
        <v>122.48863042458123</v>
      </c>
      <c r="M14" s="650">
        <f t="shared" si="0"/>
        <v>124.97583932500045</v>
      </c>
      <c r="N14" s="585">
        <v>128.22400130271728</v>
      </c>
      <c r="O14" s="585">
        <v>122.93881798924001</v>
      </c>
      <c r="P14" s="585">
        <v>120.03559752631736</v>
      </c>
      <c r="Q14" s="585">
        <v>127.62760004346096</v>
      </c>
      <c r="R14" s="650">
        <v>124.70650421543391</v>
      </c>
      <c r="S14" s="585">
        <v>124.56851387463452</v>
      </c>
      <c r="T14" s="585">
        <v>121.20591822353558</v>
      </c>
      <c r="U14" s="585">
        <v>119.865046017418</v>
      </c>
      <c r="V14" s="585">
        <v>118.09820692632651</v>
      </c>
      <c r="W14" s="650">
        <v>120.93442126047864</v>
      </c>
      <c r="X14" s="585">
        <v>126.87274406103006</v>
      </c>
      <c r="Y14" s="585">
        <v>119.05439878669368</v>
      </c>
      <c r="Z14" s="585">
        <v>121.52223365252712</v>
      </c>
      <c r="AA14" s="585">
        <v>119.56729497464723</v>
      </c>
      <c r="AB14" s="650">
        <v>121.75416786872452</v>
      </c>
      <c r="AC14" s="585">
        <v>124.499614964714</v>
      </c>
      <c r="AD14" s="585">
        <v>124.92534514903161</v>
      </c>
      <c r="AE14" s="573">
        <v>126.29428102710381</v>
      </c>
      <c r="AF14" s="573">
        <v>123.79929384765043</v>
      </c>
      <c r="AG14" s="655">
        <f t="shared" si="1"/>
        <v>124.87963374712496</v>
      </c>
      <c r="AH14" s="585">
        <v>132.40791662294293</v>
      </c>
      <c r="AI14" s="585">
        <v>123.31901636693556</v>
      </c>
      <c r="AJ14" s="585">
        <v>124.59971399517914</v>
      </c>
      <c r="AK14" s="585">
        <v>128.11279699708186</v>
      </c>
      <c r="AL14" s="650">
        <f t="shared" si="2"/>
        <v>127.10986099553489</v>
      </c>
      <c r="AM14" s="585">
        <v>132.02199038083424</v>
      </c>
      <c r="AN14" s="585">
        <v>138.94191424574464</v>
      </c>
      <c r="AO14" s="585">
        <v>139.9168796418333</v>
      </c>
      <c r="AP14" s="585">
        <v>136.99616200297089</v>
      </c>
      <c r="AQ14" s="658">
        <v>136.96923656784577</v>
      </c>
      <c r="AR14" s="573">
        <v>150.97326320513534</v>
      </c>
      <c r="AS14" s="573">
        <v>144.04408499367122</v>
      </c>
      <c r="AT14" s="585">
        <v>142.48454663648275</v>
      </c>
      <c r="AU14" s="585">
        <v>137.55105000059012</v>
      </c>
      <c r="AV14" s="660">
        <v>143.76323620896983</v>
      </c>
      <c r="AW14" s="573">
        <f>'Index-Temp'!AH9</f>
        <v>142.28022777416987</v>
      </c>
      <c r="AX14" s="688">
        <f>'Index-Temp'!AI9</f>
        <v>132.60995266817665</v>
      </c>
      <c r="AY14" s="688">
        <f>'Index-Temp'!AJ9</f>
        <v>129.52233716320859</v>
      </c>
      <c r="AZ14" s="780">
        <f t="shared" si="3"/>
        <v>-2.328343719942382</v>
      </c>
      <c r="BA14" s="781">
        <f>(AY14-AT14)/AT14*100</f>
        <v>-9.0972739004071208</v>
      </c>
      <c r="BB14" s="622"/>
    </row>
    <row r="15" spans="1:55" ht="15.75" thickBot="1" x14ac:dyDescent="0.3">
      <c r="A15" s="583">
        <v>2.2000000000000002</v>
      </c>
      <c r="B15" s="630" t="s">
        <v>603</v>
      </c>
      <c r="C15" s="631">
        <v>2.1779999999999999</v>
      </c>
      <c r="D15" s="584">
        <v>100</v>
      </c>
      <c r="E15" s="584">
        <v>100</v>
      </c>
      <c r="F15" s="584">
        <v>100</v>
      </c>
      <c r="G15" s="584">
        <v>100</v>
      </c>
      <c r="H15" s="663">
        <v>100</v>
      </c>
      <c r="I15" s="585">
        <v>130.96291369294281</v>
      </c>
      <c r="J15" s="585">
        <v>134.62479141473131</v>
      </c>
      <c r="K15" s="585">
        <v>140.76483777500172</v>
      </c>
      <c r="L15" s="585">
        <v>149.16559029258272</v>
      </c>
      <c r="M15" s="650">
        <f t="shared" si="0"/>
        <v>138.87953329381463</v>
      </c>
      <c r="N15" s="585">
        <v>145.59570952388455</v>
      </c>
      <c r="O15" s="585">
        <v>135.35167039494448</v>
      </c>
      <c r="P15" s="585">
        <v>137.10309284178254</v>
      </c>
      <c r="Q15" s="585">
        <v>136.29899019428586</v>
      </c>
      <c r="R15" s="650">
        <v>138.58736573872437</v>
      </c>
      <c r="S15" s="585">
        <v>141.38204003832826</v>
      </c>
      <c r="T15" s="585">
        <v>137.7315669489071</v>
      </c>
      <c r="U15" s="585">
        <v>140.68603880594975</v>
      </c>
      <c r="V15" s="585">
        <v>140.36963422611723</v>
      </c>
      <c r="W15" s="650">
        <v>140.04232000482557</v>
      </c>
      <c r="X15" s="585">
        <v>151.50574940944202</v>
      </c>
      <c r="Y15" s="585">
        <v>144.14682087294125</v>
      </c>
      <c r="Z15" s="585">
        <v>145.18807977195144</v>
      </c>
      <c r="AA15" s="585">
        <v>145.54324018419717</v>
      </c>
      <c r="AB15" s="650">
        <v>146.59597255963297</v>
      </c>
      <c r="AC15" s="585">
        <v>169.93904651805792</v>
      </c>
      <c r="AD15" s="585">
        <v>151.04274032892698</v>
      </c>
      <c r="AE15" s="573">
        <v>149.87967099677104</v>
      </c>
      <c r="AF15" s="573">
        <v>141.44446393617085</v>
      </c>
      <c r="AG15" s="655">
        <f t="shared" si="1"/>
        <v>153.07648044498171</v>
      </c>
      <c r="AH15" s="585">
        <v>155.80171798986271</v>
      </c>
      <c r="AI15" s="585">
        <v>148.82898541305676</v>
      </c>
      <c r="AJ15" s="585">
        <v>144.74016427327899</v>
      </c>
      <c r="AK15" s="585">
        <v>128.91901729596657</v>
      </c>
      <c r="AL15" s="650">
        <f t="shared" si="2"/>
        <v>144.57247124304126</v>
      </c>
      <c r="AM15" s="585">
        <v>152.82761806114956</v>
      </c>
      <c r="AN15" s="585">
        <v>152.58753627688563</v>
      </c>
      <c r="AO15" s="585">
        <v>144.16787007801938</v>
      </c>
      <c r="AP15" s="585">
        <v>135.07176048480409</v>
      </c>
      <c r="AQ15" s="658">
        <v>146.16369622521466</v>
      </c>
      <c r="AR15" s="573">
        <v>161.3506030390476</v>
      </c>
      <c r="AS15" s="573">
        <v>150.31858989128781</v>
      </c>
      <c r="AT15" s="585">
        <v>148.54113352125358</v>
      </c>
      <c r="AU15" s="585">
        <v>140.36626793474525</v>
      </c>
      <c r="AV15" s="660">
        <v>150.14414859658356</v>
      </c>
      <c r="AW15" s="573">
        <f>'Index-Temp'!AH10</f>
        <v>159.17431467937257</v>
      </c>
      <c r="AX15" s="688">
        <f>'Index-Temp'!AI10</f>
        <v>146.89242287045039</v>
      </c>
      <c r="AY15" s="688">
        <f>'Index-Temp'!AJ10</f>
        <v>154.16373624261951</v>
      </c>
      <c r="AZ15" s="780">
        <f t="shared" si="3"/>
        <v>4.9500942458971799</v>
      </c>
      <c r="BA15" s="781">
        <f>(AY15-AT15)/AT15*100</f>
        <v>3.7852159789540236</v>
      </c>
      <c r="BB15" s="622"/>
    </row>
    <row r="16" spans="1:55" ht="15.75" thickBot="1" x14ac:dyDescent="0.3">
      <c r="A16" s="583">
        <v>2.2999999999999998</v>
      </c>
      <c r="B16" s="630" t="s">
        <v>604</v>
      </c>
      <c r="C16" s="631">
        <v>8.7119999999999997</v>
      </c>
      <c r="D16" s="584">
        <v>100</v>
      </c>
      <c r="E16" s="584">
        <v>100</v>
      </c>
      <c r="F16" s="584">
        <v>100</v>
      </c>
      <c r="G16" s="584">
        <v>100</v>
      </c>
      <c r="H16" s="663">
        <v>100</v>
      </c>
      <c r="I16" s="585">
        <v>121.09416640948712</v>
      </c>
      <c r="J16" s="585">
        <v>110.40488650249659</v>
      </c>
      <c r="K16" s="585">
        <v>112.02179804589937</v>
      </c>
      <c r="L16" s="585">
        <v>115.34607785933611</v>
      </c>
      <c r="M16" s="650">
        <f t="shared" si="0"/>
        <v>114.7167322043048</v>
      </c>
      <c r="N16" s="585">
        <v>125.89130386630541</v>
      </c>
      <c r="O16" s="585">
        <v>125.35285984121111</v>
      </c>
      <c r="P16" s="585">
        <v>126.49781040392357</v>
      </c>
      <c r="Q16" s="585">
        <v>125.55845118551736</v>
      </c>
      <c r="R16" s="650">
        <v>125.82510632423936</v>
      </c>
      <c r="S16" s="585">
        <v>125.24242514401219</v>
      </c>
      <c r="T16" s="585">
        <v>119.67472546564413</v>
      </c>
      <c r="U16" s="585">
        <v>118.53881095512153</v>
      </c>
      <c r="V16" s="585">
        <v>118.41834048968953</v>
      </c>
      <c r="W16" s="650">
        <v>120.46857551361684</v>
      </c>
      <c r="X16" s="585">
        <v>131.60548593700085</v>
      </c>
      <c r="Y16" s="585">
        <v>120.44563514827968</v>
      </c>
      <c r="Z16" s="585">
        <v>124.43589160446329</v>
      </c>
      <c r="AA16" s="585">
        <v>121.08483312725163</v>
      </c>
      <c r="AB16" s="650">
        <v>124.39296145424886</v>
      </c>
      <c r="AC16" s="585">
        <v>135.38217571086975</v>
      </c>
      <c r="AD16" s="585">
        <v>122.91975400805954</v>
      </c>
      <c r="AE16" s="573">
        <v>128.93972363074181</v>
      </c>
      <c r="AF16" s="573">
        <v>121.43709095669975</v>
      </c>
      <c r="AG16" s="655">
        <f t="shared" si="1"/>
        <v>127.16968607659271</v>
      </c>
      <c r="AH16" s="585">
        <v>129.4781717208709</v>
      </c>
      <c r="AI16" s="585">
        <v>122.65225547795681</v>
      </c>
      <c r="AJ16" s="585">
        <v>123.37983798898324</v>
      </c>
      <c r="AK16" s="585">
        <v>112.79821628772181</v>
      </c>
      <c r="AL16" s="650">
        <f t="shared" si="2"/>
        <v>122.07712036888319</v>
      </c>
      <c r="AM16" s="585">
        <v>123.30929247540881</v>
      </c>
      <c r="AN16" s="585">
        <v>128.04757448465679</v>
      </c>
      <c r="AO16" s="585">
        <v>112.91641197179089</v>
      </c>
      <c r="AP16" s="585">
        <v>114.92050518397745</v>
      </c>
      <c r="AQ16" s="658">
        <v>119.79844602895848</v>
      </c>
      <c r="AR16" s="573">
        <v>123.74565972207144</v>
      </c>
      <c r="AS16" s="573">
        <v>120.08375995329395</v>
      </c>
      <c r="AT16" s="585">
        <v>124.46902134255993</v>
      </c>
      <c r="AU16" s="585">
        <v>115.99099679979447</v>
      </c>
      <c r="AV16" s="660">
        <v>121.07235945442994</v>
      </c>
      <c r="AW16" s="573">
        <f>'Index-Temp'!AH11</f>
        <v>120.54121386287963</v>
      </c>
      <c r="AX16" s="688">
        <f>'Index-Temp'!AI11</f>
        <v>116.87162715473185</v>
      </c>
      <c r="AY16" s="688">
        <f>'Index-Temp'!AJ11</f>
        <v>129.00611153947511</v>
      </c>
      <c r="AZ16" s="780">
        <f t="shared" si="3"/>
        <v>10.382746163598668</v>
      </c>
      <c r="BA16" s="781">
        <f t="shared" si="4"/>
        <v>3.6451561585178234</v>
      </c>
      <c r="BB16" s="622"/>
    </row>
    <row r="17" spans="1:55" s="574" customFormat="1" ht="15.75" thickBot="1" x14ac:dyDescent="0.3">
      <c r="A17" s="642">
        <v>3</v>
      </c>
      <c r="B17" s="643" t="s">
        <v>605</v>
      </c>
      <c r="C17" s="644">
        <v>11.61</v>
      </c>
      <c r="D17" s="645">
        <v>100</v>
      </c>
      <c r="E17" s="645">
        <v>100</v>
      </c>
      <c r="F17" s="645">
        <v>100</v>
      </c>
      <c r="G17" s="645">
        <v>100</v>
      </c>
      <c r="H17" s="662">
        <v>100</v>
      </c>
      <c r="I17" s="646">
        <v>98.785502852731526</v>
      </c>
      <c r="J17" s="646">
        <v>89.583782268700077</v>
      </c>
      <c r="K17" s="646">
        <v>92.396880424811968</v>
      </c>
      <c r="L17" s="646">
        <v>92.073325343525482</v>
      </c>
      <c r="M17" s="651">
        <f t="shared" si="0"/>
        <v>93.209872722442256</v>
      </c>
      <c r="N17" s="646">
        <v>91.054148307798926</v>
      </c>
      <c r="O17" s="646">
        <v>92.779595114020253</v>
      </c>
      <c r="P17" s="646">
        <v>94.029580794667297</v>
      </c>
      <c r="Q17" s="646">
        <v>93.21014073531579</v>
      </c>
      <c r="R17" s="651">
        <v>92.768366237950573</v>
      </c>
      <c r="S17" s="646">
        <v>93.607954359537757</v>
      </c>
      <c r="T17" s="646">
        <v>98.621282080275677</v>
      </c>
      <c r="U17" s="646">
        <v>103.52921699775571</v>
      </c>
      <c r="V17" s="646">
        <v>105.98715709756397</v>
      </c>
      <c r="W17" s="651">
        <v>100.43640263378327</v>
      </c>
      <c r="X17" s="646">
        <v>109.87661305011052</v>
      </c>
      <c r="Y17" s="646">
        <v>108.73290480970209</v>
      </c>
      <c r="Z17" s="646">
        <v>105.17873502835178</v>
      </c>
      <c r="AA17" s="646">
        <v>101.39175485053039</v>
      </c>
      <c r="AB17" s="651">
        <v>106.29500193467369</v>
      </c>
      <c r="AC17" s="646">
        <v>97.587126934618993</v>
      </c>
      <c r="AD17" s="646">
        <v>95.598353370159643</v>
      </c>
      <c r="AE17" s="647">
        <v>95.514817871070491</v>
      </c>
      <c r="AF17" s="647">
        <v>94.288962499458265</v>
      </c>
      <c r="AG17" s="654">
        <f t="shared" si="1"/>
        <v>95.747315168826844</v>
      </c>
      <c r="AH17" s="646">
        <v>97.442328667487374</v>
      </c>
      <c r="AI17" s="646">
        <v>110.46516097242569</v>
      </c>
      <c r="AJ17" s="646">
        <v>111.03776027031478</v>
      </c>
      <c r="AK17" s="646">
        <v>113.46919996047185</v>
      </c>
      <c r="AL17" s="651">
        <f t="shared" si="2"/>
        <v>108.10361246767494</v>
      </c>
      <c r="AM17" s="646">
        <v>119.26265745476815</v>
      </c>
      <c r="AN17" s="646">
        <v>122.68462774799131</v>
      </c>
      <c r="AO17" s="646">
        <v>135.73879992980179</v>
      </c>
      <c r="AP17" s="646">
        <v>137.23118148288813</v>
      </c>
      <c r="AQ17" s="657">
        <v>128.72931665386236</v>
      </c>
      <c r="AR17" s="646">
        <v>139.12170076424846</v>
      </c>
      <c r="AS17" s="646">
        <v>137.20342312905575</v>
      </c>
      <c r="AT17" s="646">
        <v>139.70688346942276</v>
      </c>
      <c r="AU17" s="646">
        <v>135.31980135650235</v>
      </c>
      <c r="AV17" s="660">
        <v>137.83795217980733</v>
      </c>
      <c r="AW17" s="647">
        <f>'Index-Temp'!AH12</f>
        <v>130.37682690344758</v>
      </c>
      <c r="AX17" s="687">
        <f>'Index-Temp'!AI12</f>
        <v>129.72344330371058</v>
      </c>
      <c r="AY17" s="687">
        <f>'Index-Temp'!AJ12</f>
        <v>125.19074040169635</v>
      </c>
      <c r="AZ17" s="780">
        <f t="shared" si="3"/>
        <v>-3.4941278049505669</v>
      </c>
      <c r="BA17" s="781">
        <f t="shared" si="4"/>
        <v>-10.390427949746316</v>
      </c>
      <c r="BB17" s="622"/>
      <c r="BC17" s="629"/>
    </row>
    <row r="18" spans="1:55" ht="15.75" thickBot="1" x14ac:dyDescent="0.3">
      <c r="A18" s="583">
        <v>3.1</v>
      </c>
      <c r="B18" s="630" t="s">
        <v>606</v>
      </c>
      <c r="C18" s="631">
        <v>8.1269999999999989</v>
      </c>
      <c r="D18" s="584">
        <v>100</v>
      </c>
      <c r="E18" s="584">
        <v>100</v>
      </c>
      <c r="F18" s="584">
        <v>100</v>
      </c>
      <c r="G18" s="584">
        <v>100</v>
      </c>
      <c r="H18" s="663">
        <v>100</v>
      </c>
      <c r="I18" s="585">
        <v>92.997478977974097</v>
      </c>
      <c r="J18" s="585">
        <v>89.487101046180925</v>
      </c>
      <c r="K18" s="585">
        <v>93.237661212448074</v>
      </c>
      <c r="L18" s="585">
        <v>96.299908116038992</v>
      </c>
      <c r="M18" s="650">
        <f t="shared" si="0"/>
        <v>93.005537338160522</v>
      </c>
      <c r="N18" s="585">
        <v>90.602726697340842</v>
      </c>
      <c r="O18" s="585">
        <v>92.826132107979603</v>
      </c>
      <c r="P18" s="585">
        <v>94.316710556778546</v>
      </c>
      <c r="Q18" s="585">
        <v>94.095826270385899</v>
      </c>
      <c r="R18" s="650">
        <v>92.960348908121219</v>
      </c>
      <c r="S18" s="585">
        <v>95.23347890300397</v>
      </c>
      <c r="T18" s="585">
        <v>99.505563548708309</v>
      </c>
      <c r="U18" s="585">
        <v>105.09487352634291</v>
      </c>
      <c r="V18" s="585">
        <v>109.72986425761751</v>
      </c>
      <c r="W18" s="650">
        <v>102.39094505891818</v>
      </c>
      <c r="X18" s="585">
        <v>112.81879024818922</v>
      </c>
      <c r="Y18" s="585">
        <v>110.15693461369973</v>
      </c>
      <c r="Z18" s="585">
        <v>107.30006666472779</v>
      </c>
      <c r="AA18" s="585">
        <v>102.83072792081711</v>
      </c>
      <c r="AB18" s="650">
        <v>108.27662986185845</v>
      </c>
      <c r="AC18" s="585">
        <v>96.635245521359579</v>
      </c>
      <c r="AD18" s="585">
        <v>94.580559444204212</v>
      </c>
      <c r="AE18" s="573">
        <v>94.738146186806958</v>
      </c>
      <c r="AF18" s="573">
        <v>93.943265106217382</v>
      </c>
      <c r="AG18" s="655">
        <f t="shared" si="1"/>
        <v>94.974304064647029</v>
      </c>
      <c r="AH18" s="585">
        <v>96.584400418425687</v>
      </c>
      <c r="AI18" s="585">
        <v>111.05088492422229</v>
      </c>
      <c r="AJ18" s="585">
        <v>112.24080473532668</v>
      </c>
      <c r="AK18" s="585">
        <v>114.37162576285111</v>
      </c>
      <c r="AL18" s="650">
        <f t="shared" si="2"/>
        <v>108.56192896020644</v>
      </c>
      <c r="AM18" s="585">
        <v>121.44696464594711</v>
      </c>
      <c r="AN18" s="585">
        <v>124.58994125550609</v>
      </c>
      <c r="AO18" s="585">
        <v>137.88458184932838</v>
      </c>
      <c r="AP18" s="585">
        <v>141.67394738003304</v>
      </c>
      <c r="AQ18" s="658">
        <v>131.39885878270366</v>
      </c>
      <c r="AR18" s="573">
        <v>139.56025060967104</v>
      </c>
      <c r="AS18" s="573">
        <v>137.74785853719487</v>
      </c>
      <c r="AT18" s="585">
        <v>140.47172056068169</v>
      </c>
      <c r="AU18" s="585">
        <v>136.25893741834167</v>
      </c>
      <c r="AV18" s="660">
        <v>138.50969178147233</v>
      </c>
      <c r="AW18" s="573">
        <f>'Index-Temp'!AH13</f>
        <v>130.93825259338925</v>
      </c>
      <c r="AX18" s="688">
        <f>'Index-Temp'!AI13</f>
        <v>128.98674552015603</v>
      </c>
      <c r="AY18" s="688">
        <f>'Index-Temp'!AJ13</f>
        <v>125.06522848935333</v>
      </c>
      <c r="AZ18" s="780">
        <f t="shared" si="3"/>
        <v>-3.0402480619141681</v>
      </c>
      <c r="BA18" s="781">
        <f t="shared" si="4"/>
        <v>-10.967682327684585</v>
      </c>
      <c r="BB18" s="622"/>
    </row>
    <row r="19" spans="1:55" ht="15.75" thickBot="1" x14ac:dyDescent="0.3">
      <c r="A19" s="583">
        <v>3.2</v>
      </c>
      <c r="B19" s="630" t="s">
        <v>607</v>
      </c>
      <c r="C19" s="631">
        <v>3.4829999999999997</v>
      </c>
      <c r="D19" s="584">
        <v>100</v>
      </c>
      <c r="E19" s="584">
        <v>100</v>
      </c>
      <c r="F19" s="584">
        <v>100</v>
      </c>
      <c r="G19" s="584">
        <v>100</v>
      </c>
      <c r="H19" s="663">
        <v>100</v>
      </c>
      <c r="I19" s="585">
        <v>112.29089189383217</v>
      </c>
      <c r="J19" s="585">
        <v>89.809371787911445</v>
      </c>
      <c r="K19" s="585">
        <v>90.435058586994387</v>
      </c>
      <c r="L19" s="585">
        <v>82.211298874327326</v>
      </c>
      <c r="M19" s="650">
        <f t="shared" si="0"/>
        <v>93.686655285766335</v>
      </c>
      <c r="N19" s="585">
        <v>92.107465398867816</v>
      </c>
      <c r="O19" s="585">
        <v>92.671008794781798</v>
      </c>
      <c r="P19" s="585">
        <v>93.359611349741002</v>
      </c>
      <c r="Q19" s="585">
        <v>91.143541153485529</v>
      </c>
      <c r="R19" s="650">
        <v>92.320406674219043</v>
      </c>
      <c r="S19" s="585">
        <v>89.815063758116594</v>
      </c>
      <c r="T19" s="585">
        <v>96.557958653932857</v>
      </c>
      <c r="U19" s="585">
        <v>99.876018431052273</v>
      </c>
      <c r="V19" s="585">
        <v>97.254173724105712</v>
      </c>
      <c r="W19" s="650">
        <v>95.875803641801866</v>
      </c>
      <c r="X19" s="585">
        <v>103.01153292126024</v>
      </c>
      <c r="Y19" s="585">
        <v>105.41016860037429</v>
      </c>
      <c r="Z19" s="585">
        <v>100.22896121014111</v>
      </c>
      <c r="AA19" s="585">
        <v>98.034151019861426</v>
      </c>
      <c r="AB19" s="650">
        <v>101.67120343790927</v>
      </c>
      <c r="AC19" s="585">
        <v>99.808183565557712</v>
      </c>
      <c r="AD19" s="585">
        <v>97.9732058640557</v>
      </c>
      <c r="AE19" s="573">
        <v>97.327051801018712</v>
      </c>
      <c r="AF19" s="573">
        <v>95.095589750353696</v>
      </c>
      <c r="AG19" s="655">
        <f t="shared" si="1"/>
        <v>97.551007745246466</v>
      </c>
      <c r="AH19" s="585">
        <v>99.444161248631289</v>
      </c>
      <c r="AI19" s="585">
        <v>109.09847175156698</v>
      </c>
      <c r="AJ19" s="585">
        <v>108.23065651862034</v>
      </c>
      <c r="AK19" s="585">
        <v>111.36353975492028</v>
      </c>
      <c r="AL19" s="650">
        <f t="shared" si="2"/>
        <v>107.03420731843472</v>
      </c>
      <c r="AM19" s="585">
        <v>114.16594067535056</v>
      </c>
      <c r="AN19" s="585">
        <v>118.23889623045687</v>
      </c>
      <c r="AO19" s="585">
        <v>130.73197545090645</v>
      </c>
      <c r="AP19" s="585">
        <v>126.8647277228834</v>
      </c>
      <c r="AQ19" s="658">
        <v>122.50038501989933</v>
      </c>
      <c r="AR19" s="573">
        <v>138.09841779159569</v>
      </c>
      <c r="AS19" s="573">
        <v>135.93307384339778</v>
      </c>
      <c r="AT19" s="585">
        <v>137.92226358981864</v>
      </c>
      <c r="AU19" s="585">
        <v>133.12848387887729</v>
      </c>
      <c r="AV19" s="660">
        <v>136.27055977592235</v>
      </c>
      <c r="AW19" s="573">
        <f>'Index-Temp'!AH14</f>
        <v>129.06683362691709</v>
      </c>
      <c r="AX19" s="688">
        <f>'Index-Temp'!AI14</f>
        <v>131.44240479867119</v>
      </c>
      <c r="AY19" s="688">
        <f>'Index-Temp'!AJ14</f>
        <v>125.48360153049676</v>
      </c>
      <c r="AZ19" s="780">
        <f t="shared" si="3"/>
        <v>-4.533394894365685</v>
      </c>
      <c r="BA19" s="781">
        <f t="shared" si="4"/>
        <v>-9.0186034767486962</v>
      </c>
      <c r="BB19" s="622"/>
    </row>
    <row r="20" spans="1:55" s="574" customFormat="1" ht="15.75" thickBot="1" x14ac:dyDescent="0.3">
      <c r="A20" s="642">
        <v>4</v>
      </c>
      <c r="B20" s="643" t="s">
        <v>608</v>
      </c>
      <c r="C20" s="644">
        <v>5.26</v>
      </c>
      <c r="D20" s="645">
        <v>100</v>
      </c>
      <c r="E20" s="645">
        <v>100</v>
      </c>
      <c r="F20" s="645">
        <v>100</v>
      </c>
      <c r="G20" s="645">
        <v>100</v>
      </c>
      <c r="H20" s="662">
        <v>100</v>
      </c>
      <c r="I20" s="646">
        <v>72.925804110723419</v>
      </c>
      <c r="J20" s="646">
        <v>86.176421957671963</v>
      </c>
      <c r="K20" s="646">
        <v>90.425777686553559</v>
      </c>
      <c r="L20" s="646">
        <v>78.868829186253379</v>
      </c>
      <c r="M20" s="651">
        <f t="shared" si="0"/>
        <v>82.09920823530058</v>
      </c>
      <c r="N20" s="646">
        <v>72.149252460514774</v>
      </c>
      <c r="O20" s="646">
        <v>85.016692293256057</v>
      </c>
      <c r="P20" s="646">
        <v>83.621549716461857</v>
      </c>
      <c r="Q20" s="646">
        <v>80.533948506818106</v>
      </c>
      <c r="R20" s="651">
        <v>80.330360744262691</v>
      </c>
      <c r="S20" s="646">
        <v>88.249202204334352</v>
      </c>
      <c r="T20" s="646">
        <v>90.320929182853604</v>
      </c>
      <c r="U20" s="646">
        <v>95.06153564285971</v>
      </c>
      <c r="V20" s="646">
        <v>89.496291450716996</v>
      </c>
      <c r="W20" s="651">
        <v>90.781989620191155</v>
      </c>
      <c r="X20" s="646">
        <v>91.846684915469055</v>
      </c>
      <c r="Y20" s="646">
        <v>86.995316877789008</v>
      </c>
      <c r="Z20" s="646">
        <v>83.333013196311327</v>
      </c>
      <c r="AA20" s="646">
        <v>81.91515630780215</v>
      </c>
      <c r="AB20" s="651">
        <v>86.022542824342878</v>
      </c>
      <c r="AC20" s="646">
        <v>87.780517924072939</v>
      </c>
      <c r="AD20" s="646">
        <v>84.000444982366417</v>
      </c>
      <c r="AE20" s="647">
        <v>85.734236487789374</v>
      </c>
      <c r="AF20" s="647">
        <v>85.306726523513561</v>
      </c>
      <c r="AG20" s="654">
        <f t="shared" si="1"/>
        <v>85.705481479435576</v>
      </c>
      <c r="AH20" s="646">
        <v>92.570848396717437</v>
      </c>
      <c r="AI20" s="646">
        <v>84.316571974973812</v>
      </c>
      <c r="AJ20" s="646">
        <v>87.771567050530749</v>
      </c>
      <c r="AK20" s="646">
        <v>90.715524376882684</v>
      </c>
      <c r="AL20" s="651">
        <f t="shared" si="2"/>
        <v>88.843627949776163</v>
      </c>
      <c r="AM20" s="646">
        <v>89.491413975945804</v>
      </c>
      <c r="AN20" s="646">
        <v>89.796707816330155</v>
      </c>
      <c r="AO20" s="646">
        <v>92.303987713768549</v>
      </c>
      <c r="AP20" s="646">
        <v>91.388310673987235</v>
      </c>
      <c r="AQ20" s="657">
        <v>90.745105045007932</v>
      </c>
      <c r="AR20" s="646">
        <v>97.478657880234707</v>
      </c>
      <c r="AS20" s="646">
        <v>95.444682119572889</v>
      </c>
      <c r="AT20" s="646">
        <v>97.967113523726326</v>
      </c>
      <c r="AU20" s="646">
        <v>97.458098992685706</v>
      </c>
      <c r="AV20" s="660">
        <v>97.087138129054892</v>
      </c>
      <c r="AW20" s="647">
        <f>'Index-Temp'!AH15</f>
        <v>99.283055686247195</v>
      </c>
      <c r="AX20" s="687">
        <f>'Index-Temp'!AI15</f>
        <v>93.485202581298637</v>
      </c>
      <c r="AY20" s="687">
        <f>'Index-Temp'!AJ15</f>
        <v>98.814924351541919</v>
      </c>
      <c r="AZ20" s="780">
        <f t="shared" si="3"/>
        <v>5.701139456384376</v>
      </c>
      <c r="BA20" s="781">
        <f t="shared" si="4"/>
        <v>0.86540349850183595</v>
      </c>
      <c r="BB20" s="622"/>
      <c r="BC20" s="629"/>
    </row>
    <row r="21" spans="1:55" s="574" customFormat="1" ht="15.75" thickBot="1" x14ac:dyDescent="0.3">
      <c r="A21" s="642">
        <v>5</v>
      </c>
      <c r="B21" s="643" t="s">
        <v>609</v>
      </c>
      <c r="C21" s="644">
        <v>2.02</v>
      </c>
      <c r="D21" s="645">
        <v>100</v>
      </c>
      <c r="E21" s="645">
        <v>100</v>
      </c>
      <c r="F21" s="645">
        <v>100</v>
      </c>
      <c r="G21" s="645">
        <v>100</v>
      </c>
      <c r="H21" s="662">
        <v>100</v>
      </c>
      <c r="I21" s="646">
        <v>98.978292213635399</v>
      </c>
      <c r="J21" s="646">
        <v>102.36410769686199</v>
      </c>
      <c r="K21" s="646">
        <v>106.61324402671524</v>
      </c>
      <c r="L21" s="646">
        <v>109.27743642247738</v>
      </c>
      <c r="M21" s="651">
        <f t="shared" si="0"/>
        <v>104.3082700899225</v>
      </c>
      <c r="N21" s="646">
        <v>114.05721909883597</v>
      </c>
      <c r="O21" s="646">
        <v>108.93185162627714</v>
      </c>
      <c r="P21" s="646">
        <v>112.3</v>
      </c>
      <c r="Q21" s="646">
        <v>111.43083288023159</v>
      </c>
      <c r="R21" s="651">
        <v>111.67997590133618</v>
      </c>
      <c r="S21" s="646">
        <v>114.85288402913703</v>
      </c>
      <c r="T21" s="646">
        <v>114.86418411221133</v>
      </c>
      <c r="U21" s="646">
        <v>116.16300468584882</v>
      </c>
      <c r="V21" s="646">
        <v>111.46197210083864</v>
      </c>
      <c r="W21" s="651">
        <v>114.33551123200895</v>
      </c>
      <c r="X21" s="646">
        <v>119.50915105220035</v>
      </c>
      <c r="Y21" s="646">
        <v>117.26683032526009</v>
      </c>
      <c r="Z21" s="646">
        <v>117.83965515202897</v>
      </c>
      <c r="AA21" s="646">
        <v>109.62336001413848</v>
      </c>
      <c r="AB21" s="651">
        <v>116.05974913590697</v>
      </c>
      <c r="AC21" s="646">
        <v>116.11024458719281</v>
      </c>
      <c r="AD21" s="646">
        <v>116.29702561645954</v>
      </c>
      <c r="AE21" s="647">
        <v>115.87247611117407</v>
      </c>
      <c r="AF21" s="647">
        <v>110.34261985086589</v>
      </c>
      <c r="AG21" s="654">
        <f t="shared" si="1"/>
        <v>114.65559154142308</v>
      </c>
      <c r="AH21" s="646">
        <v>115.235286925865</v>
      </c>
      <c r="AI21" s="646">
        <v>117.67660218771869</v>
      </c>
      <c r="AJ21" s="646">
        <v>116.1454667216391</v>
      </c>
      <c r="AK21" s="646">
        <v>107.71969270769404</v>
      </c>
      <c r="AL21" s="651">
        <f t="shared" si="2"/>
        <v>114.1942621357292</v>
      </c>
      <c r="AM21" s="646">
        <v>119.1958595370852</v>
      </c>
      <c r="AN21" s="646">
        <v>124.1571340690485</v>
      </c>
      <c r="AO21" s="646">
        <v>127.58974655904676</v>
      </c>
      <c r="AP21" s="646">
        <v>121.18831503950996</v>
      </c>
      <c r="AQ21" s="657">
        <v>123.03276380117261</v>
      </c>
      <c r="AR21" s="646">
        <v>133.33938290831583</v>
      </c>
      <c r="AS21" s="646">
        <v>134.36369280589221</v>
      </c>
      <c r="AT21" s="646">
        <v>126.43407769327048</v>
      </c>
      <c r="AU21" s="646">
        <v>120.99182443299684</v>
      </c>
      <c r="AV21" s="660">
        <v>128.78224446011882</v>
      </c>
      <c r="AW21" s="647">
        <f>'Index-Temp'!AH16</f>
        <v>128.42497063421311</v>
      </c>
      <c r="AX21" s="687">
        <f>'Index-Temp'!AI16</f>
        <v>129.69072779274043</v>
      </c>
      <c r="AY21" s="687">
        <f>'Index-Temp'!AJ16</f>
        <v>123.21252822751154</v>
      </c>
      <c r="AZ21" s="780">
        <f t="shared" si="3"/>
        <v>-4.9951138955606318</v>
      </c>
      <c r="BA21" s="781">
        <f t="shared" si="4"/>
        <v>-2.5480072497340713</v>
      </c>
      <c r="BB21" s="622"/>
      <c r="BC21" s="629"/>
    </row>
    <row r="22" spans="1:55" s="574" customFormat="1" ht="15.75" thickBot="1" x14ac:dyDescent="0.3">
      <c r="A22" s="642">
        <v>6</v>
      </c>
      <c r="B22" s="643" t="s">
        <v>610</v>
      </c>
      <c r="C22" s="644">
        <v>7.76</v>
      </c>
      <c r="D22" s="645">
        <v>100</v>
      </c>
      <c r="E22" s="645">
        <v>100</v>
      </c>
      <c r="F22" s="645">
        <v>100</v>
      </c>
      <c r="G22" s="645">
        <v>100</v>
      </c>
      <c r="H22" s="662">
        <v>100</v>
      </c>
      <c r="I22" s="646">
        <v>148.32074362183693</v>
      </c>
      <c r="J22" s="646">
        <v>150.20675958435149</v>
      </c>
      <c r="K22" s="646">
        <v>153.43815708893143</v>
      </c>
      <c r="L22" s="646">
        <v>154.50953756319205</v>
      </c>
      <c r="M22" s="651">
        <f t="shared" si="0"/>
        <v>151.61879946457799</v>
      </c>
      <c r="N22" s="646">
        <v>158.33591320698076</v>
      </c>
      <c r="O22" s="646">
        <v>171.87283425655616</v>
      </c>
      <c r="P22" s="646">
        <v>151.85968083361999</v>
      </c>
      <c r="Q22" s="646">
        <v>160.49337113418565</v>
      </c>
      <c r="R22" s="651">
        <v>160.64044985783565</v>
      </c>
      <c r="S22" s="646">
        <v>148.34344326474522</v>
      </c>
      <c r="T22" s="646">
        <v>141.20663683810218</v>
      </c>
      <c r="U22" s="646">
        <v>146.86869999255029</v>
      </c>
      <c r="V22" s="646">
        <v>152.07444546738751</v>
      </c>
      <c r="W22" s="651">
        <v>147.12330639069629</v>
      </c>
      <c r="X22" s="646">
        <v>159.23619791645268</v>
      </c>
      <c r="Y22" s="646">
        <v>153.27908477417819</v>
      </c>
      <c r="Z22" s="646">
        <v>159.26918919559355</v>
      </c>
      <c r="AA22" s="646">
        <v>155.8258667190845</v>
      </c>
      <c r="AB22" s="651">
        <v>156.90258465132723</v>
      </c>
      <c r="AC22" s="646">
        <v>167.9706083043996</v>
      </c>
      <c r="AD22" s="646">
        <v>156.28522879201589</v>
      </c>
      <c r="AE22" s="647">
        <v>163.52071282470948</v>
      </c>
      <c r="AF22" s="647">
        <v>157.93806769883696</v>
      </c>
      <c r="AG22" s="654">
        <f t="shared" si="1"/>
        <v>161.42865440499048</v>
      </c>
      <c r="AH22" s="646">
        <v>163.2170817480087</v>
      </c>
      <c r="AI22" s="646">
        <v>148.31946048802584</v>
      </c>
      <c r="AJ22" s="646">
        <v>164.79269918355192</v>
      </c>
      <c r="AK22" s="646">
        <v>156.11649313492708</v>
      </c>
      <c r="AL22" s="651">
        <f t="shared" si="2"/>
        <v>158.11143363862837</v>
      </c>
      <c r="AM22" s="646">
        <v>164.48266500820631</v>
      </c>
      <c r="AN22" s="646">
        <v>167.67769949489005</v>
      </c>
      <c r="AO22" s="646">
        <v>162.32255614717184</v>
      </c>
      <c r="AP22" s="646">
        <v>161.5466282327738</v>
      </c>
      <c r="AQ22" s="657">
        <v>164.00738722076051</v>
      </c>
      <c r="AR22" s="646">
        <v>170.79452265139679</v>
      </c>
      <c r="AS22" s="646">
        <v>161.60531856147927</v>
      </c>
      <c r="AT22" s="646">
        <v>169.49437111069986</v>
      </c>
      <c r="AU22" s="646">
        <v>164.83935728681772</v>
      </c>
      <c r="AV22" s="660">
        <v>166.6833924025984</v>
      </c>
      <c r="AW22" s="647">
        <f>'Index-Temp'!AH17</f>
        <v>176.07875795797699</v>
      </c>
      <c r="AX22" s="687">
        <f>'Index-Temp'!AI17</f>
        <v>165.01992123850113</v>
      </c>
      <c r="AY22" s="687">
        <f>'Index-Temp'!AJ17</f>
        <v>177.07298550049296</v>
      </c>
      <c r="AZ22" s="780">
        <f t="shared" si="3"/>
        <v>7.3040055840117022</v>
      </c>
      <c r="BA22" s="781">
        <f t="shared" si="4"/>
        <v>4.471307418724467</v>
      </c>
      <c r="BB22" s="622"/>
      <c r="BC22" s="629"/>
    </row>
    <row r="23" spans="1:55" s="574" customFormat="1" ht="15.75" thickBot="1" x14ac:dyDescent="0.3">
      <c r="A23" s="642">
        <v>7</v>
      </c>
      <c r="B23" s="643" t="s">
        <v>611</v>
      </c>
      <c r="C23" s="644">
        <v>2.4300000000000002</v>
      </c>
      <c r="D23" s="645">
        <v>100</v>
      </c>
      <c r="E23" s="645">
        <v>100</v>
      </c>
      <c r="F23" s="645">
        <v>100</v>
      </c>
      <c r="G23" s="645">
        <v>100</v>
      </c>
      <c r="H23" s="662">
        <v>100</v>
      </c>
      <c r="I23" s="646">
        <v>103.33158092246087</v>
      </c>
      <c r="J23" s="646">
        <v>107.3796821599595</v>
      </c>
      <c r="K23" s="646">
        <v>104.0068393634094</v>
      </c>
      <c r="L23" s="646">
        <v>99.886853531638437</v>
      </c>
      <c r="M23" s="651">
        <f t="shared" si="0"/>
        <v>103.65123899436706</v>
      </c>
      <c r="N23" s="646">
        <v>112.45613833031794</v>
      </c>
      <c r="O23" s="646">
        <v>109.95398959718402</v>
      </c>
      <c r="P23" s="646">
        <v>115.76215468265043</v>
      </c>
      <c r="Q23" s="646">
        <v>114.98629777325476</v>
      </c>
      <c r="R23" s="651">
        <v>113.28964509585178</v>
      </c>
      <c r="S23" s="646">
        <v>111.10159865081449</v>
      </c>
      <c r="T23" s="646">
        <v>113.37158020805512</v>
      </c>
      <c r="U23" s="646">
        <v>112.10584815210414</v>
      </c>
      <c r="V23" s="646">
        <v>106.03175369902529</v>
      </c>
      <c r="W23" s="651">
        <v>110.65269517749977</v>
      </c>
      <c r="X23" s="646">
        <v>115.95813059113827</v>
      </c>
      <c r="Y23" s="646">
        <v>118.64017649377868</v>
      </c>
      <c r="Z23" s="646">
        <v>116.05453004097141</v>
      </c>
      <c r="AA23" s="646">
        <v>111.28080901791401</v>
      </c>
      <c r="AB23" s="651">
        <v>115.48341153595059</v>
      </c>
      <c r="AC23" s="646">
        <v>123.66346859761153</v>
      </c>
      <c r="AD23" s="646">
        <v>120.55740043524624</v>
      </c>
      <c r="AE23" s="647">
        <v>116.77878043023564</v>
      </c>
      <c r="AF23" s="647">
        <v>108.32740593085519</v>
      </c>
      <c r="AG23" s="654">
        <f t="shared" si="1"/>
        <v>117.33176384848716</v>
      </c>
      <c r="AH23" s="646">
        <v>122.97960422763826</v>
      </c>
      <c r="AI23" s="646">
        <v>126.85036951888313</v>
      </c>
      <c r="AJ23" s="646">
        <v>121.58681286160389</v>
      </c>
      <c r="AK23" s="646">
        <v>117.84147094459962</v>
      </c>
      <c r="AL23" s="651">
        <f t="shared" si="2"/>
        <v>122.31456438818122</v>
      </c>
      <c r="AM23" s="646">
        <v>127.72756349154874</v>
      </c>
      <c r="AN23" s="646">
        <v>134.80302669945473</v>
      </c>
      <c r="AO23" s="646">
        <v>137.16816993013927</v>
      </c>
      <c r="AP23" s="646">
        <v>132.6480397181891</v>
      </c>
      <c r="AQ23" s="657">
        <v>133.08669995983297</v>
      </c>
      <c r="AR23" s="646">
        <v>150.85794774069234</v>
      </c>
      <c r="AS23" s="646">
        <v>149.25381273974276</v>
      </c>
      <c r="AT23" s="646">
        <v>141.74888600906047</v>
      </c>
      <c r="AU23" s="646">
        <v>133.23265014848067</v>
      </c>
      <c r="AV23" s="660">
        <v>143.77332415949405</v>
      </c>
      <c r="AW23" s="647">
        <f>'Index-Temp'!AH18</f>
        <v>149.42887737824418</v>
      </c>
      <c r="AX23" s="687">
        <f>'Index-Temp'!AI18</f>
        <v>148.31584024599763</v>
      </c>
      <c r="AY23" s="687">
        <f>'Index-Temp'!AJ18</f>
        <v>137.89344920392242</v>
      </c>
      <c r="AZ23" s="780">
        <f t="shared" si="3"/>
        <v>-7.0271597590578132</v>
      </c>
      <c r="BA23" s="781">
        <f t="shared" si="4"/>
        <v>-2.7199062466646962</v>
      </c>
      <c r="BB23" s="622"/>
      <c r="BC23" s="629"/>
    </row>
    <row r="24" spans="1:55" ht="15.75" thickBot="1" x14ac:dyDescent="0.3">
      <c r="A24" s="583">
        <v>7.1</v>
      </c>
      <c r="B24" s="630" t="s">
        <v>612</v>
      </c>
      <c r="C24" s="631">
        <v>1.8225</v>
      </c>
      <c r="D24" s="584">
        <v>100</v>
      </c>
      <c r="E24" s="584">
        <v>100</v>
      </c>
      <c r="F24" s="584">
        <v>100</v>
      </c>
      <c r="G24" s="584">
        <v>100</v>
      </c>
      <c r="H24" s="663">
        <v>100</v>
      </c>
      <c r="I24" s="585">
        <v>94.033887513140357</v>
      </c>
      <c r="J24" s="585">
        <v>95.745176610058977</v>
      </c>
      <c r="K24" s="585">
        <v>95.698333996662157</v>
      </c>
      <c r="L24" s="585">
        <v>94.455803934411207</v>
      </c>
      <c r="M24" s="650">
        <f t="shared" si="0"/>
        <v>94.983300513568182</v>
      </c>
      <c r="N24" s="585">
        <v>103.78638756903749</v>
      </c>
      <c r="O24" s="585">
        <v>102.30799920312931</v>
      </c>
      <c r="P24" s="585">
        <v>110.14848626748805</v>
      </c>
      <c r="Q24" s="585">
        <v>105.48239087631286</v>
      </c>
      <c r="R24" s="650">
        <v>105.43131597899193</v>
      </c>
      <c r="S24" s="585">
        <v>103.60049467461066</v>
      </c>
      <c r="T24" s="585">
        <v>106.40449493948458</v>
      </c>
      <c r="U24" s="585">
        <v>107.06128893896354</v>
      </c>
      <c r="V24" s="585">
        <v>100.18337602365474</v>
      </c>
      <c r="W24" s="650">
        <v>104.31241364417838</v>
      </c>
      <c r="X24" s="585">
        <v>109.08177735209435</v>
      </c>
      <c r="Y24" s="585">
        <v>114.5820845872834</v>
      </c>
      <c r="Z24" s="585">
        <v>111.89816589010589</v>
      </c>
      <c r="AA24" s="585">
        <v>108.16506219902608</v>
      </c>
      <c r="AB24" s="650">
        <v>110.93177250712742</v>
      </c>
      <c r="AC24" s="585">
        <v>119.00131622444296</v>
      </c>
      <c r="AD24" s="585">
        <v>116.17784377742863</v>
      </c>
      <c r="AE24" s="573">
        <v>113.52886093611805</v>
      </c>
      <c r="AF24" s="573">
        <v>104.01095934461055</v>
      </c>
      <c r="AG24" s="655">
        <f t="shared" si="1"/>
        <v>113.17974507065006</v>
      </c>
      <c r="AH24" s="585">
        <v>120.41983981392579</v>
      </c>
      <c r="AI24" s="585">
        <v>117.47194148125861</v>
      </c>
      <c r="AJ24" s="585">
        <v>112.73511997867867</v>
      </c>
      <c r="AK24" s="585">
        <v>107.26836932923544</v>
      </c>
      <c r="AL24" s="650">
        <f t="shared" si="2"/>
        <v>114.47381765077462</v>
      </c>
      <c r="AM24" s="585">
        <v>116.21839764599389</v>
      </c>
      <c r="AN24" s="585">
        <v>118.67704834338231</v>
      </c>
      <c r="AO24" s="585">
        <v>121.53061896539657</v>
      </c>
      <c r="AP24" s="585">
        <v>116.07498209743945</v>
      </c>
      <c r="AQ24" s="658">
        <v>118.12526176305305</v>
      </c>
      <c r="AR24" s="573">
        <v>128.77929338710396</v>
      </c>
      <c r="AS24" s="573">
        <v>126.64978467573933</v>
      </c>
      <c r="AT24" s="585">
        <v>120.45827829114945</v>
      </c>
      <c r="AU24" s="585">
        <v>113.62032713970622</v>
      </c>
      <c r="AV24" s="660">
        <v>122.37692087342474</v>
      </c>
      <c r="AW24" s="573">
        <f>'Index-Temp'!AH19</f>
        <v>128.93990570358031</v>
      </c>
      <c r="AX24" s="688">
        <f>'Index-Temp'!AI19</f>
        <v>127.57908591219164</v>
      </c>
      <c r="AY24" s="688">
        <f>'Index-Temp'!AJ19</f>
        <v>119.65848479185948</v>
      </c>
      <c r="AZ24" s="780">
        <f t="shared" si="3"/>
        <v>-6.2083852252897049</v>
      </c>
      <c r="BA24" s="781">
        <f t="shared" si="4"/>
        <v>-0.66395893303145426</v>
      </c>
      <c r="BB24" s="622"/>
    </row>
    <row r="25" spans="1:55" ht="15.75" thickBot="1" x14ac:dyDescent="0.3">
      <c r="A25" s="583">
        <v>7.2</v>
      </c>
      <c r="B25" s="630" t="s">
        <v>613</v>
      </c>
      <c r="C25" s="631">
        <v>0.60750000000000004</v>
      </c>
      <c r="D25" s="584">
        <v>100</v>
      </c>
      <c r="E25" s="584">
        <v>100</v>
      </c>
      <c r="F25" s="584">
        <v>100</v>
      </c>
      <c r="G25" s="584">
        <v>100</v>
      </c>
      <c r="H25" s="663">
        <v>100</v>
      </c>
      <c r="I25" s="585">
        <v>131.22466115042241</v>
      </c>
      <c r="J25" s="585">
        <v>142.28319880966114</v>
      </c>
      <c r="K25" s="585">
        <v>128.93235546365111</v>
      </c>
      <c r="L25" s="585">
        <v>116.18000232332012</v>
      </c>
      <c r="M25" s="650">
        <f t="shared" si="0"/>
        <v>129.65505443676369</v>
      </c>
      <c r="N25" s="585">
        <v>138.4653906141593</v>
      </c>
      <c r="O25" s="585">
        <v>132.89196077934818</v>
      </c>
      <c r="P25" s="585">
        <v>132.60315992813764</v>
      </c>
      <c r="Q25" s="585">
        <v>143.49801846408053</v>
      </c>
      <c r="R25" s="650">
        <v>136.86463244643141</v>
      </c>
      <c r="S25" s="585">
        <v>133.60491057942602</v>
      </c>
      <c r="T25" s="585">
        <v>134.27283601376681</v>
      </c>
      <c r="U25" s="585">
        <v>127.23952579152594</v>
      </c>
      <c r="V25" s="585">
        <v>123.57688672513693</v>
      </c>
      <c r="W25" s="650">
        <v>129.6735397774639</v>
      </c>
      <c r="X25" s="585">
        <v>136.58719030827012</v>
      </c>
      <c r="Y25" s="585">
        <v>130.81445221326447</v>
      </c>
      <c r="Z25" s="585">
        <v>128.52362249356804</v>
      </c>
      <c r="AA25" s="585">
        <v>120.62804947457788</v>
      </c>
      <c r="AB25" s="650">
        <v>129.13832862242012</v>
      </c>
      <c r="AC25" s="585">
        <v>137.64992571711724</v>
      </c>
      <c r="AD25" s="585">
        <v>133.69607040869903</v>
      </c>
      <c r="AE25" s="573">
        <v>126.52853891258849</v>
      </c>
      <c r="AF25" s="573">
        <v>121.27674568958912</v>
      </c>
      <c r="AG25" s="655">
        <f t="shared" si="1"/>
        <v>129.78782018199848</v>
      </c>
      <c r="AH25" s="585">
        <v>130.65889746877573</v>
      </c>
      <c r="AI25" s="585">
        <v>154.98565363175669</v>
      </c>
      <c r="AJ25" s="585">
        <v>148.14189151037959</v>
      </c>
      <c r="AK25" s="585">
        <v>149.56077579069219</v>
      </c>
      <c r="AL25" s="650">
        <f t="shared" si="2"/>
        <v>145.83680460040105</v>
      </c>
      <c r="AM25" s="585">
        <v>162.25506102821331</v>
      </c>
      <c r="AN25" s="585">
        <v>183.18096176767202</v>
      </c>
      <c r="AO25" s="585">
        <v>184.08082282436735</v>
      </c>
      <c r="AP25" s="585">
        <v>182.36721258043804</v>
      </c>
      <c r="AQ25" s="658">
        <v>177.97101455017267</v>
      </c>
      <c r="AR25" s="573">
        <v>217.09391080145747</v>
      </c>
      <c r="AS25" s="573">
        <v>217.06589693175306</v>
      </c>
      <c r="AT25" s="585">
        <v>205.62070916279356</v>
      </c>
      <c r="AU25" s="585">
        <v>192.0696191748041</v>
      </c>
      <c r="AV25" s="660">
        <v>207.96253401770204</v>
      </c>
      <c r="AW25" s="573">
        <f>'Index-Temp'!AH20</f>
        <v>210.8957924022358</v>
      </c>
      <c r="AX25" s="688">
        <f>'Index-Temp'!AI20</f>
        <v>210.52610324741562</v>
      </c>
      <c r="AY25" s="688">
        <f>'Index-Temp'!AJ20</f>
        <v>192.59834244011134</v>
      </c>
      <c r="AZ25" s="780">
        <f t="shared" si="3"/>
        <v>-8.5156949807003848</v>
      </c>
      <c r="BA25" s="781">
        <f t="shared" si="4"/>
        <v>-6.3331980400729888</v>
      </c>
      <c r="BB25" s="622"/>
    </row>
    <row r="26" spans="1:55" s="574" customFormat="1" ht="15.75" thickBot="1" x14ac:dyDescent="0.3">
      <c r="A26" s="642">
        <v>8</v>
      </c>
      <c r="B26" s="643" t="s">
        <v>56</v>
      </c>
      <c r="C26" s="644">
        <v>5.21</v>
      </c>
      <c r="D26" s="645">
        <v>100</v>
      </c>
      <c r="E26" s="645">
        <v>100</v>
      </c>
      <c r="F26" s="645">
        <v>100</v>
      </c>
      <c r="G26" s="645">
        <v>100</v>
      </c>
      <c r="H26" s="662">
        <v>100</v>
      </c>
      <c r="I26" s="646">
        <v>95.259158457111553</v>
      </c>
      <c r="J26" s="646">
        <v>90.374917242174703</v>
      </c>
      <c r="K26" s="646">
        <v>91.506449510226929</v>
      </c>
      <c r="L26" s="646">
        <v>91.126630019643471</v>
      </c>
      <c r="M26" s="651">
        <f t="shared" si="0"/>
        <v>92.066788807289157</v>
      </c>
      <c r="N26" s="646">
        <v>102.85592424214481</v>
      </c>
      <c r="O26" s="646">
        <v>105.94687589288172</v>
      </c>
      <c r="P26" s="646">
        <v>106.35360805534253</v>
      </c>
      <c r="Q26" s="646">
        <v>97.668259549032868</v>
      </c>
      <c r="R26" s="651">
        <v>103.20616693485049</v>
      </c>
      <c r="S26" s="646">
        <v>95.912185794093375</v>
      </c>
      <c r="T26" s="646">
        <v>93.771685492736722</v>
      </c>
      <c r="U26" s="646">
        <v>101.41604531660379</v>
      </c>
      <c r="V26" s="646">
        <v>99.894641250734139</v>
      </c>
      <c r="W26" s="651">
        <v>97.748639463542006</v>
      </c>
      <c r="X26" s="646">
        <v>106.28611188839861</v>
      </c>
      <c r="Y26" s="646">
        <v>105.12274138896905</v>
      </c>
      <c r="Z26" s="646">
        <v>110.11296198656338</v>
      </c>
      <c r="AA26" s="646">
        <v>106.64929764435779</v>
      </c>
      <c r="AB26" s="651">
        <v>107.0427782270722</v>
      </c>
      <c r="AC26" s="646">
        <v>109.14862644906142</v>
      </c>
      <c r="AD26" s="646">
        <v>109.34892244598264</v>
      </c>
      <c r="AE26" s="647">
        <v>108.64125486961723</v>
      </c>
      <c r="AF26" s="647">
        <v>105.49751565904293</v>
      </c>
      <c r="AG26" s="654">
        <f t="shared" si="1"/>
        <v>108.15907985592605</v>
      </c>
      <c r="AH26" s="646">
        <v>105.65476208939681</v>
      </c>
      <c r="AI26" s="646">
        <v>108.46258956547899</v>
      </c>
      <c r="AJ26" s="646">
        <v>111.58658170038294</v>
      </c>
      <c r="AK26" s="646">
        <v>112.37098076676955</v>
      </c>
      <c r="AL26" s="651">
        <f t="shared" si="2"/>
        <v>109.51872853050708</v>
      </c>
      <c r="AM26" s="646">
        <v>117.53523536498408</v>
      </c>
      <c r="AN26" s="646">
        <v>121.41125739780571</v>
      </c>
      <c r="AO26" s="646">
        <v>132.05983960681976</v>
      </c>
      <c r="AP26" s="646">
        <v>130.55702379182918</v>
      </c>
      <c r="AQ26" s="657">
        <v>125.39083904035968</v>
      </c>
      <c r="AR26" s="646">
        <v>135.44213011527049</v>
      </c>
      <c r="AS26" s="646">
        <v>136.4145492537501</v>
      </c>
      <c r="AT26" s="646">
        <v>138.39909355773693</v>
      </c>
      <c r="AU26" s="646">
        <v>131.72369770422824</v>
      </c>
      <c r="AV26" s="660">
        <v>135.49486765774645</v>
      </c>
      <c r="AW26" s="647">
        <f>'Index-Temp'!AH21</f>
        <v>132.46916243003588</v>
      </c>
      <c r="AX26" s="687">
        <f>'Index-Temp'!AI21</f>
        <v>135.44179822729853</v>
      </c>
      <c r="AY26" s="687">
        <f>'Index-Temp'!AJ21</f>
        <v>135.23139659524264</v>
      </c>
      <c r="AZ26" s="780">
        <f t="shared" si="3"/>
        <v>-0.15534468296322754</v>
      </c>
      <c r="BA26" s="781">
        <f t="shared" si="4"/>
        <v>-2.288813373747133</v>
      </c>
      <c r="BB26" s="622"/>
      <c r="BC26" s="629"/>
    </row>
    <row r="27" spans="1:55" ht="15.75" thickBot="1" x14ac:dyDescent="0.3">
      <c r="A27" s="583">
        <v>8.1</v>
      </c>
      <c r="B27" s="630" t="s">
        <v>614</v>
      </c>
      <c r="C27" s="631">
        <v>4.6890000000000001</v>
      </c>
      <c r="D27" s="584">
        <v>100</v>
      </c>
      <c r="E27" s="584">
        <v>100</v>
      </c>
      <c r="F27" s="584">
        <v>100</v>
      </c>
      <c r="G27" s="584">
        <v>100</v>
      </c>
      <c r="H27" s="663">
        <v>100</v>
      </c>
      <c r="I27" s="585">
        <v>95.397760129840989</v>
      </c>
      <c r="J27" s="585">
        <v>89.411367455914984</v>
      </c>
      <c r="K27" s="585">
        <v>90.892276908548979</v>
      </c>
      <c r="L27" s="585">
        <v>89.892074090990562</v>
      </c>
      <c r="M27" s="650">
        <f t="shared" si="0"/>
        <v>91.398369646323872</v>
      </c>
      <c r="N27" s="585">
        <v>103.47929542305168</v>
      </c>
      <c r="O27" s="585">
        <v>106.87550639486831</v>
      </c>
      <c r="P27" s="585">
        <v>106.98810316601603</v>
      </c>
      <c r="Q27" s="585">
        <v>97.216285577145527</v>
      </c>
      <c r="R27" s="650">
        <v>103.63979764027039</v>
      </c>
      <c r="S27" s="585">
        <v>95.121113351177556</v>
      </c>
      <c r="T27" s="585">
        <v>91.657107274616706</v>
      </c>
      <c r="U27" s="585">
        <v>100.98548069335482</v>
      </c>
      <c r="V27" s="585">
        <v>98.981799011132793</v>
      </c>
      <c r="W27" s="650">
        <v>96.686375082570464</v>
      </c>
      <c r="X27" s="585">
        <v>106.72111885758333</v>
      </c>
      <c r="Y27" s="585">
        <v>105.2832800284704</v>
      </c>
      <c r="Z27" s="585">
        <v>110.80893647261672</v>
      </c>
      <c r="AA27" s="585">
        <v>106.97788852801673</v>
      </c>
      <c r="AB27" s="650">
        <v>107.44780597167178</v>
      </c>
      <c r="AC27" s="585">
        <v>110.27776818389623</v>
      </c>
      <c r="AD27" s="585">
        <v>110.07164095411461</v>
      </c>
      <c r="AE27" s="573">
        <v>109.42888168371275</v>
      </c>
      <c r="AF27" s="573">
        <v>106.24690236139651</v>
      </c>
      <c r="AG27" s="655">
        <f t="shared" si="1"/>
        <v>109.00629829578003</v>
      </c>
      <c r="AH27" s="585">
        <v>106.44636352608865</v>
      </c>
      <c r="AI27" s="585">
        <v>108.90619932191932</v>
      </c>
      <c r="AJ27" s="585">
        <v>112.40611376051923</v>
      </c>
      <c r="AK27" s="585">
        <v>113.36156197534339</v>
      </c>
      <c r="AL27" s="650">
        <f t="shared" si="2"/>
        <v>110.28005964596764</v>
      </c>
      <c r="AM27" s="585">
        <v>118.10278841006973</v>
      </c>
      <c r="AN27" s="585">
        <v>122.17418596080027</v>
      </c>
      <c r="AO27" s="585">
        <v>133.84777261458316</v>
      </c>
      <c r="AP27" s="585">
        <v>132.40551396385837</v>
      </c>
      <c r="AQ27" s="658">
        <v>126.63256523732788</v>
      </c>
      <c r="AR27" s="573">
        <v>137.79422470204068</v>
      </c>
      <c r="AS27" s="573">
        <v>138.74274784776168</v>
      </c>
      <c r="AT27" s="585">
        <v>140.78205141298258</v>
      </c>
      <c r="AU27" s="585">
        <v>133.82169369387441</v>
      </c>
      <c r="AV27" s="660">
        <v>137.78517941416484</v>
      </c>
      <c r="AW27" s="573">
        <f>'Index-Temp'!AH22</f>
        <v>134.61360652592401</v>
      </c>
      <c r="AX27" s="688">
        <f>'Index-Temp'!AI22</f>
        <v>137.6135428692198</v>
      </c>
      <c r="AY27" s="688">
        <f>'Index-Temp'!AJ22</f>
        <v>137.03446323565851</v>
      </c>
      <c r="AZ27" s="780">
        <f t="shared" si="3"/>
        <v>-0.42080134083286935</v>
      </c>
      <c r="BA27" s="781">
        <f t="shared" si="4"/>
        <v>-2.6619786682398652</v>
      </c>
      <c r="BB27" s="622"/>
    </row>
    <row r="28" spans="1:55" ht="15.75" thickBot="1" x14ac:dyDescent="0.3">
      <c r="A28" s="583">
        <v>8.1999999999999993</v>
      </c>
      <c r="B28" s="630" t="s">
        <v>615</v>
      </c>
      <c r="C28" s="631">
        <v>0.52100000000000002</v>
      </c>
      <c r="D28" s="584">
        <v>100</v>
      </c>
      <c r="E28" s="584">
        <v>100</v>
      </c>
      <c r="F28" s="584">
        <v>100</v>
      </c>
      <c r="G28" s="584">
        <v>100</v>
      </c>
      <c r="H28" s="663">
        <v>100</v>
      </c>
      <c r="I28" s="585">
        <v>94.011743402546571</v>
      </c>
      <c r="J28" s="585">
        <v>99.046865318512133</v>
      </c>
      <c r="K28" s="585">
        <v>97.034002925328323</v>
      </c>
      <c r="L28" s="585">
        <v>102.23763337751963</v>
      </c>
      <c r="M28" s="650">
        <f t="shared" si="0"/>
        <v>98.082561255976657</v>
      </c>
      <c r="N28" s="585">
        <v>97.245583613982902</v>
      </c>
      <c r="O28" s="585">
        <v>97.589201375002375</v>
      </c>
      <c r="P28" s="585">
        <v>100.64315205928096</v>
      </c>
      <c r="Q28" s="585">
        <v>101.73602529601892</v>
      </c>
      <c r="R28" s="650">
        <v>99.303490586071291</v>
      </c>
      <c r="S28" s="585">
        <v>103.03183778033565</v>
      </c>
      <c r="T28" s="585">
        <v>112.80288945581685</v>
      </c>
      <c r="U28" s="585">
        <v>105.29112692584431</v>
      </c>
      <c r="V28" s="585">
        <v>108.11022140714603</v>
      </c>
      <c r="W28" s="650">
        <v>107.30901889228571</v>
      </c>
      <c r="X28" s="585">
        <v>102.37104916573611</v>
      </c>
      <c r="Y28" s="585">
        <v>103.67789363345692</v>
      </c>
      <c r="Z28" s="585">
        <v>103.84919161208315</v>
      </c>
      <c r="AA28" s="585">
        <v>103.69197969142718</v>
      </c>
      <c r="AB28" s="650">
        <v>103.39752852567582</v>
      </c>
      <c r="AC28" s="585">
        <v>98.986350835548194</v>
      </c>
      <c r="AD28" s="585">
        <v>102.84445587279482</v>
      </c>
      <c r="AE28" s="573">
        <v>101.5526135427576</v>
      </c>
      <c r="AF28" s="573">
        <v>98.753035337860666</v>
      </c>
      <c r="AG28" s="655">
        <f t="shared" si="1"/>
        <v>100.5341138972403</v>
      </c>
      <c r="AH28" s="585">
        <v>98.530349159170356</v>
      </c>
      <c r="AI28" s="585">
        <v>104.47010175751616</v>
      </c>
      <c r="AJ28" s="585">
        <v>104.21079315915614</v>
      </c>
      <c r="AK28" s="585">
        <v>103.455749889605</v>
      </c>
      <c r="AL28" s="650">
        <f t="shared" si="2"/>
        <v>102.66674849136191</v>
      </c>
      <c r="AM28" s="585">
        <v>112.42725795921307</v>
      </c>
      <c r="AN28" s="585">
        <v>114.54490033085459</v>
      </c>
      <c r="AO28" s="585">
        <v>115.96844253694898</v>
      </c>
      <c r="AP28" s="585">
        <v>113.92061224356655</v>
      </c>
      <c r="AQ28" s="658">
        <v>114.21530326764579</v>
      </c>
      <c r="AR28" s="573">
        <v>114.27327883433868</v>
      </c>
      <c r="AS28" s="573">
        <v>115.46076190764572</v>
      </c>
      <c r="AT28" s="585">
        <v>116.95247286052621</v>
      </c>
      <c r="AU28" s="585">
        <v>112.84173379741276</v>
      </c>
      <c r="AV28" s="660">
        <v>114.88206184998084</v>
      </c>
      <c r="AW28" s="573">
        <f>'Index-Temp'!AH23</f>
        <v>113.16916556704282</v>
      </c>
      <c r="AX28" s="688">
        <f>'Index-Temp'!AI23</f>
        <v>115.89609645000726</v>
      </c>
      <c r="AY28" s="688">
        <f>'Index-Temp'!AJ23</f>
        <v>119.0037968314998</v>
      </c>
      <c r="AZ28" s="780">
        <f t="shared" si="3"/>
        <v>2.6814538855785077</v>
      </c>
      <c r="BA28" s="781">
        <f t="shared" si="4"/>
        <v>1.7539808443554055</v>
      </c>
      <c r="BB28" s="622"/>
    </row>
    <row r="29" spans="1:55" s="574" customFormat="1" ht="15.75" thickBot="1" x14ac:dyDescent="0.3">
      <c r="A29" s="642">
        <v>9</v>
      </c>
      <c r="B29" s="643" t="s">
        <v>616</v>
      </c>
      <c r="C29" s="644">
        <v>2.94</v>
      </c>
      <c r="D29" s="645">
        <v>100</v>
      </c>
      <c r="E29" s="645">
        <v>100</v>
      </c>
      <c r="F29" s="645">
        <v>100</v>
      </c>
      <c r="G29" s="645">
        <v>100</v>
      </c>
      <c r="H29" s="662">
        <v>100</v>
      </c>
      <c r="I29" s="646">
        <v>141.01201055066579</v>
      </c>
      <c r="J29" s="646">
        <v>148.97520320036421</v>
      </c>
      <c r="K29" s="646">
        <v>147.91965944082497</v>
      </c>
      <c r="L29" s="646">
        <v>114.90630691839661</v>
      </c>
      <c r="M29" s="651">
        <f t="shared" si="0"/>
        <v>138.20329502756289</v>
      </c>
      <c r="N29" s="646">
        <v>147.27382362897768</v>
      </c>
      <c r="O29" s="646">
        <v>126.09579524937939</v>
      </c>
      <c r="P29" s="646">
        <v>128.51706942346755</v>
      </c>
      <c r="Q29" s="646">
        <v>133.6865395662789</v>
      </c>
      <c r="R29" s="651">
        <v>133.89330696702586</v>
      </c>
      <c r="S29" s="646">
        <v>131.93974272173327</v>
      </c>
      <c r="T29" s="646">
        <v>123.68790544340797</v>
      </c>
      <c r="U29" s="646">
        <v>122.99082927058423</v>
      </c>
      <c r="V29" s="646">
        <v>127.13101636166296</v>
      </c>
      <c r="W29" s="651">
        <v>126.43737344934711</v>
      </c>
      <c r="X29" s="646">
        <v>133.98807760663507</v>
      </c>
      <c r="Y29" s="646">
        <v>143.00646758880649</v>
      </c>
      <c r="Z29" s="646">
        <v>181.9234980516211</v>
      </c>
      <c r="AA29" s="646">
        <v>144.96129729739201</v>
      </c>
      <c r="AB29" s="651">
        <v>150.96983513611366</v>
      </c>
      <c r="AC29" s="646">
        <v>149.00346987136089</v>
      </c>
      <c r="AD29" s="646">
        <v>151.00695291626079</v>
      </c>
      <c r="AE29" s="646">
        <v>136.37289252426902</v>
      </c>
      <c r="AF29" s="646">
        <v>135.3154462563613</v>
      </c>
      <c r="AG29" s="654">
        <f t="shared" si="1"/>
        <v>142.92469039206298</v>
      </c>
      <c r="AH29" s="646">
        <v>103.25644253554502</v>
      </c>
      <c r="AI29" s="646">
        <v>103.43011536328959</v>
      </c>
      <c r="AJ29" s="646">
        <v>100.46509013755991</v>
      </c>
      <c r="AK29" s="646">
        <v>111.21887919714253</v>
      </c>
      <c r="AL29" s="651">
        <f t="shared" si="2"/>
        <v>104.59263180838427</v>
      </c>
      <c r="AM29" s="646">
        <v>119.4675327745218</v>
      </c>
      <c r="AN29" s="646">
        <v>125.02298053096087</v>
      </c>
      <c r="AO29" s="646">
        <v>143.76466603381601</v>
      </c>
      <c r="AP29" s="646">
        <v>141.81803687480334</v>
      </c>
      <c r="AQ29" s="657">
        <v>132.51830405352553</v>
      </c>
      <c r="AR29" s="646">
        <v>154.65114713485565</v>
      </c>
      <c r="AS29" s="646">
        <v>164.32196225354539</v>
      </c>
      <c r="AT29" s="646">
        <v>160.38622663215838</v>
      </c>
      <c r="AU29" s="646">
        <v>157.51592241836647</v>
      </c>
      <c r="AV29" s="660">
        <v>159.21881460973148</v>
      </c>
      <c r="AW29" s="647">
        <f>'Index-Temp'!AH24</f>
        <v>156.06246537822366</v>
      </c>
      <c r="AX29" s="687">
        <f>'Index-Temp'!AI24</f>
        <v>141.56316198214901</v>
      </c>
      <c r="AY29" s="687">
        <f>'Index-Temp'!AJ24</f>
        <v>123.64002093724685</v>
      </c>
      <c r="AZ29" s="780">
        <f t="shared" si="3"/>
        <v>-12.6608792809829</v>
      </c>
      <c r="BA29" s="781">
        <f t="shared" si="4"/>
        <v>-22.911073142950112</v>
      </c>
      <c r="BB29" s="622"/>
      <c r="BC29" s="629"/>
    </row>
    <row r="30" spans="1:55" s="574" customFormat="1" ht="15.75" thickBot="1" x14ac:dyDescent="0.3">
      <c r="A30" s="642">
        <v>10</v>
      </c>
      <c r="B30" s="643" t="s">
        <v>617</v>
      </c>
      <c r="C30" s="644">
        <v>5.76</v>
      </c>
      <c r="D30" s="645">
        <v>100</v>
      </c>
      <c r="E30" s="645">
        <v>100</v>
      </c>
      <c r="F30" s="645">
        <v>100</v>
      </c>
      <c r="G30" s="645">
        <v>100</v>
      </c>
      <c r="H30" s="662">
        <v>100</v>
      </c>
      <c r="I30" s="646">
        <v>89.18798215710919</v>
      </c>
      <c r="J30" s="646">
        <v>85.439175290138934</v>
      </c>
      <c r="K30" s="646">
        <v>85.323115014317224</v>
      </c>
      <c r="L30" s="646">
        <v>89.575352752464994</v>
      </c>
      <c r="M30" s="651">
        <f t="shared" si="0"/>
        <v>87.381406303507589</v>
      </c>
      <c r="N30" s="646">
        <v>129.1592095105334</v>
      </c>
      <c r="O30" s="646">
        <v>101.26222331840617</v>
      </c>
      <c r="P30" s="646">
        <v>98.42847018698636</v>
      </c>
      <c r="Q30" s="646">
        <v>89.859335733230864</v>
      </c>
      <c r="R30" s="651">
        <v>104.6773096872892</v>
      </c>
      <c r="S30" s="646">
        <v>99.373745943948421</v>
      </c>
      <c r="T30" s="646">
        <v>100.5294781107023</v>
      </c>
      <c r="U30" s="646">
        <v>100.39932249558818</v>
      </c>
      <c r="V30" s="646">
        <v>104.24158387454558</v>
      </c>
      <c r="W30" s="651">
        <v>101.13603260619612</v>
      </c>
      <c r="X30" s="646">
        <v>110.47618944639788</v>
      </c>
      <c r="Y30" s="646">
        <v>110.70400397797447</v>
      </c>
      <c r="Z30" s="646">
        <v>109.05882141084359</v>
      </c>
      <c r="AA30" s="646">
        <v>107.68378713169251</v>
      </c>
      <c r="AB30" s="651">
        <v>109.48070049172711</v>
      </c>
      <c r="AC30" s="646">
        <v>112.11858287210228</v>
      </c>
      <c r="AD30" s="646">
        <v>109.46430125141563</v>
      </c>
      <c r="AE30" s="646">
        <v>108.96260471250004</v>
      </c>
      <c r="AF30" s="646">
        <v>108.53201785637494</v>
      </c>
      <c r="AG30" s="654">
        <f t="shared" si="1"/>
        <v>109.76937667309822</v>
      </c>
      <c r="AH30" s="646">
        <v>110.22660133656271</v>
      </c>
      <c r="AI30" s="646">
        <v>116.35828807657089</v>
      </c>
      <c r="AJ30" s="646">
        <v>115.76516516022997</v>
      </c>
      <c r="AK30" s="646">
        <v>116.82932742869549</v>
      </c>
      <c r="AL30" s="651">
        <f t="shared" si="2"/>
        <v>114.79484550051475</v>
      </c>
      <c r="AM30" s="646">
        <v>121.27353333852746</v>
      </c>
      <c r="AN30" s="646">
        <v>128.65315691057026</v>
      </c>
      <c r="AO30" s="646">
        <v>138.52074461912252</v>
      </c>
      <c r="AP30" s="646">
        <v>143.57942333772672</v>
      </c>
      <c r="AQ30" s="657">
        <v>133.00671455148674</v>
      </c>
      <c r="AR30" s="646">
        <v>147.71223217992062</v>
      </c>
      <c r="AS30" s="646">
        <v>145.65806024665625</v>
      </c>
      <c r="AT30" s="646">
        <v>151.65431544854181</v>
      </c>
      <c r="AU30" s="646">
        <v>147.03136707265989</v>
      </c>
      <c r="AV30" s="660">
        <v>148.01399373694463</v>
      </c>
      <c r="AW30" s="647">
        <f>'Index-Temp'!AH25</f>
        <v>146.87237133085074</v>
      </c>
      <c r="AX30" s="687">
        <f>'Index-Temp'!AI25</f>
        <v>148.11812501900116</v>
      </c>
      <c r="AY30" s="687">
        <f>'Index-Temp'!AJ25</f>
        <v>140.43035329732183</v>
      </c>
      <c r="AZ30" s="780">
        <f t="shared" si="3"/>
        <v>-5.1902977577478175</v>
      </c>
      <c r="BA30" s="781">
        <f t="shared" si="4"/>
        <v>-7.4010173189093376</v>
      </c>
      <c r="BB30" s="622"/>
      <c r="BC30" s="629"/>
    </row>
    <row r="31" spans="1:55" s="574" customFormat="1" ht="15.75" thickBot="1" x14ac:dyDescent="0.3">
      <c r="A31" s="642">
        <v>11</v>
      </c>
      <c r="B31" s="643" t="s">
        <v>618</v>
      </c>
      <c r="C31" s="644">
        <v>1.33</v>
      </c>
      <c r="D31" s="645">
        <v>100</v>
      </c>
      <c r="E31" s="645">
        <v>100</v>
      </c>
      <c r="F31" s="645">
        <v>100</v>
      </c>
      <c r="G31" s="645">
        <v>100</v>
      </c>
      <c r="H31" s="662">
        <v>100</v>
      </c>
      <c r="I31" s="646">
        <v>103.99770551000661</v>
      </c>
      <c r="J31" s="646">
        <v>103.43418449096473</v>
      </c>
      <c r="K31" s="646">
        <v>101.2619700517532</v>
      </c>
      <c r="L31" s="646">
        <v>100.78090800106733</v>
      </c>
      <c r="M31" s="651">
        <f t="shared" si="0"/>
        <v>102.36869201344797</v>
      </c>
      <c r="N31" s="646">
        <v>109.7217115983287</v>
      </c>
      <c r="O31" s="646">
        <v>118.20945415480985</v>
      </c>
      <c r="P31" s="646">
        <v>107.74884164847651</v>
      </c>
      <c r="Q31" s="646">
        <v>123.06953317926806</v>
      </c>
      <c r="R31" s="651">
        <v>114.68738514522079</v>
      </c>
      <c r="S31" s="646">
        <v>115.01631453255405</v>
      </c>
      <c r="T31" s="646">
        <v>111.64006867856398</v>
      </c>
      <c r="U31" s="646">
        <v>114.08657207263698</v>
      </c>
      <c r="V31" s="646">
        <v>113.99292717878458</v>
      </c>
      <c r="W31" s="651">
        <v>113.68397061563491</v>
      </c>
      <c r="X31" s="646">
        <v>123.63584986641114</v>
      </c>
      <c r="Y31" s="646">
        <v>118.68635821393676</v>
      </c>
      <c r="Z31" s="646">
        <v>137.00845936323279</v>
      </c>
      <c r="AA31" s="646">
        <v>136.21596701734691</v>
      </c>
      <c r="AB31" s="651">
        <v>128.88665861523188</v>
      </c>
      <c r="AC31" s="646">
        <v>125.82821562924322</v>
      </c>
      <c r="AD31" s="646">
        <v>120.08616080134453</v>
      </c>
      <c r="AE31" s="646">
        <v>128.08225852834502</v>
      </c>
      <c r="AF31" s="646">
        <v>127.38102232481397</v>
      </c>
      <c r="AG31" s="654">
        <f t="shared" si="1"/>
        <v>125.34441432093668</v>
      </c>
      <c r="AH31" s="646">
        <v>182.73406318012078</v>
      </c>
      <c r="AI31" s="646">
        <v>187.98352692929939</v>
      </c>
      <c r="AJ31" s="646">
        <v>195.7183139278977</v>
      </c>
      <c r="AK31" s="646">
        <v>191.39046252335399</v>
      </c>
      <c r="AL31" s="651">
        <f t="shared" si="2"/>
        <v>189.45659164016797</v>
      </c>
      <c r="AM31" s="646">
        <v>210.64844709390107</v>
      </c>
      <c r="AN31" s="646">
        <v>211.34776339828517</v>
      </c>
      <c r="AO31" s="646">
        <v>208.6550958654361</v>
      </c>
      <c r="AP31" s="646">
        <v>200.50223041465213</v>
      </c>
      <c r="AQ31" s="657">
        <v>207.78838419306862</v>
      </c>
      <c r="AR31" s="646">
        <v>207.94920377589426</v>
      </c>
      <c r="AS31" s="646">
        <v>213.38651548667642</v>
      </c>
      <c r="AT31" s="646">
        <v>214.94240583114583</v>
      </c>
      <c r="AU31" s="646">
        <v>212.34660437746999</v>
      </c>
      <c r="AV31" s="660">
        <v>212.15618236779665</v>
      </c>
      <c r="AW31" s="647">
        <f>'Index-Temp'!AH26</f>
        <v>215.71563122095628</v>
      </c>
      <c r="AX31" s="687">
        <f>'Index-Temp'!AI26</f>
        <v>215.91761409930291</v>
      </c>
      <c r="AY31" s="687">
        <f>'Index-Temp'!AJ26</f>
        <v>213.29144409661927</v>
      </c>
      <c r="AZ31" s="780">
        <f t="shared" si="3"/>
        <v>-1.2162833558710184</v>
      </c>
      <c r="BA31" s="781">
        <f t="shared" si="4"/>
        <v>-0.76809493600975198</v>
      </c>
      <c r="BB31" s="622"/>
      <c r="BC31" s="629"/>
    </row>
    <row r="32" spans="1:55" ht="15.75" thickBot="1" x14ac:dyDescent="0.3">
      <c r="A32" s="583">
        <v>11.1</v>
      </c>
      <c r="B32" s="630" t="s">
        <v>619</v>
      </c>
      <c r="C32" s="631">
        <v>0.46550000000000002</v>
      </c>
      <c r="D32" s="584">
        <v>100</v>
      </c>
      <c r="E32" s="584">
        <v>100</v>
      </c>
      <c r="F32" s="584">
        <v>100</v>
      </c>
      <c r="G32" s="584">
        <v>100</v>
      </c>
      <c r="H32" s="663">
        <v>100</v>
      </c>
      <c r="I32" s="585">
        <v>106.18795003003025</v>
      </c>
      <c r="J32" s="585">
        <v>115.06158724314186</v>
      </c>
      <c r="K32" s="585">
        <v>108.85526027396608</v>
      </c>
      <c r="L32" s="585">
        <v>107.48079727200646</v>
      </c>
      <c r="M32" s="651">
        <f t="shared" si="0"/>
        <v>109.39639870478617</v>
      </c>
      <c r="N32" s="585">
        <v>122.54225313952189</v>
      </c>
      <c r="O32" s="585">
        <v>146.79294615803946</v>
      </c>
      <c r="P32" s="585">
        <v>116.90548185422993</v>
      </c>
      <c r="Q32" s="585">
        <v>109.0324639024808</v>
      </c>
      <c r="R32" s="650">
        <v>123.81828626356803</v>
      </c>
      <c r="S32" s="585">
        <v>117.46020456524928</v>
      </c>
      <c r="T32" s="585">
        <v>117.24054457460129</v>
      </c>
      <c r="U32" s="585">
        <v>121.70575789654143</v>
      </c>
      <c r="V32" s="585">
        <v>117.19617114928926</v>
      </c>
      <c r="W32" s="650">
        <v>118.40066954642032</v>
      </c>
      <c r="X32" s="585">
        <v>125.67323830325347</v>
      </c>
      <c r="Y32" s="585">
        <v>121.30608919712404</v>
      </c>
      <c r="Z32" s="585">
        <v>163.63005997681219</v>
      </c>
      <c r="AA32" s="585">
        <v>169.14342774837965</v>
      </c>
      <c r="AB32" s="650">
        <v>144.93820380639232</v>
      </c>
      <c r="AC32" s="585">
        <v>137.38357515374693</v>
      </c>
      <c r="AD32" s="585">
        <v>128.14224559222322</v>
      </c>
      <c r="AE32" s="573">
        <v>150.59913924913403</v>
      </c>
      <c r="AF32" s="573">
        <v>150.29199265155711</v>
      </c>
      <c r="AG32" s="655">
        <f t="shared" si="1"/>
        <v>141.60423816166531</v>
      </c>
      <c r="AH32" s="585">
        <v>284.23046133912243</v>
      </c>
      <c r="AI32" s="585">
        <v>309.34508029574766</v>
      </c>
      <c r="AJ32" s="585">
        <v>309.88978940463585</v>
      </c>
      <c r="AK32" s="585">
        <v>305.82687250877962</v>
      </c>
      <c r="AL32" s="650">
        <f t="shared" si="2"/>
        <v>302.32305088707142</v>
      </c>
      <c r="AM32" s="585">
        <v>352.51112109566066</v>
      </c>
      <c r="AN32" s="585">
        <v>350.55393750481937</v>
      </c>
      <c r="AO32" s="585">
        <v>332.51953343428602</v>
      </c>
      <c r="AP32" s="585">
        <v>316.22875844129754</v>
      </c>
      <c r="AQ32" s="658">
        <v>337.95333761901588</v>
      </c>
      <c r="AR32" s="573">
        <v>324.91287879760557</v>
      </c>
      <c r="AS32" s="573">
        <v>346.76937905615313</v>
      </c>
      <c r="AT32" s="585">
        <v>344.9004232833347</v>
      </c>
      <c r="AU32" s="585">
        <v>341.13253111933227</v>
      </c>
      <c r="AV32" s="660">
        <v>339.42880306410643</v>
      </c>
      <c r="AW32" s="573">
        <f>'Index-Temp'!AH27</f>
        <v>342.22478925650717</v>
      </c>
      <c r="AX32" s="688">
        <f>'Index-Temp'!AI27</f>
        <v>359.42016486116432</v>
      </c>
      <c r="AY32" s="688">
        <f>'Index-Temp'!AJ27</f>
        <v>347.11246453422586</v>
      </c>
      <c r="AZ32" s="780">
        <f t="shared" si="3"/>
        <v>-3.4243210398872974</v>
      </c>
      <c r="BA32" s="781">
        <f t="shared" si="4"/>
        <v>0.64135649061641642</v>
      </c>
      <c r="BB32" s="622"/>
    </row>
    <row r="33" spans="1:55" ht="15.75" thickBot="1" x14ac:dyDescent="0.3">
      <c r="A33" s="583">
        <v>11.2</v>
      </c>
      <c r="B33" s="630" t="s">
        <v>620</v>
      </c>
      <c r="C33" s="631">
        <v>0.86450000000000005</v>
      </c>
      <c r="D33" s="584">
        <v>100</v>
      </c>
      <c r="E33" s="584">
        <v>100</v>
      </c>
      <c r="F33" s="584">
        <v>100</v>
      </c>
      <c r="G33" s="584">
        <v>100</v>
      </c>
      <c r="H33" s="663">
        <v>100</v>
      </c>
      <c r="I33" s="585">
        <v>102.81834307614774</v>
      </c>
      <c r="J33" s="585">
        <v>97.17327531671549</v>
      </c>
      <c r="K33" s="585">
        <v>97.17327531671549</v>
      </c>
      <c r="L33" s="585">
        <v>97.17327531671549</v>
      </c>
      <c r="M33" s="650">
        <f t="shared" si="0"/>
        <v>98.584542256573556</v>
      </c>
      <c r="N33" s="585">
        <v>102.81834307614774</v>
      </c>
      <c r="O33" s="585">
        <v>102.81834307614774</v>
      </c>
      <c r="P33" s="585">
        <v>102.81834307614774</v>
      </c>
      <c r="Q33" s="585">
        <v>113.91660241825872</v>
      </c>
      <c r="R33" s="650">
        <v>105.59290791167548</v>
      </c>
      <c r="S33" s="585">
        <v>113.70037374571815</v>
      </c>
      <c r="T33" s="585">
        <v>108.62442781146697</v>
      </c>
      <c r="U33" s="585">
        <v>109.98393355207303</v>
      </c>
      <c r="V33" s="585">
        <v>112.26810350235898</v>
      </c>
      <c r="W33" s="650">
        <v>111.14420965290429</v>
      </c>
      <c r="X33" s="585">
        <v>122.53879455426527</v>
      </c>
      <c r="Y33" s="585">
        <v>117.27573383837439</v>
      </c>
      <c r="Z33" s="585">
        <v>122.67375134053621</v>
      </c>
      <c r="AA33" s="585">
        <v>118.48579585448316</v>
      </c>
      <c r="AB33" s="650">
        <v>120.24351889691476</v>
      </c>
      <c r="AC33" s="585">
        <v>119.60609896220274</v>
      </c>
      <c r="AD33" s="585">
        <v>115.74826899087138</v>
      </c>
      <c r="AE33" s="573">
        <v>115.957784294074</v>
      </c>
      <c r="AF33" s="573">
        <v>115.04434599502922</v>
      </c>
      <c r="AG33" s="655">
        <f t="shared" si="1"/>
        <v>116.58912456054433</v>
      </c>
      <c r="AH33" s="585">
        <v>128.0821564791199</v>
      </c>
      <c r="AI33" s="585">
        <v>122.63499819351958</v>
      </c>
      <c r="AJ33" s="585">
        <v>134.24136559426947</v>
      </c>
      <c r="AK33" s="585">
        <v>129.77085714658634</v>
      </c>
      <c r="AL33" s="650">
        <f t="shared" si="2"/>
        <v>128.68234435337382</v>
      </c>
      <c r="AM33" s="585">
        <v>134.26085340064589</v>
      </c>
      <c r="AN33" s="585">
        <v>136.39059272553601</v>
      </c>
      <c r="AO33" s="585">
        <v>141.95886025143994</v>
      </c>
      <c r="AP33" s="585">
        <v>138.18794609261229</v>
      </c>
      <c r="AQ33" s="658">
        <v>137.69956311755854</v>
      </c>
      <c r="AR33" s="573">
        <v>144.96876337958818</v>
      </c>
      <c r="AS33" s="573">
        <v>141.5649735646505</v>
      </c>
      <c r="AT33" s="585">
        <v>144.96501181842876</v>
      </c>
      <c r="AU33" s="585">
        <v>143.00033613185187</v>
      </c>
      <c r="AV33" s="660">
        <v>143.62477122362984</v>
      </c>
      <c r="AW33" s="573">
        <f>'Index-Temp'!AH28</f>
        <v>147.59531535565961</v>
      </c>
      <c r="AX33" s="688">
        <f>'Index-Temp'!AI28</f>
        <v>138.64700984291599</v>
      </c>
      <c r="AY33" s="688">
        <f>'Index-Temp'!AJ28</f>
        <v>141.2339715532926</v>
      </c>
      <c r="AZ33" s="780">
        <f t="shared" si="3"/>
        <v>1.8658618842970967</v>
      </c>
      <c r="BA33" s="781">
        <f t="shared" si="4"/>
        <v>-2.5737522581030468</v>
      </c>
      <c r="BB33" s="622"/>
    </row>
    <row r="34" spans="1:55" s="574" customFormat="1" ht="15.75" thickBot="1" x14ac:dyDescent="0.3">
      <c r="A34" s="642">
        <v>12</v>
      </c>
      <c r="B34" s="643" t="s">
        <v>621</v>
      </c>
      <c r="C34" s="644">
        <v>1.32</v>
      </c>
      <c r="D34" s="645">
        <v>100</v>
      </c>
      <c r="E34" s="645">
        <v>100</v>
      </c>
      <c r="F34" s="645">
        <v>100</v>
      </c>
      <c r="G34" s="645">
        <v>100</v>
      </c>
      <c r="H34" s="662">
        <v>100</v>
      </c>
      <c r="I34" s="646">
        <v>120.52072399074925</v>
      </c>
      <c r="J34" s="646">
        <v>114.27701622922331</v>
      </c>
      <c r="K34" s="646">
        <v>116.80506118715681</v>
      </c>
      <c r="L34" s="646">
        <v>114.87327622520316</v>
      </c>
      <c r="M34" s="651">
        <f t="shared" si="0"/>
        <v>116.61901940808313</v>
      </c>
      <c r="N34" s="646">
        <v>113.31160263616755</v>
      </c>
      <c r="O34" s="646">
        <v>116.95395867457736</v>
      </c>
      <c r="P34" s="646">
        <v>126.59608699539137</v>
      </c>
      <c r="Q34" s="646">
        <v>124.08637777651563</v>
      </c>
      <c r="R34" s="651">
        <v>120.23700652066299</v>
      </c>
      <c r="S34" s="646">
        <v>118.55484211715037</v>
      </c>
      <c r="T34" s="646">
        <v>122.134340190511</v>
      </c>
      <c r="U34" s="646">
        <v>129.43604347583451</v>
      </c>
      <c r="V34" s="646">
        <v>128.39517067694254</v>
      </c>
      <c r="W34" s="651">
        <v>124.63009911510962</v>
      </c>
      <c r="X34" s="646">
        <v>130.61472270578565</v>
      </c>
      <c r="Y34" s="646">
        <v>131.28195552984761</v>
      </c>
      <c r="Z34" s="646">
        <v>131.55059968872175</v>
      </c>
      <c r="AA34" s="646">
        <v>126.45207660581865</v>
      </c>
      <c r="AB34" s="651">
        <v>129.97483863254342</v>
      </c>
      <c r="AC34" s="646">
        <v>130.52331340899494</v>
      </c>
      <c r="AD34" s="646">
        <v>130.08251309960147</v>
      </c>
      <c r="AE34" s="646">
        <v>128.82081954977076</v>
      </c>
      <c r="AF34" s="646">
        <v>127.00004223785703</v>
      </c>
      <c r="AG34" s="654">
        <f t="shared" si="1"/>
        <v>129.10667207405606</v>
      </c>
      <c r="AH34" s="646">
        <v>134.76754198161399</v>
      </c>
      <c r="AI34" s="646">
        <v>143.28129401899054</v>
      </c>
      <c r="AJ34" s="646">
        <v>152.73297380088283</v>
      </c>
      <c r="AK34" s="646">
        <v>159.3251320593869</v>
      </c>
      <c r="AL34" s="651">
        <f t="shared" si="2"/>
        <v>147.52673546521856</v>
      </c>
      <c r="AM34" s="646">
        <v>165.42105498230219</v>
      </c>
      <c r="AN34" s="646">
        <v>167.34852816970783</v>
      </c>
      <c r="AO34" s="646">
        <v>176.07280312636527</v>
      </c>
      <c r="AP34" s="646">
        <v>181.67674170329664</v>
      </c>
      <c r="AQ34" s="657">
        <v>172.62978199541797</v>
      </c>
      <c r="AR34" s="646">
        <v>176.16051836018784</v>
      </c>
      <c r="AS34" s="646">
        <v>175.16854379282029</v>
      </c>
      <c r="AT34" s="646">
        <v>175.0172198817223</v>
      </c>
      <c r="AU34" s="646">
        <v>168.85589140767416</v>
      </c>
      <c r="AV34" s="660">
        <v>173.80054336060113</v>
      </c>
      <c r="AW34" s="647">
        <f>'Index-Temp'!AH29</f>
        <v>169.90195845492386</v>
      </c>
      <c r="AX34" s="687">
        <f>'Index-Temp'!AI29</f>
        <v>166.30214128717461</v>
      </c>
      <c r="AY34" s="687">
        <f>'Index-Temp'!AJ29</f>
        <v>158.61103955961903</v>
      </c>
      <c r="AZ34" s="780">
        <f t="shared" si="3"/>
        <v>-4.6247761261680891</v>
      </c>
      <c r="BA34" s="781">
        <f t="shared" si="4"/>
        <v>-9.374037785076613</v>
      </c>
      <c r="BB34" s="622"/>
      <c r="BC34" s="629"/>
    </row>
    <row r="35" spans="1:55" s="574" customFormat="1" ht="15.75" thickBot="1" x14ac:dyDescent="0.3">
      <c r="A35" s="642">
        <v>13</v>
      </c>
      <c r="B35" s="643" t="s">
        <v>65</v>
      </c>
      <c r="C35" s="644">
        <v>2.41</v>
      </c>
      <c r="D35" s="645">
        <v>100</v>
      </c>
      <c r="E35" s="645">
        <v>100</v>
      </c>
      <c r="F35" s="645">
        <v>100</v>
      </c>
      <c r="G35" s="645">
        <v>100</v>
      </c>
      <c r="H35" s="662">
        <v>100</v>
      </c>
      <c r="I35" s="646">
        <v>140.63113026725907</v>
      </c>
      <c r="J35" s="646">
        <v>142.23418767124451</v>
      </c>
      <c r="K35" s="646">
        <v>129.04934138803807</v>
      </c>
      <c r="L35" s="646">
        <v>130.82258564919644</v>
      </c>
      <c r="M35" s="651">
        <f t="shared" si="0"/>
        <v>135.68431124393453</v>
      </c>
      <c r="N35" s="646">
        <v>135.77173505925603</v>
      </c>
      <c r="O35" s="646">
        <v>135.59246762823329</v>
      </c>
      <c r="P35" s="646">
        <v>139.80337627030761</v>
      </c>
      <c r="Q35" s="646">
        <v>150.26556751646561</v>
      </c>
      <c r="R35" s="651">
        <v>140.35828661856561</v>
      </c>
      <c r="S35" s="646">
        <v>143.2373447364798</v>
      </c>
      <c r="T35" s="646">
        <v>131.82873050924212</v>
      </c>
      <c r="U35" s="646">
        <v>144.91003262660539</v>
      </c>
      <c r="V35" s="646">
        <v>150.09886329872609</v>
      </c>
      <c r="W35" s="651">
        <v>142.51874279276333</v>
      </c>
      <c r="X35" s="646">
        <v>150.55650562351317</v>
      </c>
      <c r="Y35" s="646">
        <v>143.48110640389783</v>
      </c>
      <c r="Z35" s="646">
        <v>154.5089324290231</v>
      </c>
      <c r="AA35" s="646">
        <v>156.43372197371289</v>
      </c>
      <c r="AB35" s="651">
        <v>151.24506660753676</v>
      </c>
      <c r="AC35" s="646">
        <v>156.83906166618436</v>
      </c>
      <c r="AD35" s="646">
        <v>152.67628978236473</v>
      </c>
      <c r="AE35" s="646">
        <v>159.87946198335808</v>
      </c>
      <c r="AF35" s="646">
        <v>156.78862897334747</v>
      </c>
      <c r="AG35" s="654">
        <f t="shared" si="1"/>
        <v>156.54586060131368</v>
      </c>
      <c r="AH35" s="646">
        <v>165.19553636621714</v>
      </c>
      <c r="AI35" s="646">
        <v>166.79971688007706</v>
      </c>
      <c r="AJ35" s="646">
        <v>180.28066815134622</v>
      </c>
      <c r="AK35" s="646">
        <v>191.99752149615369</v>
      </c>
      <c r="AL35" s="651">
        <f t="shared" si="2"/>
        <v>176.06836072344851</v>
      </c>
      <c r="AM35" s="646">
        <v>206.682817405652</v>
      </c>
      <c r="AN35" s="646">
        <v>193.42668391619537</v>
      </c>
      <c r="AO35" s="646">
        <v>198.60082440100641</v>
      </c>
      <c r="AP35" s="646">
        <v>207.72257744205959</v>
      </c>
      <c r="AQ35" s="657">
        <v>201.60822579122834</v>
      </c>
      <c r="AR35" s="646">
        <v>216.85000704722276</v>
      </c>
      <c r="AS35" s="646">
        <v>216.52229335628502</v>
      </c>
      <c r="AT35" s="646">
        <v>235.85937758408198</v>
      </c>
      <c r="AU35" s="646">
        <v>237.40811402062684</v>
      </c>
      <c r="AV35" s="660">
        <v>226.65994800205416</v>
      </c>
      <c r="AW35" s="647">
        <f>'Index-Temp'!AH30</f>
        <v>231.72723198638334</v>
      </c>
      <c r="AX35" s="687">
        <f>'Index-Temp'!AI30</f>
        <v>222.0559056098223</v>
      </c>
      <c r="AY35" s="687">
        <f>'Index-Temp'!AJ30</f>
        <v>231.81182252118575</v>
      </c>
      <c r="AZ35" s="780">
        <f t="shared" si="3"/>
        <v>4.3934507774387708</v>
      </c>
      <c r="BA35" s="781">
        <f t="shared" si="4"/>
        <v>-1.7160882490047764</v>
      </c>
      <c r="BB35" s="622"/>
      <c r="BC35" s="629"/>
    </row>
    <row r="36" spans="1:55" ht="15.75" thickBot="1" x14ac:dyDescent="0.3">
      <c r="A36" s="583">
        <v>13.1</v>
      </c>
      <c r="B36" s="630" t="s">
        <v>622</v>
      </c>
      <c r="C36" s="631">
        <v>1.81</v>
      </c>
      <c r="D36" s="584">
        <v>100</v>
      </c>
      <c r="E36" s="584">
        <v>100</v>
      </c>
      <c r="F36" s="584">
        <v>100</v>
      </c>
      <c r="G36" s="584">
        <v>100</v>
      </c>
      <c r="H36" s="663">
        <v>100</v>
      </c>
      <c r="I36" s="585">
        <v>143.13624189401301</v>
      </c>
      <c r="J36" s="585">
        <v>144.98979876165583</v>
      </c>
      <c r="K36" s="585">
        <v>127.42992776905149</v>
      </c>
      <c r="L36" s="585">
        <v>128.49724181893717</v>
      </c>
      <c r="M36" s="650">
        <f t="shared" si="0"/>
        <v>136.01330256091435</v>
      </c>
      <c r="N36" s="585">
        <v>132.21018164625173</v>
      </c>
      <c r="O36" s="585">
        <v>131.88979122947262</v>
      </c>
      <c r="P36" s="585">
        <v>138.41053661924019</v>
      </c>
      <c r="Q36" s="585">
        <v>147.75308929679952</v>
      </c>
      <c r="R36" s="650">
        <v>137.56589969794101</v>
      </c>
      <c r="S36" s="585">
        <v>137.84363157816412</v>
      </c>
      <c r="T36" s="585">
        <v>123.06622345447451</v>
      </c>
      <c r="U36" s="585">
        <v>142.4352958351941</v>
      </c>
      <c r="V36" s="585">
        <v>144.33035428527691</v>
      </c>
      <c r="W36" s="650">
        <v>136.9188762882774</v>
      </c>
      <c r="X36" s="585">
        <v>147.59439706872195</v>
      </c>
      <c r="Y36" s="585">
        <v>137.1118505009606</v>
      </c>
      <c r="Z36" s="585">
        <v>146.20952479873884</v>
      </c>
      <c r="AA36" s="585">
        <v>147.51507045407018</v>
      </c>
      <c r="AB36" s="650">
        <v>144.60771070562288</v>
      </c>
      <c r="AC36" s="585">
        <v>150.51305459074803</v>
      </c>
      <c r="AD36" s="585">
        <v>143.99194245874003</v>
      </c>
      <c r="AE36" s="573">
        <v>151.39321397175212</v>
      </c>
      <c r="AF36" s="573">
        <v>147.85389122550075</v>
      </c>
      <c r="AG36" s="655">
        <f t="shared" si="1"/>
        <v>148.43802556168524</v>
      </c>
      <c r="AH36" s="585">
        <v>161.16508379979581</v>
      </c>
      <c r="AI36" s="585">
        <v>160.32595361578092</v>
      </c>
      <c r="AJ36" s="585">
        <v>172.57067157405083</v>
      </c>
      <c r="AK36" s="585">
        <v>176.60200353084474</v>
      </c>
      <c r="AL36" s="650">
        <f t="shared" si="2"/>
        <v>167.66592813011806</v>
      </c>
      <c r="AM36" s="585">
        <v>197.2468664191498</v>
      </c>
      <c r="AN36" s="585">
        <v>179.96211902396061</v>
      </c>
      <c r="AO36" s="585">
        <v>189.28502335857812</v>
      </c>
      <c r="AP36" s="585">
        <v>200.22929630042512</v>
      </c>
      <c r="AQ36" s="658">
        <v>191.68082627552843</v>
      </c>
      <c r="AR36" s="573">
        <v>214.007931054659</v>
      </c>
      <c r="AS36" s="573">
        <v>214.94222317248401</v>
      </c>
      <c r="AT36" s="585">
        <v>227.75838804705967</v>
      </c>
      <c r="AU36" s="585">
        <v>225.4346356724763</v>
      </c>
      <c r="AV36" s="660">
        <v>220.53579448666977</v>
      </c>
      <c r="AW36" s="573">
        <f>'Index-Temp'!AH31</f>
        <v>220.8124622772977</v>
      </c>
      <c r="AX36" s="688">
        <f>'Index-Temp'!AI31</f>
        <v>207.98205748624184</v>
      </c>
      <c r="AY36" s="688">
        <f>'Index-Temp'!AJ31</f>
        <v>214.03940421541841</v>
      </c>
      <c r="AZ36" s="780">
        <f t="shared" si="3"/>
        <v>2.9124371603917178</v>
      </c>
      <c r="BA36" s="781">
        <f t="shared" si="4"/>
        <v>-6.0234812641923963</v>
      </c>
      <c r="BB36" s="622"/>
    </row>
    <row r="37" spans="1:55" ht="15.75" thickBot="1" x14ac:dyDescent="0.3">
      <c r="A37" s="583">
        <v>13.2</v>
      </c>
      <c r="B37" s="630" t="s">
        <v>623</v>
      </c>
      <c r="C37" s="631">
        <v>0.60250000000000004</v>
      </c>
      <c r="D37" s="584">
        <v>100</v>
      </c>
      <c r="E37" s="584">
        <v>100</v>
      </c>
      <c r="F37" s="584">
        <v>100</v>
      </c>
      <c r="G37" s="584">
        <v>100</v>
      </c>
      <c r="H37" s="663">
        <v>100</v>
      </c>
      <c r="I37" s="585">
        <v>133.10540073294428</v>
      </c>
      <c r="J37" s="585">
        <v>133.9559203290959</v>
      </c>
      <c r="K37" s="585">
        <v>133.91430180358273</v>
      </c>
      <c r="L37" s="585">
        <v>137.80826586956036</v>
      </c>
      <c r="M37" s="650">
        <f t="shared" si="0"/>
        <v>134.69597218379582</v>
      </c>
      <c r="N37" s="585">
        <v>146.47117352819834</v>
      </c>
      <c r="O37" s="585">
        <v>146.71586062699976</v>
      </c>
      <c r="P37" s="585">
        <v>143.98767464114911</v>
      </c>
      <c r="Q37" s="585">
        <v>157.81342739629233</v>
      </c>
      <c r="R37" s="650">
        <v>148.74703404815989</v>
      </c>
      <c r="S37" s="585">
        <v>159.440864763951</v>
      </c>
      <c r="T37" s="585">
        <v>158.15261062397965</v>
      </c>
      <c r="U37" s="585">
        <v>152.34451161823094</v>
      </c>
      <c r="V37" s="585">
        <v>167.42832606112117</v>
      </c>
      <c r="W37" s="650">
        <v>159.3415782668207</v>
      </c>
      <c r="X37" s="585">
        <v>159.45512219475319</v>
      </c>
      <c r="Y37" s="585">
        <v>162.61530256043955</v>
      </c>
      <c r="Z37" s="585">
        <v>179.44159269593521</v>
      </c>
      <c r="AA37" s="585">
        <v>183.22668338541965</v>
      </c>
      <c r="AB37" s="650">
        <v>171.18467520913688</v>
      </c>
      <c r="AC37" s="585">
        <v>175.84333188450762</v>
      </c>
      <c r="AD37" s="585">
        <v>178.76536638943648</v>
      </c>
      <c r="AE37" s="573">
        <v>185.37341866552708</v>
      </c>
      <c r="AF37" s="573">
        <v>183.62991581750109</v>
      </c>
      <c r="AG37" s="655">
        <f t="shared" si="1"/>
        <v>180.90300818924308</v>
      </c>
      <c r="AH37" s="585">
        <v>177.30361793505125</v>
      </c>
      <c r="AI37" s="585">
        <v>186.24786876119902</v>
      </c>
      <c r="AJ37" s="585">
        <v>203.44264957027494</v>
      </c>
      <c r="AK37" s="585">
        <v>238.24795720936402</v>
      </c>
      <c r="AL37" s="650">
        <f t="shared" si="2"/>
        <v>201.3105233689723</v>
      </c>
      <c r="AM37" s="585">
        <v>235.02982368875416</v>
      </c>
      <c r="AN37" s="585">
        <v>233.87624815676787</v>
      </c>
      <c r="AO37" s="585">
        <v>226.58688230440092</v>
      </c>
      <c r="AP37" s="585">
        <v>230.23351331983281</v>
      </c>
      <c r="AQ37" s="658">
        <v>231.43161686743895</v>
      </c>
      <c r="AR37" s="573">
        <v>225.38802787135612</v>
      </c>
      <c r="AS37" s="573">
        <v>221.26906021550474</v>
      </c>
      <c r="AT37" s="585">
        <v>260.19596025961795</v>
      </c>
      <c r="AU37" s="585">
        <v>273.37823154785099</v>
      </c>
      <c r="AV37" s="660">
        <v>245.05781997358244</v>
      </c>
      <c r="AW37" s="573">
        <f>'Index-Temp'!AH32</f>
        <v>264.5168306145078</v>
      </c>
      <c r="AX37" s="688">
        <f>'Index-Temp'!AI32</f>
        <v>264.33584769062003</v>
      </c>
      <c r="AY37" s="688">
        <f>'Index-Temp'!AJ32</f>
        <v>285.20282191278545</v>
      </c>
      <c r="AZ37" s="780">
        <f t="shared" si="3"/>
        <v>7.8941144019891816</v>
      </c>
      <c r="BA37" s="781">
        <f t="shared" si="4"/>
        <v>9.6107801321035851</v>
      </c>
      <c r="BB37" s="622"/>
    </row>
    <row r="38" spans="1:55" s="574" customFormat="1" ht="15.75" thickBot="1" x14ac:dyDescent="0.3">
      <c r="A38" s="642">
        <v>14</v>
      </c>
      <c r="B38" s="643" t="s">
        <v>624</v>
      </c>
      <c r="C38" s="644">
        <v>1.67</v>
      </c>
      <c r="D38" s="645">
        <v>100</v>
      </c>
      <c r="E38" s="645">
        <v>100</v>
      </c>
      <c r="F38" s="645">
        <v>100</v>
      </c>
      <c r="G38" s="645">
        <v>100</v>
      </c>
      <c r="H38" s="662">
        <v>100</v>
      </c>
      <c r="I38" s="646">
        <v>92.473984015431682</v>
      </c>
      <c r="J38" s="646">
        <v>100.29294477225991</v>
      </c>
      <c r="K38" s="646">
        <v>103.37243041855882</v>
      </c>
      <c r="L38" s="646">
        <v>100.56995596632609</v>
      </c>
      <c r="M38" s="651">
        <f t="shared" si="0"/>
        <v>99.177328793144142</v>
      </c>
      <c r="N38" s="646">
        <v>103.13530653372682</v>
      </c>
      <c r="O38" s="646">
        <v>103.03633720421973</v>
      </c>
      <c r="P38" s="646">
        <v>109.61503309873055</v>
      </c>
      <c r="Q38" s="646">
        <v>107.36296892602424</v>
      </c>
      <c r="R38" s="651">
        <v>105.78741144067533</v>
      </c>
      <c r="S38" s="646">
        <v>101.48794163597363</v>
      </c>
      <c r="T38" s="646">
        <v>106.20409445315786</v>
      </c>
      <c r="U38" s="646">
        <v>100.26945873001962</v>
      </c>
      <c r="V38" s="646">
        <v>96.432346723392044</v>
      </c>
      <c r="W38" s="651">
        <v>101.09846038563578</v>
      </c>
      <c r="X38" s="646">
        <v>105.5675184442685</v>
      </c>
      <c r="Y38" s="646">
        <v>106.54318960162897</v>
      </c>
      <c r="Z38" s="646">
        <v>108.09743624128947</v>
      </c>
      <c r="AA38" s="646">
        <v>104.27522097058277</v>
      </c>
      <c r="AB38" s="651">
        <v>106.12084131444243</v>
      </c>
      <c r="AC38" s="646">
        <v>108.55422702565301</v>
      </c>
      <c r="AD38" s="646">
        <v>112.3870972809482</v>
      </c>
      <c r="AE38" s="646">
        <v>109.75272586273945</v>
      </c>
      <c r="AF38" s="646">
        <v>106.59820649716649</v>
      </c>
      <c r="AG38" s="654">
        <f t="shared" si="1"/>
        <v>109.32306416662678</v>
      </c>
      <c r="AH38" s="646">
        <v>108.35260936125218</v>
      </c>
      <c r="AI38" s="646">
        <v>113.61703229718552</v>
      </c>
      <c r="AJ38" s="646">
        <v>117.04026874965992</v>
      </c>
      <c r="AK38" s="646">
        <v>115.88045248876571</v>
      </c>
      <c r="AL38" s="651">
        <f t="shared" si="2"/>
        <v>113.72259072421582</v>
      </c>
      <c r="AM38" s="646">
        <v>118.79731800669062</v>
      </c>
      <c r="AN38" s="646">
        <v>118.35782975889506</v>
      </c>
      <c r="AO38" s="646">
        <v>126.00347474453852</v>
      </c>
      <c r="AP38" s="646">
        <v>122.38515218795349</v>
      </c>
      <c r="AQ38" s="657">
        <v>121.38594367451944</v>
      </c>
      <c r="AR38" s="646">
        <v>130.18633070063791</v>
      </c>
      <c r="AS38" s="646">
        <v>132.42918430048383</v>
      </c>
      <c r="AT38" s="646">
        <v>132.99577776351077</v>
      </c>
      <c r="AU38" s="646">
        <v>130.08044072311731</v>
      </c>
      <c r="AV38" s="660">
        <v>131.42293337193746</v>
      </c>
      <c r="AW38" s="646">
        <f>'Index-Temp'!AH33</f>
        <v>134.44510755381359</v>
      </c>
      <c r="AX38" s="687">
        <f>'Index-Temp'!AI33</f>
        <v>137.95849571754027</v>
      </c>
      <c r="AY38" s="687">
        <f>'Index-Temp'!AJ33</f>
        <v>134.05794069211819</v>
      </c>
      <c r="AZ38" s="780">
        <f t="shared" si="3"/>
        <v>-2.8273394872383757</v>
      </c>
      <c r="BA38" s="781">
        <f t="shared" si="4"/>
        <v>0.79864409718038432</v>
      </c>
      <c r="BB38" s="622"/>
      <c r="BC38" s="629"/>
    </row>
    <row r="39" spans="1:55" s="574" customFormat="1" ht="15.75" thickBot="1" x14ac:dyDescent="0.3">
      <c r="A39" s="642">
        <v>15</v>
      </c>
      <c r="B39" s="643" t="s">
        <v>625</v>
      </c>
      <c r="C39" s="644">
        <v>3.21</v>
      </c>
      <c r="D39" s="645">
        <v>100</v>
      </c>
      <c r="E39" s="645">
        <v>100</v>
      </c>
      <c r="F39" s="645">
        <v>100</v>
      </c>
      <c r="G39" s="645">
        <v>100</v>
      </c>
      <c r="H39" s="662">
        <v>100</v>
      </c>
      <c r="I39" s="646">
        <v>95.325133098211708</v>
      </c>
      <c r="J39" s="646">
        <v>92.760321932542894</v>
      </c>
      <c r="K39" s="646">
        <v>90.460358048151065</v>
      </c>
      <c r="L39" s="646">
        <v>90.544543773289689</v>
      </c>
      <c r="M39" s="651">
        <f t="shared" si="0"/>
        <v>92.272589213048832</v>
      </c>
      <c r="N39" s="646">
        <v>89.315468281155958</v>
      </c>
      <c r="O39" s="646">
        <v>90.785990318470795</v>
      </c>
      <c r="P39" s="646">
        <v>97.405762673816682</v>
      </c>
      <c r="Q39" s="646">
        <v>97.962013786750873</v>
      </c>
      <c r="R39" s="651">
        <v>93.867308765048591</v>
      </c>
      <c r="S39" s="646">
        <v>99.151487424571442</v>
      </c>
      <c r="T39" s="646">
        <v>99.738553616401887</v>
      </c>
      <c r="U39" s="646">
        <v>101.07843451066887</v>
      </c>
      <c r="V39" s="646">
        <v>97.881199465932994</v>
      </c>
      <c r="W39" s="651">
        <v>99.462418754393795</v>
      </c>
      <c r="X39" s="646">
        <v>104.15459002583557</v>
      </c>
      <c r="Y39" s="646">
        <v>102.59388065594415</v>
      </c>
      <c r="Z39" s="646">
        <v>102.1720792077774</v>
      </c>
      <c r="AA39" s="646">
        <v>97.790713690254975</v>
      </c>
      <c r="AB39" s="651">
        <v>101.67781589495303</v>
      </c>
      <c r="AC39" s="646">
        <v>104.49970825208628</v>
      </c>
      <c r="AD39" s="646">
        <v>99.754130411709738</v>
      </c>
      <c r="AE39" s="646">
        <v>98.225344777523119</v>
      </c>
      <c r="AF39" s="646">
        <v>96.550436035092289</v>
      </c>
      <c r="AG39" s="654">
        <f t="shared" si="1"/>
        <v>99.757404869102857</v>
      </c>
      <c r="AH39" s="646">
        <v>102.41901047552717</v>
      </c>
      <c r="AI39" s="646">
        <v>107.30444583802421</v>
      </c>
      <c r="AJ39" s="646">
        <v>115.83457175538689</v>
      </c>
      <c r="AK39" s="646">
        <v>126.01087512589145</v>
      </c>
      <c r="AL39" s="651">
        <f t="shared" si="2"/>
        <v>112.89222579870743</v>
      </c>
      <c r="AM39" s="646">
        <v>130.20159556300581</v>
      </c>
      <c r="AN39" s="646">
        <v>136.76256163297904</v>
      </c>
      <c r="AO39" s="646">
        <v>137.90270320983714</v>
      </c>
      <c r="AP39" s="646">
        <v>133.85916226258826</v>
      </c>
      <c r="AQ39" s="657">
        <v>134.68150566710256</v>
      </c>
      <c r="AR39" s="646">
        <v>137.99276492557354</v>
      </c>
      <c r="AS39" s="646">
        <v>134.89570418664334</v>
      </c>
      <c r="AT39" s="646">
        <v>133.01045272567629</v>
      </c>
      <c r="AU39" s="646">
        <v>129.8667632867907</v>
      </c>
      <c r="AV39" s="660">
        <v>133.94142128117096</v>
      </c>
      <c r="AW39" s="646">
        <f>'Index-Temp'!AH34</f>
        <v>137.73894162379227</v>
      </c>
      <c r="AX39" s="687">
        <f>'Index-Temp'!AI34</f>
        <v>130.01737741337212</v>
      </c>
      <c r="AY39" s="687">
        <f>'Index-Temp'!AJ34</f>
        <v>126.87592062965332</v>
      </c>
      <c r="AZ39" s="780">
        <f t="shared" si="3"/>
        <v>-2.416182241340687</v>
      </c>
      <c r="BA39" s="781">
        <f t="shared" si="4"/>
        <v>-4.6120676761208843</v>
      </c>
      <c r="BB39" s="622"/>
      <c r="BC39" s="629"/>
    </row>
    <row r="40" spans="1:55" s="574" customFormat="1" ht="15.75" thickBot="1" x14ac:dyDescent="0.3">
      <c r="A40" s="642">
        <v>16</v>
      </c>
      <c r="B40" s="643" t="s">
        <v>626</v>
      </c>
      <c r="C40" s="644">
        <v>1.49</v>
      </c>
      <c r="D40" s="645">
        <v>100</v>
      </c>
      <c r="E40" s="645">
        <v>100</v>
      </c>
      <c r="F40" s="645">
        <v>100</v>
      </c>
      <c r="G40" s="645">
        <v>100</v>
      </c>
      <c r="H40" s="662">
        <v>100</v>
      </c>
      <c r="I40" s="646">
        <v>110.89827211047569</v>
      </c>
      <c r="J40" s="646">
        <v>93.090652064992568</v>
      </c>
      <c r="K40" s="646">
        <v>94.899446123932023</v>
      </c>
      <c r="L40" s="646">
        <v>77.63025732890496</v>
      </c>
      <c r="M40" s="651">
        <f t="shared" si="0"/>
        <v>94.12965690707631</v>
      </c>
      <c r="N40" s="646">
        <v>104.55933740921681</v>
      </c>
      <c r="O40" s="646">
        <v>109.803253821832</v>
      </c>
      <c r="P40" s="646">
        <v>142.31339817593101</v>
      </c>
      <c r="Q40" s="646">
        <v>150.28523034011499</v>
      </c>
      <c r="R40" s="651">
        <v>126.74030493677371</v>
      </c>
      <c r="S40" s="646">
        <v>131.39928901250954</v>
      </c>
      <c r="T40" s="646">
        <v>122.47335013129901</v>
      </c>
      <c r="U40" s="646">
        <v>122.88192295521432</v>
      </c>
      <c r="V40" s="646">
        <v>127.10509111095445</v>
      </c>
      <c r="W40" s="651">
        <v>125.96491330249434</v>
      </c>
      <c r="X40" s="646">
        <v>132.23779079370769</v>
      </c>
      <c r="Y40" s="646">
        <v>130.86021215397227</v>
      </c>
      <c r="Z40" s="646">
        <v>138.88710244297238</v>
      </c>
      <c r="AA40" s="646">
        <v>148.93606571953092</v>
      </c>
      <c r="AB40" s="651">
        <v>137.7302927775458</v>
      </c>
      <c r="AC40" s="646">
        <v>144.0875928271729</v>
      </c>
      <c r="AD40" s="646">
        <v>146.59341005975216</v>
      </c>
      <c r="AE40" s="646">
        <v>180.6804903800537</v>
      </c>
      <c r="AF40" s="646">
        <v>182.57939119485377</v>
      </c>
      <c r="AG40" s="654">
        <f t="shared" si="1"/>
        <v>163.48522111545813</v>
      </c>
      <c r="AH40" s="646">
        <v>155.63710935098683</v>
      </c>
      <c r="AI40" s="646">
        <v>161.50781294749407</v>
      </c>
      <c r="AJ40" s="646">
        <v>163.75075468595131</v>
      </c>
      <c r="AK40" s="646">
        <v>155.31528996373103</v>
      </c>
      <c r="AL40" s="651">
        <f t="shared" si="2"/>
        <v>159.0527417370408</v>
      </c>
      <c r="AM40" s="646">
        <v>168.89965118746127</v>
      </c>
      <c r="AN40" s="646">
        <v>179.95348161131366</v>
      </c>
      <c r="AO40" s="646">
        <v>172.67634651845185</v>
      </c>
      <c r="AP40" s="646">
        <v>172.46814416664702</v>
      </c>
      <c r="AQ40" s="657">
        <v>173.49940587096845</v>
      </c>
      <c r="AR40" s="646">
        <v>178.05878966610038</v>
      </c>
      <c r="AS40" s="646">
        <v>180.87719890164976</v>
      </c>
      <c r="AT40" s="646">
        <v>174.10214689873311</v>
      </c>
      <c r="AU40" s="646">
        <v>178.60890812212679</v>
      </c>
      <c r="AV40" s="660">
        <v>177.9117608971525</v>
      </c>
      <c r="AW40" s="646">
        <f>'Index-Temp'!AH35</f>
        <v>179.60084649510512</v>
      </c>
      <c r="AX40" s="687">
        <f>'Index-Temp'!AI35</f>
        <v>177.3590362348383</v>
      </c>
      <c r="AY40" s="687">
        <f>'Index-Temp'!AJ35</f>
        <v>161.39075136077997</v>
      </c>
      <c r="AZ40" s="780">
        <f t="shared" si="3"/>
        <v>-9.0033669628848081</v>
      </c>
      <c r="BA40" s="781">
        <f t="shared" si="4"/>
        <v>-7.3011136073736926</v>
      </c>
      <c r="BB40" s="622"/>
      <c r="BC40" s="629"/>
    </row>
    <row r="41" spans="1:55" s="574" customFormat="1" ht="15.75" thickBot="1" x14ac:dyDescent="0.3">
      <c r="A41" s="642">
        <v>17</v>
      </c>
      <c r="B41" s="643" t="s">
        <v>627</v>
      </c>
      <c r="C41" s="644">
        <v>4.5</v>
      </c>
      <c r="D41" s="645">
        <v>100</v>
      </c>
      <c r="E41" s="645">
        <v>100</v>
      </c>
      <c r="F41" s="645">
        <v>100</v>
      </c>
      <c r="G41" s="645">
        <v>100</v>
      </c>
      <c r="H41" s="662">
        <v>100</v>
      </c>
      <c r="I41" s="646">
        <v>166.19526760596264</v>
      </c>
      <c r="J41" s="646">
        <v>172.0130570354865</v>
      </c>
      <c r="K41" s="646">
        <v>158.32442422717355</v>
      </c>
      <c r="L41" s="646">
        <v>145.69376368931461</v>
      </c>
      <c r="M41" s="651">
        <f t="shared" si="0"/>
        <v>160.55662813948433</v>
      </c>
      <c r="N41" s="646">
        <v>176.00677149967871</v>
      </c>
      <c r="O41" s="646">
        <v>203.71929304635069</v>
      </c>
      <c r="P41" s="646">
        <v>186.27970097248817</v>
      </c>
      <c r="Q41" s="646">
        <v>194.47723543894514</v>
      </c>
      <c r="R41" s="651">
        <v>190.12075023936569</v>
      </c>
      <c r="S41" s="646">
        <v>175.99001270557724</v>
      </c>
      <c r="T41" s="646">
        <v>177.11204246975885</v>
      </c>
      <c r="U41" s="646">
        <v>158.96376349803083</v>
      </c>
      <c r="V41" s="646">
        <v>161.18298045920082</v>
      </c>
      <c r="W41" s="651">
        <v>168.31219978314195</v>
      </c>
      <c r="X41" s="646">
        <v>166.0126160571397</v>
      </c>
      <c r="Y41" s="646">
        <v>161.43298013257288</v>
      </c>
      <c r="Z41" s="646">
        <v>199.76099233550738</v>
      </c>
      <c r="AA41" s="646">
        <v>198.87680344404103</v>
      </c>
      <c r="AB41" s="651">
        <v>181.52084799231523</v>
      </c>
      <c r="AC41" s="646">
        <v>186.45021348494194</v>
      </c>
      <c r="AD41" s="646">
        <v>179.56545098809482</v>
      </c>
      <c r="AE41" s="646">
        <v>182.01483025564403</v>
      </c>
      <c r="AF41" s="646">
        <v>174.32052060238402</v>
      </c>
      <c r="AG41" s="654">
        <f t="shared" si="1"/>
        <v>180.5877538327662</v>
      </c>
      <c r="AH41" s="646">
        <v>171.57218736322329</v>
      </c>
      <c r="AI41" s="646">
        <v>169.52813514351669</v>
      </c>
      <c r="AJ41" s="646">
        <v>189.05105558553151</v>
      </c>
      <c r="AK41" s="646">
        <v>201.14553321175634</v>
      </c>
      <c r="AL41" s="651">
        <f t="shared" si="2"/>
        <v>182.82422782600696</v>
      </c>
      <c r="AM41" s="646">
        <v>216.12783335815888</v>
      </c>
      <c r="AN41" s="646">
        <v>229.73410572344167</v>
      </c>
      <c r="AO41" s="646">
        <v>201.30412341785694</v>
      </c>
      <c r="AP41" s="646">
        <v>201.09707350657195</v>
      </c>
      <c r="AQ41" s="657">
        <v>212.06578400150735</v>
      </c>
      <c r="AR41" s="646">
        <v>196.69716140903014</v>
      </c>
      <c r="AS41" s="646">
        <v>184.6962084993483</v>
      </c>
      <c r="AT41" s="646">
        <v>195.46755666008011</v>
      </c>
      <c r="AU41" s="646">
        <v>190.66736559277712</v>
      </c>
      <c r="AV41" s="660">
        <v>191.88207304030891</v>
      </c>
      <c r="AW41" s="646">
        <f>'Index-Temp'!AH36</f>
        <v>191.23455944471084</v>
      </c>
      <c r="AX41" s="687">
        <f>'Index-Temp'!AI36</f>
        <v>189.33329145206665</v>
      </c>
      <c r="AY41" s="687">
        <f>'Index-Temp'!AJ36</f>
        <v>184.0832327325206</v>
      </c>
      <c r="AZ41" s="780">
        <f t="shared" si="3"/>
        <v>-2.7729189511688177</v>
      </c>
      <c r="BA41" s="781">
        <f t="shared" si="4"/>
        <v>-5.8241501157948949</v>
      </c>
      <c r="BB41" s="622"/>
      <c r="BC41" s="629"/>
    </row>
    <row r="42" spans="1:55" ht="15.75" thickBot="1" x14ac:dyDescent="0.3">
      <c r="A42" s="862" t="s">
        <v>628</v>
      </c>
      <c r="B42" s="862"/>
      <c r="C42" s="632"/>
      <c r="D42" s="584"/>
      <c r="E42" s="584"/>
      <c r="F42" s="584"/>
      <c r="G42" s="584"/>
      <c r="H42" s="663"/>
      <c r="I42" s="582"/>
      <c r="J42" s="585"/>
      <c r="K42" s="585"/>
      <c r="L42" s="585"/>
      <c r="M42" s="652"/>
      <c r="N42" s="585"/>
      <c r="O42" s="585"/>
      <c r="P42" s="585"/>
      <c r="Q42" s="588"/>
      <c r="R42" s="652"/>
      <c r="S42" s="585"/>
      <c r="T42" s="588"/>
      <c r="U42" s="588"/>
      <c r="V42" s="588"/>
      <c r="W42" s="650"/>
      <c r="X42" s="589"/>
      <c r="Y42" s="589"/>
      <c r="Z42" s="589"/>
      <c r="AA42" s="589"/>
      <c r="AB42" s="653"/>
      <c r="AC42" s="586"/>
      <c r="AD42" s="586"/>
      <c r="AE42" s="586"/>
      <c r="AF42" s="586"/>
      <c r="AG42" s="656"/>
      <c r="AH42" s="586"/>
      <c r="AI42" s="586"/>
      <c r="AJ42" s="586"/>
      <c r="AK42" s="586"/>
      <c r="AL42" s="656"/>
      <c r="AM42" s="586"/>
      <c r="AN42" s="586"/>
      <c r="AO42" s="586"/>
      <c r="AP42" s="586"/>
      <c r="AQ42" s="659"/>
      <c r="AR42" s="573"/>
      <c r="AS42" s="573"/>
      <c r="AT42" s="582"/>
      <c r="AU42" s="621"/>
      <c r="AV42" s="660"/>
      <c r="AW42" s="621"/>
      <c r="AX42" s="621"/>
      <c r="AY42" s="621"/>
      <c r="AZ42" s="621"/>
      <c r="BA42" s="621"/>
      <c r="BB42" s="622"/>
    </row>
    <row r="43" spans="1:55" s="574" customFormat="1" ht="15.75" thickBot="1" x14ac:dyDescent="0.3">
      <c r="A43" s="633"/>
      <c r="B43" s="634" t="s">
        <v>74</v>
      </c>
      <c r="C43" s="566">
        <v>29.5</v>
      </c>
      <c r="D43" s="571">
        <v>100</v>
      </c>
      <c r="E43" s="571">
        <v>100</v>
      </c>
      <c r="F43" s="571">
        <v>100</v>
      </c>
      <c r="G43" s="571">
        <v>100</v>
      </c>
      <c r="H43" s="662">
        <v>100</v>
      </c>
      <c r="I43" s="572">
        <v>130.48809540393194</v>
      </c>
      <c r="J43" s="572">
        <v>131.40745006340822</v>
      </c>
      <c r="K43" s="572">
        <v>131.42788335011744</v>
      </c>
      <c r="L43" s="572">
        <v>129.12909332127157</v>
      </c>
      <c r="M43" s="651">
        <f t="shared" si="0"/>
        <v>130.61313053468228</v>
      </c>
      <c r="N43" s="572">
        <v>141.93029626354647</v>
      </c>
      <c r="O43" s="572">
        <v>140.02346119409054</v>
      </c>
      <c r="P43" s="572">
        <v>141.0330212843497</v>
      </c>
      <c r="Q43" s="572">
        <v>142.09455266537327</v>
      </c>
      <c r="R43" s="651">
        <v>141.27033285184001</v>
      </c>
      <c r="S43" s="572">
        <v>147.52311606716194</v>
      </c>
      <c r="T43" s="572">
        <v>147.50887356457389</v>
      </c>
      <c r="U43" s="572">
        <v>146.91981417758541</v>
      </c>
      <c r="V43" s="572">
        <v>151.74030400946336</v>
      </c>
      <c r="W43" s="651">
        <v>148.42302695469616</v>
      </c>
      <c r="X43" s="572">
        <v>153.2254801029527</v>
      </c>
      <c r="Y43" s="572">
        <v>155.6587928052962</v>
      </c>
      <c r="Z43" s="572">
        <v>160.66400307780225</v>
      </c>
      <c r="AA43" s="572">
        <v>159.13151815297894</v>
      </c>
      <c r="AB43" s="651">
        <v>157.16994853475754</v>
      </c>
      <c r="AC43" s="572">
        <v>168.45</v>
      </c>
      <c r="AD43" s="572">
        <v>169.53540558683628</v>
      </c>
      <c r="AE43" s="572">
        <v>168.23532698898879</v>
      </c>
      <c r="AF43" s="572">
        <v>165.52942867589209</v>
      </c>
      <c r="AG43" s="651">
        <f t="shared" ref="AG43:AG51" si="5">AVERAGE(AC43:AF43)</f>
        <v>167.93754031292929</v>
      </c>
      <c r="AH43" s="572">
        <v>174.09182909317937</v>
      </c>
      <c r="AI43" s="572">
        <v>173.32360703693351</v>
      </c>
      <c r="AJ43" s="572">
        <v>178.99881862806708</v>
      </c>
      <c r="AK43" s="572">
        <v>172.42474164933614</v>
      </c>
      <c r="AL43" s="651">
        <f>AVERAGE(AH43:AK43)</f>
        <v>174.70974910187903</v>
      </c>
      <c r="AM43" s="628">
        <v>179.43211018703639</v>
      </c>
      <c r="AN43" s="628">
        <v>181.66027049450977</v>
      </c>
      <c r="AO43" s="628">
        <v>186.82073879468379</v>
      </c>
      <c r="AP43" s="628">
        <v>184.08260030737853</v>
      </c>
      <c r="AQ43" s="657">
        <v>182.99892994590209</v>
      </c>
      <c r="AR43" s="628">
        <v>187.02997618430669</v>
      </c>
      <c r="AS43" s="628">
        <v>187.26721765553896</v>
      </c>
      <c r="AT43" s="628">
        <v>188.89005252240466</v>
      </c>
      <c r="AU43" s="628">
        <v>183.52259553986949</v>
      </c>
      <c r="AV43" s="657">
        <v>186.67746047552995</v>
      </c>
      <c r="AW43" s="628">
        <f>'Index-Temp'!AH38</f>
        <v>191.19350088161966</v>
      </c>
      <c r="AX43" s="686">
        <f>'Index-Temp'!AI38</f>
        <v>190.70405493458071</v>
      </c>
      <c r="AY43" s="686">
        <f>'Index-Temp'!AJ38</f>
        <v>193.63319826001967</v>
      </c>
      <c r="AZ43" s="780">
        <f t="shared" ref="AZ43:AZ51" si="6">(AY43-AX43)/AX43*100</f>
        <v>1.5359627913752403</v>
      </c>
      <c r="BA43" s="781">
        <f t="shared" ref="BA43:BA51" si="7">(AY43-AT43)/AT43*100</f>
        <v>2.5110616860315682</v>
      </c>
      <c r="BB43" s="622"/>
      <c r="BC43" s="629"/>
    </row>
    <row r="44" spans="1:55" ht="15.75" thickBot="1" x14ac:dyDescent="0.3">
      <c r="A44" s="635">
        <v>1</v>
      </c>
      <c r="B44" s="636" t="s">
        <v>629</v>
      </c>
      <c r="C44" s="631">
        <v>4.432455305194118</v>
      </c>
      <c r="D44" s="584">
        <v>100</v>
      </c>
      <c r="E44" s="584">
        <v>100</v>
      </c>
      <c r="F44" s="584">
        <v>100</v>
      </c>
      <c r="G44" s="584">
        <v>100</v>
      </c>
      <c r="H44" s="663">
        <v>100</v>
      </c>
      <c r="I44" s="585">
        <v>123.04994133876713</v>
      </c>
      <c r="J44" s="585">
        <v>120.72634527941216</v>
      </c>
      <c r="K44" s="585">
        <v>123.76424863106199</v>
      </c>
      <c r="L44" s="585">
        <v>121.96177760182525</v>
      </c>
      <c r="M44" s="650">
        <f t="shared" si="0"/>
        <v>122.37557821276663</v>
      </c>
      <c r="N44" s="585">
        <v>140.462290567466</v>
      </c>
      <c r="O44" s="585">
        <v>130.68633420392402</v>
      </c>
      <c r="P44" s="585">
        <v>132.74116307278985</v>
      </c>
      <c r="Q44" s="585">
        <v>136.87492831685506</v>
      </c>
      <c r="R44" s="650">
        <v>135.19117904025873</v>
      </c>
      <c r="S44" s="585">
        <v>138.58660432772191</v>
      </c>
      <c r="T44" s="585">
        <v>142.3116978737695</v>
      </c>
      <c r="U44" s="585">
        <v>139.18726997489466</v>
      </c>
      <c r="V44" s="585">
        <v>132.21124987361711</v>
      </c>
      <c r="W44" s="650">
        <v>138.07420551250081</v>
      </c>
      <c r="X44" s="585">
        <v>132.44725905764651</v>
      </c>
      <c r="Y44" s="585">
        <v>137.97746136052328</v>
      </c>
      <c r="Z44" s="585">
        <v>141.62246770644947</v>
      </c>
      <c r="AA44" s="585">
        <v>137.78648641451784</v>
      </c>
      <c r="AB44" s="650">
        <v>137.45841863478427</v>
      </c>
      <c r="AC44" s="585">
        <v>142.98290639825407</v>
      </c>
      <c r="AD44" s="585">
        <v>141.75614167715426</v>
      </c>
      <c r="AE44" s="573">
        <v>143.98981315009542</v>
      </c>
      <c r="AF44" s="573">
        <v>140.13604509173297</v>
      </c>
      <c r="AG44" s="655">
        <f t="shared" si="5"/>
        <v>142.21622657930919</v>
      </c>
      <c r="AH44" s="585">
        <v>146.15787858983268</v>
      </c>
      <c r="AI44" s="585">
        <v>149.78676286802133</v>
      </c>
      <c r="AJ44" s="585">
        <v>152.00472314316752</v>
      </c>
      <c r="AK44" s="585">
        <v>140.08535015024822</v>
      </c>
      <c r="AL44" s="650">
        <f t="shared" ref="AL44:AL51" si="8">AVERAGE(AH44:AK44)</f>
        <v>147.00867868781745</v>
      </c>
      <c r="AM44" s="585">
        <v>144.43430919250872</v>
      </c>
      <c r="AN44" s="585">
        <v>154.94747486459596</v>
      </c>
      <c r="AO44" s="585">
        <v>155.40056475801649</v>
      </c>
      <c r="AP44" s="585">
        <v>156.11363944939384</v>
      </c>
      <c r="AQ44" s="658">
        <v>152.72399706612876</v>
      </c>
      <c r="AR44" s="573">
        <v>159.57695795896294</v>
      </c>
      <c r="AS44" s="573">
        <v>160.27985845336269</v>
      </c>
      <c r="AT44" s="585">
        <v>164.02250720183144</v>
      </c>
      <c r="AU44" s="585">
        <v>162.46186290590254</v>
      </c>
      <c r="AV44" s="660">
        <v>161.58529663001491</v>
      </c>
      <c r="AW44" s="573">
        <f>'Index-Temp'!AH39</f>
        <v>163.15307107585053</v>
      </c>
      <c r="AX44" s="688">
        <f>'Index-Temp'!AI39</f>
        <v>159.90628547781336</v>
      </c>
      <c r="AY44" s="688">
        <f>'Index-Temp'!AJ39</f>
        <v>163.37663750793257</v>
      </c>
      <c r="AZ44" s="780">
        <f t="shared" si="6"/>
        <v>2.1702411632848038</v>
      </c>
      <c r="BA44" s="781">
        <f t="shared" si="7"/>
        <v>-0.39376894361462489</v>
      </c>
      <c r="BB44" s="622"/>
    </row>
    <row r="45" spans="1:55" ht="15.75" thickBot="1" x14ac:dyDescent="0.3">
      <c r="A45" s="635">
        <v>2</v>
      </c>
      <c r="B45" s="636" t="s">
        <v>630</v>
      </c>
      <c r="C45" s="631">
        <v>4.432455305194118</v>
      </c>
      <c r="D45" s="584">
        <v>100</v>
      </c>
      <c r="E45" s="584">
        <v>100</v>
      </c>
      <c r="F45" s="584">
        <v>100</v>
      </c>
      <c r="G45" s="584">
        <v>100</v>
      </c>
      <c r="H45" s="663">
        <v>100</v>
      </c>
      <c r="I45" s="585">
        <v>124.39690354942266</v>
      </c>
      <c r="J45" s="585">
        <v>126.10818278578459</v>
      </c>
      <c r="K45" s="585">
        <v>127.89379884176955</v>
      </c>
      <c r="L45" s="585">
        <v>122.3696248970833</v>
      </c>
      <c r="M45" s="650">
        <f t="shared" si="0"/>
        <v>125.19212751851504</v>
      </c>
      <c r="N45" s="585">
        <v>134.30418369841718</v>
      </c>
      <c r="O45" s="585">
        <v>125.86020315468016</v>
      </c>
      <c r="P45" s="585">
        <v>127.9358316752222</v>
      </c>
      <c r="Q45" s="585">
        <v>127.6605047804531</v>
      </c>
      <c r="R45" s="650">
        <v>128.94018082719316</v>
      </c>
      <c r="S45" s="585">
        <v>131.56721580560733</v>
      </c>
      <c r="T45" s="585">
        <v>134.28486803260083</v>
      </c>
      <c r="U45" s="585">
        <v>127.43018165106395</v>
      </c>
      <c r="V45" s="585">
        <v>130.67150825973954</v>
      </c>
      <c r="W45" s="650">
        <v>130.9884434372529</v>
      </c>
      <c r="X45" s="585">
        <v>133.44196689012301</v>
      </c>
      <c r="Y45" s="585">
        <v>136.06957936011349</v>
      </c>
      <c r="Z45" s="585">
        <v>139.43951996975036</v>
      </c>
      <c r="AA45" s="585">
        <v>135.89223720389788</v>
      </c>
      <c r="AB45" s="650">
        <v>136.21082585597117</v>
      </c>
      <c r="AC45" s="585">
        <v>147.06902451789082</v>
      </c>
      <c r="AD45" s="585">
        <v>146.44774690752294</v>
      </c>
      <c r="AE45" s="573">
        <v>146.42555168936079</v>
      </c>
      <c r="AF45" s="573">
        <v>146.91666107626804</v>
      </c>
      <c r="AG45" s="655">
        <f t="shared" si="5"/>
        <v>146.71474604776066</v>
      </c>
      <c r="AH45" s="585">
        <v>153.08928502876606</v>
      </c>
      <c r="AI45" s="585">
        <v>156.01156919117585</v>
      </c>
      <c r="AJ45" s="585">
        <v>160.65658487005882</v>
      </c>
      <c r="AK45" s="585">
        <v>146.10889828667598</v>
      </c>
      <c r="AL45" s="650">
        <f t="shared" si="8"/>
        <v>153.96658434416918</v>
      </c>
      <c r="AM45" s="585">
        <v>152.7245132336632</v>
      </c>
      <c r="AN45" s="585">
        <v>162.39931893974568</v>
      </c>
      <c r="AO45" s="585">
        <v>162.97497509554043</v>
      </c>
      <c r="AP45" s="585">
        <v>162.24637155338522</v>
      </c>
      <c r="AQ45" s="658">
        <v>160.08629470558364</v>
      </c>
      <c r="AR45" s="573">
        <v>169.48079529524574</v>
      </c>
      <c r="AS45" s="573">
        <v>167.52603245545498</v>
      </c>
      <c r="AT45" s="585">
        <v>170.77270573339013</v>
      </c>
      <c r="AU45" s="585">
        <v>166.13447262748466</v>
      </c>
      <c r="AV45" s="660">
        <v>168.47850152789388</v>
      </c>
      <c r="AW45" s="573">
        <f>'Index-Temp'!AH40</f>
        <v>168.54744323766346</v>
      </c>
      <c r="AX45" s="688">
        <f>'Index-Temp'!AI40</f>
        <v>165.72154682676873</v>
      </c>
      <c r="AY45" s="688">
        <f>'Index-Temp'!AJ40</f>
        <v>167.01183256378289</v>
      </c>
      <c r="AZ45" s="780">
        <f t="shared" si="6"/>
        <v>0.77858658799686109</v>
      </c>
      <c r="BA45" s="781">
        <f t="shared" si="7"/>
        <v>-2.2022683036238244</v>
      </c>
      <c r="BB45" s="622"/>
    </row>
    <row r="46" spans="1:55" ht="15.75" thickBot="1" x14ac:dyDescent="0.3">
      <c r="A46" s="635">
        <v>3</v>
      </c>
      <c r="B46" s="636" t="s">
        <v>631</v>
      </c>
      <c r="C46" s="631">
        <v>5.8394160583941606</v>
      </c>
      <c r="D46" s="584">
        <v>100</v>
      </c>
      <c r="E46" s="584">
        <v>100</v>
      </c>
      <c r="F46" s="584">
        <v>100</v>
      </c>
      <c r="G46" s="584">
        <v>100</v>
      </c>
      <c r="H46" s="663">
        <v>100</v>
      </c>
      <c r="I46" s="585">
        <v>131.96324473361869</v>
      </c>
      <c r="J46" s="585">
        <v>130.68813463459904</v>
      </c>
      <c r="K46" s="585">
        <v>138.98589959841496</v>
      </c>
      <c r="L46" s="585">
        <v>127.71078477532416</v>
      </c>
      <c r="M46" s="650">
        <f t="shared" si="0"/>
        <v>132.33701593548921</v>
      </c>
      <c r="N46" s="585">
        <v>143.78943080238756</v>
      </c>
      <c r="O46" s="585">
        <v>142.49131361935903</v>
      </c>
      <c r="P46" s="585">
        <v>138.10975558162818</v>
      </c>
      <c r="Q46" s="585">
        <v>140.87879206466957</v>
      </c>
      <c r="R46" s="650">
        <v>141.31732301701109</v>
      </c>
      <c r="S46" s="585">
        <v>140.26819107174265</v>
      </c>
      <c r="T46" s="585">
        <v>140.43924937953861</v>
      </c>
      <c r="U46" s="585">
        <v>144.07178461875634</v>
      </c>
      <c r="V46" s="585">
        <v>143.85649809439062</v>
      </c>
      <c r="W46" s="650">
        <v>142.15893079110705</v>
      </c>
      <c r="X46" s="585">
        <v>152.86511542421769</v>
      </c>
      <c r="Y46" s="585">
        <v>152.36332041244896</v>
      </c>
      <c r="Z46" s="585">
        <v>154.68270104549057</v>
      </c>
      <c r="AA46" s="585">
        <v>149.49446035203491</v>
      </c>
      <c r="AB46" s="650">
        <v>152.35139930854805</v>
      </c>
      <c r="AC46" s="585">
        <v>166.81159427415565</v>
      </c>
      <c r="AD46" s="585">
        <v>164.71147313586732</v>
      </c>
      <c r="AE46" s="573">
        <v>167.69441482465845</v>
      </c>
      <c r="AF46" s="573">
        <v>161.13218350547098</v>
      </c>
      <c r="AG46" s="655">
        <f t="shared" si="5"/>
        <v>165.08741643503811</v>
      </c>
      <c r="AH46" s="585">
        <v>178.7272870446848</v>
      </c>
      <c r="AI46" s="585">
        <v>176.4190051141409</v>
      </c>
      <c r="AJ46" s="585">
        <v>183.2486112816874</v>
      </c>
      <c r="AK46" s="585">
        <v>170.92443122795459</v>
      </c>
      <c r="AL46" s="650">
        <f t="shared" si="8"/>
        <v>177.32983366711693</v>
      </c>
      <c r="AM46" s="585">
        <v>176.31093656788906</v>
      </c>
      <c r="AN46" s="585">
        <v>177.23227460869896</v>
      </c>
      <c r="AO46" s="585">
        <v>181.91283413567066</v>
      </c>
      <c r="AP46" s="585">
        <v>175.24127460529195</v>
      </c>
      <c r="AQ46" s="658">
        <v>177.67432997938766</v>
      </c>
      <c r="AR46" s="573">
        <v>190.25747084672557</v>
      </c>
      <c r="AS46" s="573">
        <v>190.4453182562751</v>
      </c>
      <c r="AT46" s="585">
        <v>192.94647164690528</v>
      </c>
      <c r="AU46" s="585">
        <v>181.84697746173399</v>
      </c>
      <c r="AV46" s="660">
        <v>188.87405955290998</v>
      </c>
      <c r="AW46" s="573">
        <f>'Index-Temp'!AH41</f>
        <v>198.62180879095001</v>
      </c>
      <c r="AX46" s="688">
        <f>'Index-Temp'!AI41</f>
        <v>193.27005443274811</v>
      </c>
      <c r="AY46" s="688">
        <f>'Index-Temp'!AJ41</f>
        <v>195.60450287158312</v>
      </c>
      <c r="AZ46" s="780">
        <f t="shared" si="6"/>
        <v>1.2078686714745692</v>
      </c>
      <c r="BA46" s="781">
        <f t="shared" si="7"/>
        <v>1.3776003271736816</v>
      </c>
      <c r="BB46" s="622"/>
    </row>
    <row r="47" spans="1:55" ht="15.75" thickBot="1" x14ac:dyDescent="0.3">
      <c r="A47" s="635">
        <v>4</v>
      </c>
      <c r="B47" s="636" t="s">
        <v>632</v>
      </c>
      <c r="C47" s="631">
        <v>21.686237173384111</v>
      </c>
      <c r="D47" s="584">
        <v>100</v>
      </c>
      <c r="E47" s="584">
        <v>100</v>
      </c>
      <c r="F47" s="584">
        <v>100</v>
      </c>
      <c r="G47" s="584">
        <v>100</v>
      </c>
      <c r="H47" s="663">
        <v>100</v>
      </c>
      <c r="I47" s="585">
        <v>134.97771974965852</v>
      </c>
      <c r="J47" s="585">
        <v>140.2084851157903</v>
      </c>
      <c r="K47" s="585">
        <v>133.7928375560987</v>
      </c>
      <c r="L47" s="585">
        <v>133.42448767151384</v>
      </c>
      <c r="M47" s="650">
        <f t="shared" si="0"/>
        <v>135.60088252326534</v>
      </c>
      <c r="N47" s="585">
        <v>143.0069434479112</v>
      </c>
      <c r="O47" s="585">
        <v>145.68259873797857</v>
      </c>
      <c r="P47" s="585">
        <v>141.12008529600521</v>
      </c>
      <c r="Q47" s="585">
        <v>144.09876207993005</v>
      </c>
      <c r="R47" s="650">
        <v>143.47709739045627</v>
      </c>
      <c r="S47" s="585">
        <v>147.25728300737316</v>
      </c>
      <c r="T47" s="585">
        <v>149.38543647121813</v>
      </c>
      <c r="U47" s="585">
        <v>152.66465723789676</v>
      </c>
      <c r="V47" s="585">
        <v>157.19042218950793</v>
      </c>
      <c r="W47" s="650">
        <v>151.62444972649899</v>
      </c>
      <c r="X47" s="585">
        <v>157.64645995584715</v>
      </c>
      <c r="Y47" s="585">
        <v>159.89744247086531</v>
      </c>
      <c r="Z47" s="585">
        <v>161.00671926899861</v>
      </c>
      <c r="AA47" s="585">
        <v>165.25205132366807</v>
      </c>
      <c r="AB47" s="650">
        <v>160.9506682548448</v>
      </c>
      <c r="AC47" s="585">
        <v>170.75526198246703</v>
      </c>
      <c r="AD47" s="585">
        <v>171.63570465474299</v>
      </c>
      <c r="AE47" s="573">
        <v>169.1394124205074</v>
      </c>
      <c r="AF47" s="573">
        <v>170.70077484508442</v>
      </c>
      <c r="AG47" s="655">
        <f t="shared" si="5"/>
        <v>170.55778847570045</v>
      </c>
      <c r="AH47" s="585">
        <v>179.40703069341015</v>
      </c>
      <c r="AI47" s="585">
        <v>178.09237341448116</v>
      </c>
      <c r="AJ47" s="585">
        <v>185.33812819731818</v>
      </c>
      <c r="AK47" s="585">
        <v>180.34583273166476</v>
      </c>
      <c r="AL47" s="650">
        <f t="shared" si="8"/>
        <v>180.79584125921855</v>
      </c>
      <c r="AM47" s="585">
        <v>187.37094511859016</v>
      </c>
      <c r="AN47" s="585">
        <v>187.56274846466999</v>
      </c>
      <c r="AO47" s="585">
        <v>184.84805944240827</v>
      </c>
      <c r="AP47" s="585">
        <v>186.41591799440522</v>
      </c>
      <c r="AQ47" s="658">
        <v>186.5494177550184</v>
      </c>
      <c r="AR47" s="573">
        <v>190.11825561787154</v>
      </c>
      <c r="AS47" s="573">
        <v>188.19827474470111</v>
      </c>
      <c r="AT47" s="585">
        <v>191.2645939343987</v>
      </c>
      <c r="AU47" s="585">
        <v>188.0605608789908</v>
      </c>
      <c r="AV47" s="660">
        <v>189.41042129399054</v>
      </c>
      <c r="AW47" s="573">
        <f>'Index-Temp'!AH42</f>
        <v>195.02571398712729</v>
      </c>
      <c r="AX47" s="688">
        <f>'Index-Temp'!AI42</f>
        <v>193.46874981878747</v>
      </c>
      <c r="AY47" s="688">
        <f>'Index-Temp'!AJ42</f>
        <v>196.82359856929995</v>
      </c>
      <c r="AZ47" s="780">
        <f t="shared" si="6"/>
        <v>1.7340520128727732</v>
      </c>
      <c r="BA47" s="781">
        <f t="shared" si="7"/>
        <v>2.9064473045167523</v>
      </c>
      <c r="BB47" s="622"/>
    </row>
    <row r="48" spans="1:55" ht="15.75" thickBot="1" x14ac:dyDescent="0.3">
      <c r="A48" s="635">
        <v>5</v>
      </c>
      <c r="B48" s="636" t="s">
        <v>633</v>
      </c>
      <c r="C48" s="631">
        <v>10.620966888818364</v>
      </c>
      <c r="D48" s="584">
        <v>100</v>
      </c>
      <c r="E48" s="584">
        <v>100</v>
      </c>
      <c r="F48" s="584">
        <v>100</v>
      </c>
      <c r="G48" s="584">
        <v>100</v>
      </c>
      <c r="H48" s="663">
        <v>100</v>
      </c>
      <c r="I48" s="585">
        <v>136.03753189666091</v>
      </c>
      <c r="J48" s="585">
        <v>133.76509377389462</v>
      </c>
      <c r="K48" s="585">
        <v>134.7928479638849</v>
      </c>
      <c r="L48" s="585">
        <v>133.31928742830351</v>
      </c>
      <c r="M48" s="650">
        <f t="shared" si="0"/>
        <v>134.47869026568597</v>
      </c>
      <c r="N48" s="585">
        <v>144.30754606334025</v>
      </c>
      <c r="O48" s="585">
        <v>146.79025828885275</v>
      </c>
      <c r="P48" s="585">
        <v>145.25791748633384</v>
      </c>
      <c r="Q48" s="585">
        <v>147.49793936876048</v>
      </c>
      <c r="R48" s="650">
        <v>145.96341530182184</v>
      </c>
      <c r="S48" s="585">
        <v>150.85558273528517</v>
      </c>
      <c r="T48" s="585">
        <v>144.92002603426877</v>
      </c>
      <c r="U48" s="585">
        <v>149.80886431807801</v>
      </c>
      <c r="V48" s="585">
        <v>151.02193798555928</v>
      </c>
      <c r="W48" s="650">
        <v>149.15160276829781</v>
      </c>
      <c r="X48" s="585">
        <v>156.84046320319558</v>
      </c>
      <c r="Y48" s="585">
        <v>158.18624826208548</v>
      </c>
      <c r="Z48" s="585">
        <v>162.50002662662891</v>
      </c>
      <c r="AA48" s="585">
        <v>157.2302006272798</v>
      </c>
      <c r="AB48" s="650">
        <v>158.68923467979747</v>
      </c>
      <c r="AC48" s="585">
        <v>170.21373417524407</v>
      </c>
      <c r="AD48" s="585">
        <v>167.54827517517901</v>
      </c>
      <c r="AE48" s="573">
        <v>165.74906893971382</v>
      </c>
      <c r="AF48" s="573">
        <v>162.02307340434535</v>
      </c>
      <c r="AG48" s="655">
        <f t="shared" si="5"/>
        <v>166.38353792362057</v>
      </c>
      <c r="AH48" s="585">
        <v>177.57448131205516</v>
      </c>
      <c r="AI48" s="585">
        <v>175.36069738394451</v>
      </c>
      <c r="AJ48" s="585">
        <v>183.35639134527432</v>
      </c>
      <c r="AK48" s="585">
        <v>175.88422227308189</v>
      </c>
      <c r="AL48" s="650">
        <f t="shared" si="8"/>
        <v>178.04394807858898</v>
      </c>
      <c r="AM48" s="585">
        <v>188.2558493624141</v>
      </c>
      <c r="AN48" s="585">
        <v>188.06676278672148</v>
      </c>
      <c r="AO48" s="585">
        <v>189.19086572559129</v>
      </c>
      <c r="AP48" s="585">
        <v>185.86672291756747</v>
      </c>
      <c r="AQ48" s="658">
        <v>187.84505019807358</v>
      </c>
      <c r="AR48" s="573">
        <v>195.17643484111667</v>
      </c>
      <c r="AS48" s="573">
        <v>195.84478118492638</v>
      </c>
      <c r="AT48" s="585">
        <v>195.06804009328565</v>
      </c>
      <c r="AU48" s="585">
        <v>185.12251456573256</v>
      </c>
      <c r="AV48" s="660">
        <v>192.8029426712653</v>
      </c>
      <c r="AW48" s="573">
        <f>'Index-Temp'!AH43</f>
        <v>196.15029609015525</v>
      </c>
      <c r="AX48" s="688">
        <f>'Index-Temp'!AI43</f>
        <v>194.3755468252767</v>
      </c>
      <c r="AY48" s="688">
        <f>'Index-Temp'!AJ43</f>
        <v>197.47535446012859</v>
      </c>
      <c r="AZ48" s="780">
        <f t="shared" si="6"/>
        <v>1.5947518530395639</v>
      </c>
      <c r="BA48" s="781">
        <f t="shared" si="7"/>
        <v>1.2340895851989446</v>
      </c>
      <c r="BB48" s="622"/>
    </row>
    <row r="49" spans="1:54" ht="15.75" thickBot="1" x14ac:dyDescent="0.3">
      <c r="A49" s="635">
        <v>6</v>
      </c>
      <c r="B49" s="636" t="s">
        <v>634</v>
      </c>
      <c r="C49" s="631">
        <v>47.159631862900667</v>
      </c>
      <c r="D49" s="584">
        <v>100</v>
      </c>
      <c r="E49" s="584">
        <v>100</v>
      </c>
      <c r="F49" s="584">
        <v>100</v>
      </c>
      <c r="G49" s="584">
        <v>100</v>
      </c>
      <c r="H49" s="663">
        <v>100</v>
      </c>
      <c r="I49" s="585">
        <v>126.35143256376449</v>
      </c>
      <c r="J49" s="585">
        <v>127.34518592292494</v>
      </c>
      <c r="K49" s="585">
        <v>127.9415940217195</v>
      </c>
      <c r="L49" s="585">
        <v>126.29373781269642</v>
      </c>
      <c r="M49" s="650">
        <f t="shared" si="0"/>
        <v>126.98298758027633</v>
      </c>
      <c r="N49" s="585">
        <v>138.77213412007904</v>
      </c>
      <c r="O49" s="585">
        <v>135.66544773081631</v>
      </c>
      <c r="P49" s="585">
        <v>139.50866108881274</v>
      </c>
      <c r="Q49" s="585">
        <v>141.43667655489631</v>
      </c>
      <c r="R49" s="650">
        <v>138.84572987365109</v>
      </c>
      <c r="S49" s="585">
        <v>147.75030421761988</v>
      </c>
      <c r="T49" s="585">
        <v>147.67571282381004</v>
      </c>
      <c r="U49" s="585">
        <v>144.28511955013508</v>
      </c>
      <c r="V49" s="585">
        <v>152.54650306788753</v>
      </c>
      <c r="W49" s="650">
        <v>148.06440991486315</v>
      </c>
      <c r="X49" s="585">
        <v>151.88696769297064</v>
      </c>
      <c r="Y49" s="585">
        <v>154.3433722941289</v>
      </c>
      <c r="Z49" s="585">
        <v>162.50829555923053</v>
      </c>
      <c r="AA49" s="585">
        <v>160.17559157575587</v>
      </c>
      <c r="AB49" s="650">
        <v>157.2285567805215</v>
      </c>
      <c r="AC49" s="585">
        <v>169.45262077390035</v>
      </c>
      <c r="AD49" s="585">
        <v>172.02986723775479</v>
      </c>
      <c r="AE49" s="573">
        <v>170.98099612470367</v>
      </c>
      <c r="AF49" s="573">
        <v>166.86366963979188</v>
      </c>
      <c r="AG49" s="655">
        <f t="shared" si="5"/>
        <v>169.83178844403767</v>
      </c>
      <c r="AH49" s="585">
        <v>172.17790166329803</v>
      </c>
      <c r="AI49" s="585">
        <v>171.43301783015147</v>
      </c>
      <c r="AJ49" s="585">
        <v>176.66284983637775</v>
      </c>
      <c r="AK49" s="585">
        <v>171.64459588817445</v>
      </c>
      <c r="AL49" s="650">
        <f t="shared" si="8"/>
        <v>172.97959130450042</v>
      </c>
      <c r="AM49" s="585">
        <v>177.74846567838537</v>
      </c>
      <c r="AN49" s="585">
        <v>180.35516385604393</v>
      </c>
      <c r="AO49" s="585">
        <v>192.14692584361092</v>
      </c>
      <c r="AP49" s="585">
        <v>187.87058072035947</v>
      </c>
      <c r="AQ49" s="658">
        <v>184.53028402459992</v>
      </c>
      <c r="AR49" s="573">
        <v>185.08381088787903</v>
      </c>
      <c r="AS49" s="573">
        <v>186.21692792630552</v>
      </c>
      <c r="AT49" s="585">
        <v>187.25568289191042</v>
      </c>
      <c r="AU49" s="585">
        <v>181.48139536619439</v>
      </c>
      <c r="AV49" s="660">
        <v>185.00945426807235</v>
      </c>
      <c r="AW49" s="573">
        <f>'Index-Temp'!AH44</f>
        <v>187.88787912570945</v>
      </c>
      <c r="AX49" s="688">
        <f>'Index-Temp'!AI44</f>
        <v>189.81235996880994</v>
      </c>
      <c r="AY49" s="688">
        <f>'Index-Temp'!AJ44</f>
        <v>193.30259207749873</v>
      </c>
      <c r="AZ49" s="780">
        <f t="shared" si="6"/>
        <v>1.8387802086556972</v>
      </c>
      <c r="BA49" s="781">
        <f t="shared" si="7"/>
        <v>3.2292259931458323</v>
      </c>
      <c r="BB49" s="622"/>
    </row>
    <row r="50" spans="1:54" ht="15.75" thickBot="1" x14ac:dyDescent="0.3">
      <c r="A50" s="635">
        <v>7</v>
      </c>
      <c r="B50" s="636" t="s">
        <v>635</v>
      </c>
      <c r="C50" s="631">
        <v>3.7871575161324444</v>
      </c>
      <c r="D50" s="584">
        <v>100</v>
      </c>
      <c r="E50" s="584">
        <v>100</v>
      </c>
      <c r="F50" s="584">
        <v>100</v>
      </c>
      <c r="G50" s="584">
        <v>100</v>
      </c>
      <c r="H50" s="663">
        <v>100</v>
      </c>
      <c r="I50" s="585">
        <v>147.71720439482613</v>
      </c>
      <c r="J50" s="585">
        <v>139.35505445287603</v>
      </c>
      <c r="K50" s="585">
        <v>144.64905894148291</v>
      </c>
      <c r="L50" s="585">
        <v>141.65489521664358</v>
      </c>
      <c r="M50" s="650">
        <f t="shared" si="0"/>
        <v>143.34405325145718</v>
      </c>
      <c r="N50" s="585">
        <v>168.50126304810377</v>
      </c>
      <c r="O50" s="585">
        <v>159.46682095472053</v>
      </c>
      <c r="P50" s="585">
        <v>162.28779464512957</v>
      </c>
      <c r="Q50" s="585">
        <v>161.33103143325516</v>
      </c>
      <c r="R50" s="650">
        <v>162.89672752030225</v>
      </c>
      <c r="S50" s="585">
        <v>164.51833198173202</v>
      </c>
      <c r="T50" s="585">
        <v>163.44526698283144</v>
      </c>
      <c r="U50" s="585">
        <v>163.74021416404912</v>
      </c>
      <c r="V50" s="585">
        <v>161.65664787116935</v>
      </c>
      <c r="W50" s="650">
        <v>163.34011524994548</v>
      </c>
      <c r="X50" s="585">
        <v>172.2831628418721</v>
      </c>
      <c r="Y50" s="585">
        <v>179.70035674391696</v>
      </c>
      <c r="Z50" s="585">
        <v>178.82183288438443</v>
      </c>
      <c r="AA50" s="585">
        <v>175.35672881783179</v>
      </c>
      <c r="AB50" s="650">
        <v>176.54052032200133</v>
      </c>
      <c r="AC50" s="585">
        <v>184.51231670580722</v>
      </c>
      <c r="AD50" s="585">
        <v>192.35728546468144</v>
      </c>
      <c r="AE50" s="573">
        <v>186.16283637399005</v>
      </c>
      <c r="AF50" s="573">
        <v>183.02659384571396</v>
      </c>
      <c r="AG50" s="655">
        <f t="shared" si="5"/>
        <v>186.51475809754817</v>
      </c>
      <c r="AH50" s="585">
        <v>198.77299368883871</v>
      </c>
      <c r="AI50" s="585">
        <v>198.29566397861629</v>
      </c>
      <c r="AJ50" s="585">
        <v>198.86151757822475</v>
      </c>
      <c r="AK50" s="585">
        <v>191.45224321098527</v>
      </c>
      <c r="AL50" s="650">
        <f t="shared" si="8"/>
        <v>196.84560461416623</v>
      </c>
      <c r="AM50" s="585">
        <v>198.7356582884241</v>
      </c>
      <c r="AN50" s="585">
        <v>199.23286327774753</v>
      </c>
      <c r="AO50" s="585">
        <v>192.61347553903983</v>
      </c>
      <c r="AP50" s="585">
        <v>186.32005528403681</v>
      </c>
      <c r="AQ50" s="658">
        <v>194.22551309731207</v>
      </c>
      <c r="AR50" s="573">
        <v>207.08464471294928</v>
      </c>
      <c r="AS50" s="573">
        <v>208.84099482108417</v>
      </c>
      <c r="AT50" s="585">
        <v>211.53525949580589</v>
      </c>
      <c r="AU50" s="585">
        <v>212.88340664927409</v>
      </c>
      <c r="AV50" s="660">
        <v>210.08607641977835</v>
      </c>
      <c r="AW50" s="573">
        <f>'Index-Temp'!AH45</f>
        <v>228.9788454637573</v>
      </c>
      <c r="AX50" s="688">
        <f>'Index-Temp'!AI45</f>
        <v>223.93041062092439</v>
      </c>
      <c r="AY50" s="688">
        <f>'Index-Temp'!AJ45</f>
        <v>220.72353445008136</v>
      </c>
      <c r="AZ50" s="780">
        <f t="shared" si="6"/>
        <v>-1.4320860493895671</v>
      </c>
      <c r="BA50" s="781">
        <f t="shared" si="7"/>
        <v>4.3436139091779387</v>
      </c>
      <c r="BB50" s="622"/>
    </row>
    <row r="51" spans="1:54" ht="15.75" thickBot="1" x14ac:dyDescent="0.3">
      <c r="A51" s="635">
        <v>8</v>
      </c>
      <c r="B51" s="636" t="s">
        <v>636</v>
      </c>
      <c r="C51" s="631">
        <v>2.0416798899820163</v>
      </c>
      <c r="D51" s="584">
        <v>100</v>
      </c>
      <c r="E51" s="584">
        <v>100</v>
      </c>
      <c r="F51" s="584">
        <v>100</v>
      </c>
      <c r="G51" s="584">
        <v>100</v>
      </c>
      <c r="H51" s="663">
        <v>100</v>
      </c>
      <c r="I51" s="585">
        <v>142.67654766115143</v>
      </c>
      <c r="J51" s="585">
        <v>141.5005745952989</v>
      </c>
      <c r="K51" s="585">
        <v>147.50008934507539</v>
      </c>
      <c r="L51" s="585">
        <v>138.25600187450456</v>
      </c>
      <c r="M51" s="650">
        <f t="shared" si="0"/>
        <v>142.48330336900759</v>
      </c>
      <c r="N51" s="585">
        <v>156.21521069759982</v>
      </c>
      <c r="O51" s="585">
        <v>153.27015427960256</v>
      </c>
      <c r="P51" s="585">
        <v>168.71056316325669</v>
      </c>
      <c r="Q51" s="585">
        <v>167.71593469694363</v>
      </c>
      <c r="R51" s="650">
        <v>161.47796570935066</v>
      </c>
      <c r="S51" s="585">
        <v>171.0293771630264</v>
      </c>
      <c r="T51" s="585">
        <v>167.84129938259323</v>
      </c>
      <c r="U51" s="585">
        <v>167.77181006017815</v>
      </c>
      <c r="V51" s="585">
        <v>171.25725054385117</v>
      </c>
      <c r="W51" s="650">
        <v>169.47493428741222</v>
      </c>
      <c r="X51" s="585">
        <v>172.11809216984537</v>
      </c>
      <c r="Y51" s="585">
        <v>173.61696236730359</v>
      </c>
      <c r="Z51" s="585">
        <v>175.71501694706961</v>
      </c>
      <c r="AA51" s="585">
        <v>174.15332116507039</v>
      </c>
      <c r="AB51" s="650">
        <v>173.90084816232223</v>
      </c>
      <c r="AC51" s="585">
        <v>188.20410334487826</v>
      </c>
      <c r="AD51" s="585">
        <v>181.84097079800682</v>
      </c>
      <c r="AE51" s="573">
        <v>176.42359768205881</v>
      </c>
      <c r="AF51" s="573">
        <v>173.67940990907692</v>
      </c>
      <c r="AG51" s="655">
        <f t="shared" si="5"/>
        <v>180.03702043350518</v>
      </c>
      <c r="AH51" s="585">
        <v>190.92760051080197</v>
      </c>
      <c r="AI51" s="585">
        <v>189.25139119169211</v>
      </c>
      <c r="AJ51" s="585">
        <v>192.37887786192351</v>
      </c>
      <c r="AK51" s="585">
        <v>184.64859521850124</v>
      </c>
      <c r="AL51" s="650">
        <f t="shared" si="8"/>
        <v>189.30161619572971</v>
      </c>
      <c r="AM51" s="585">
        <v>195.1772958629154</v>
      </c>
      <c r="AN51" s="585">
        <v>195.6614771111941</v>
      </c>
      <c r="AO51" s="585">
        <v>195.69138593466661</v>
      </c>
      <c r="AP51" s="585">
        <v>191.7841563344416</v>
      </c>
      <c r="AQ51" s="658">
        <v>194.57857881080443</v>
      </c>
      <c r="AR51" s="573">
        <v>208.07018656386975</v>
      </c>
      <c r="AS51" s="573">
        <v>209.35627021673676</v>
      </c>
      <c r="AT51" s="585">
        <v>208.99395271777433</v>
      </c>
      <c r="AU51" s="585">
        <v>207.94935203190823</v>
      </c>
      <c r="AV51" s="660">
        <v>208.59244038257228</v>
      </c>
      <c r="AW51" s="573">
        <f>'Index-Temp'!AH46</f>
        <v>219.76273117834003</v>
      </c>
      <c r="AX51" s="688">
        <f>'Index-Temp'!AI46</f>
        <v>214.96230896247096</v>
      </c>
      <c r="AY51" s="688">
        <f>'Index-Temp'!AJ46</f>
        <v>214.98733081425465</v>
      </c>
      <c r="AZ51" s="780">
        <f t="shared" si="6"/>
        <v>1.1640111191799554E-2</v>
      </c>
      <c r="BA51" s="781">
        <f t="shared" si="7"/>
        <v>2.8677279981271888</v>
      </c>
      <c r="BB51" s="622"/>
    </row>
    <row r="52" spans="1:54" x14ac:dyDescent="0.25">
      <c r="B52" s="637" t="s">
        <v>441</v>
      </c>
      <c r="D52" s="639" t="s">
        <v>22</v>
      </c>
      <c r="E52" s="639" t="s">
        <v>22</v>
      </c>
      <c r="F52" s="639" t="s">
        <v>22</v>
      </c>
      <c r="G52" s="639" t="s">
        <v>22</v>
      </c>
      <c r="H52" s="639"/>
      <c r="AZ52" s="648"/>
      <c r="BA52" s="622"/>
      <c r="BB52" s="622"/>
    </row>
    <row r="53" spans="1:54" x14ac:dyDescent="0.25">
      <c r="A53" s="640" t="s">
        <v>442</v>
      </c>
      <c r="B53" s="641" t="s">
        <v>449</v>
      </c>
      <c r="D53" s="639"/>
      <c r="E53" s="639"/>
      <c r="F53" s="639"/>
      <c r="G53" s="639"/>
      <c r="H53" s="639"/>
      <c r="AZ53" s="648"/>
      <c r="BA53" s="622"/>
      <c r="BB53" s="622"/>
    </row>
    <row r="54" spans="1:54" x14ac:dyDescent="0.25">
      <c r="A54" s="640" t="s">
        <v>443</v>
      </c>
      <c r="B54" s="641" t="s">
        <v>446</v>
      </c>
      <c r="AZ54" s="648"/>
      <c r="BA54" s="622"/>
      <c r="BB54" s="622"/>
    </row>
    <row r="55" spans="1:54" x14ac:dyDescent="0.25">
      <c r="A55" s="640" t="s">
        <v>444</v>
      </c>
      <c r="B55" s="641" t="s">
        <v>447</v>
      </c>
      <c r="AZ55" s="648"/>
      <c r="BA55" s="622"/>
      <c r="BB55" s="622"/>
    </row>
    <row r="56" spans="1:54" x14ac:dyDescent="0.25">
      <c r="A56" s="640" t="s">
        <v>445</v>
      </c>
      <c r="B56" s="641" t="s">
        <v>448</v>
      </c>
      <c r="AZ56" s="648"/>
      <c r="BA56" s="622"/>
      <c r="BB56" s="622"/>
    </row>
    <row r="57" spans="1:54" x14ac:dyDescent="0.25">
      <c r="A57" s="689" t="s">
        <v>645</v>
      </c>
      <c r="B57" s="1" t="s">
        <v>646</v>
      </c>
    </row>
    <row r="58" spans="1:54" x14ac:dyDescent="0.25">
      <c r="A58" s="689" t="s">
        <v>647</v>
      </c>
      <c r="B58" s="1" t="s">
        <v>648</v>
      </c>
    </row>
  </sheetData>
  <mergeCells count="29">
    <mergeCell ref="A10:B10"/>
    <mergeCell ref="A42:B42"/>
    <mergeCell ref="N7:R7"/>
    <mergeCell ref="S7:W7"/>
    <mergeCell ref="X7:AB7"/>
    <mergeCell ref="A7:A8"/>
    <mergeCell ref="B7:B8"/>
    <mergeCell ref="C7:C8"/>
    <mergeCell ref="D7:G7"/>
    <mergeCell ref="H7:H8"/>
    <mergeCell ref="I7:M7"/>
    <mergeCell ref="I4:AB4"/>
    <mergeCell ref="AC4:BA4"/>
    <mergeCell ref="I5:AB5"/>
    <mergeCell ref="AC5:BA5"/>
    <mergeCell ref="I6:AB6"/>
    <mergeCell ref="AC6:BA6"/>
    <mergeCell ref="AW7:AY7"/>
    <mergeCell ref="AR7:AV7"/>
    <mergeCell ref="AZ7:BA7"/>
    <mergeCell ref="AC7:AG7"/>
    <mergeCell ref="AH7:AL7"/>
    <mergeCell ref="AM7:AQ7"/>
    <mergeCell ref="I1:AB1"/>
    <mergeCell ref="AC1:BA1"/>
    <mergeCell ref="I2:AB2"/>
    <mergeCell ref="AC2:BA2"/>
    <mergeCell ref="I3:AB3"/>
    <mergeCell ref="AC3:BA3"/>
  </mergeCells>
  <conditionalFormatting sqref="B15:B16 BA15:BA16 B28 BA28 B32 BA32 B37:B38 BA37:BA38">
    <cfRule type="top10" dxfId="7" priority="3" bottom="1" rank="6"/>
  </conditionalFormatting>
  <conditionalFormatting sqref="AZ1:AZ1048576">
    <cfRule type="top10" dxfId="6" priority="7" bottom="1" rank="6"/>
    <cfRule type="top10" dxfId="5" priority="8" rank="6"/>
  </conditionalFormatting>
  <conditionalFormatting sqref="BA11:BA41">
    <cfRule type="top10" dxfId="4" priority="1" rank="6"/>
    <cfRule type="top10" dxfId="3" priority="2" bottom="1" rank="6"/>
    <cfRule type="top10" dxfId="2" priority="4" rank="6"/>
  </conditionalFormatting>
  <pageMargins left="0.5" right="0.2" top="0.5" bottom="0" header="0.3" footer="0.3"/>
  <pageSetup scale="60"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F526-584C-4A55-B75C-C7A465CFAAC0}">
  <dimension ref="A1:V18"/>
  <sheetViews>
    <sheetView workbookViewId="0">
      <selection activeCell="D6" sqref="D6"/>
    </sheetView>
  </sheetViews>
  <sheetFormatPr defaultColWidth="8.7109375" defaultRowHeight="15" x14ac:dyDescent="0.25"/>
  <cols>
    <col min="1" max="1" width="5.140625" style="1" customWidth="1"/>
    <col min="2" max="2" width="28.85546875" style="568" customWidth="1"/>
    <col min="3" max="3" width="7.42578125" style="760" customWidth="1"/>
    <col min="4" max="4" width="68.28515625" style="568" customWidth="1"/>
    <col min="5" max="5" width="7.140625" style="1" customWidth="1"/>
    <col min="6" max="6" width="5" style="1" customWidth="1"/>
    <col min="7" max="7" width="29" style="568" customWidth="1"/>
    <col min="8" max="8" width="7.42578125" style="760" customWidth="1"/>
    <col min="9" max="16384" width="8.7109375" style="1"/>
  </cols>
  <sheetData>
    <row r="1" spans="1:22" ht="15.75" x14ac:dyDescent="0.25">
      <c r="B1" s="864" t="s">
        <v>216</v>
      </c>
      <c r="C1" s="864"/>
      <c r="D1" s="864"/>
      <c r="E1" s="864"/>
      <c r="F1" s="864"/>
      <c r="G1" s="864"/>
      <c r="H1" s="864"/>
      <c r="I1" s="691"/>
      <c r="J1" s="691"/>
      <c r="K1" s="691"/>
      <c r="L1" s="691"/>
      <c r="M1" s="691"/>
      <c r="N1" s="691"/>
      <c r="O1" s="691"/>
      <c r="P1" s="691"/>
      <c r="Q1" s="691"/>
      <c r="R1" s="691"/>
      <c r="S1" s="691"/>
      <c r="T1" s="691"/>
      <c r="U1" s="691"/>
      <c r="V1" s="691"/>
    </row>
    <row r="2" spans="1:22" ht="48" customHeight="1" x14ac:dyDescent="0.25">
      <c r="B2" s="865" t="s">
        <v>691</v>
      </c>
      <c r="C2" s="865"/>
      <c r="D2" s="865"/>
      <c r="E2" s="865"/>
      <c r="F2" s="865"/>
      <c r="G2" s="865"/>
      <c r="H2" s="865"/>
      <c r="I2" s="693"/>
      <c r="J2" s="693"/>
      <c r="K2" s="693"/>
      <c r="L2" s="693"/>
      <c r="M2" s="693"/>
      <c r="N2" s="693"/>
      <c r="O2" s="693"/>
      <c r="P2" s="693"/>
      <c r="Q2" s="693"/>
      <c r="R2" s="693"/>
      <c r="S2" s="693"/>
      <c r="T2" s="693"/>
      <c r="U2" s="693"/>
      <c r="V2" s="693"/>
    </row>
    <row r="3" spans="1:22" ht="21" customHeight="1" x14ac:dyDescent="0.25">
      <c r="B3" s="692"/>
      <c r="C3" s="692"/>
      <c r="D3" s="692"/>
      <c r="E3" s="692"/>
      <c r="F3" s="692"/>
      <c r="G3" s="692"/>
      <c r="H3" s="692"/>
      <c r="I3" s="693"/>
      <c r="J3" s="693"/>
      <c r="K3" s="693"/>
      <c r="L3" s="693"/>
      <c r="M3" s="693"/>
      <c r="N3" s="693"/>
      <c r="O3" s="693"/>
      <c r="P3" s="693"/>
      <c r="Q3" s="693"/>
      <c r="R3" s="693"/>
      <c r="S3" s="693"/>
      <c r="T3" s="693"/>
      <c r="U3" s="693"/>
      <c r="V3" s="693"/>
    </row>
    <row r="4" spans="1:22" s="574" customFormat="1" x14ac:dyDescent="0.25">
      <c r="A4" s="574" t="s">
        <v>686</v>
      </c>
      <c r="B4" s="754"/>
      <c r="C4" s="756"/>
      <c r="D4" s="754"/>
      <c r="F4" s="574" t="s">
        <v>690</v>
      </c>
      <c r="G4" s="754"/>
      <c r="H4" s="756"/>
    </row>
    <row r="5" spans="1:22" s="574" customFormat="1" ht="60.75" thickBot="1" x14ac:dyDescent="0.3">
      <c r="A5" s="690" t="s">
        <v>209</v>
      </c>
      <c r="B5" s="694" t="s">
        <v>649</v>
      </c>
      <c r="C5" s="757" t="s">
        <v>650</v>
      </c>
      <c r="D5" s="754"/>
      <c r="F5" s="690" t="s">
        <v>209</v>
      </c>
      <c r="G5" s="694" t="s">
        <v>649</v>
      </c>
      <c r="H5" s="695" t="s">
        <v>650</v>
      </c>
    </row>
    <row r="6" spans="1:22" ht="45.75" thickBot="1" x14ac:dyDescent="0.3">
      <c r="A6" s="321">
        <v>1</v>
      </c>
      <c r="B6" s="630" t="s">
        <v>604</v>
      </c>
      <c r="C6" s="792">
        <v>9.28393600001111</v>
      </c>
      <c r="D6" s="793" t="s">
        <v>679</v>
      </c>
      <c r="E6" s="748"/>
      <c r="F6" s="321">
        <v>1</v>
      </c>
      <c r="G6" s="630" t="s">
        <v>603</v>
      </c>
      <c r="H6" s="621">
        <v>1.7897840276023425</v>
      </c>
    </row>
    <row r="7" spans="1:22" ht="45.75" thickBot="1" x14ac:dyDescent="0.3">
      <c r="A7" s="321">
        <v>2</v>
      </c>
      <c r="B7" s="794" t="s">
        <v>608</v>
      </c>
      <c r="C7" s="792">
        <v>4.9897201962865196</v>
      </c>
      <c r="D7" s="793" t="s">
        <v>680</v>
      </c>
      <c r="E7" s="748"/>
      <c r="F7" s="321">
        <v>2</v>
      </c>
      <c r="G7" s="643" t="s">
        <v>604</v>
      </c>
      <c r="H7" s="621">
        <v>2.613415646963531</v>
      </c>
    </row>
    <row r="8" spans="1:22" ht="38.1" customHeight="1" thickBot="1" x14ac:dyDescent="0.3">
      <c r="A8" s="321">
        <v>3</v>
      </c>
      <c r="B8" s="794" t="s">
        <v>610</v>
      </c>
      <c r="C8" s="792">
        <v>5.4482033925138698</v>
      </c>
      <c r="D8" s="793" t="s">
        <v>681</v>
      </c>
      <c r="E8" s="748"/>
      <c r="F8" s="321">
        <v>3</v>
      </c>
      <c r="G8" s="630" t="s">
        <v>615</v>
      </c>
      <c r="H8" s="621">
        <v>1.2154974489387735</v>
      </c>
    </row>
    <row r="9" spans="1:22" ht="45.75" thickBot="1" x14ac:dyDescent="0.3">
      <c r="A9" s="321">
        <v>4</v>
      </c>
      <c r="B9" s="630" t="s">
        <v>622</v>
      </c>
      <c r="C9" s="792">
        <v>4.9679473645817689</v>
      </c>
      <c r="D9" s="793" t="s">
        <v>682</v>
      </c>
      <c r="F9" s="321">
        <v>4</v>
      </c>
      <c r="G9" s="795" t="s">
        <v>623</v>
      </c>
      <c r="H9" s="621">
        <v>9.9580585172949192</v>
      </c>
    </row>
    <row r="10" spans="1:22" ht="45.75" thickBot="1" x14ac:dyDescent="0.3">
      <c r="A10" s="321">
        <v>5</v>
      </c>
      <c r="B10" s="795" t="s">
        <v>623</v>
      </c>
      <c r="C10" s="792">
        <v>8.2359538978491109</v>
      </c>
      <c r="D10" s="793" t="s">
        <v>678</v>
      </c>
      <c r="E10" s="748"/>
      <c r="F10" s="321">
        <v>5</v>
      </c>
      <c r="G10" s="568" t="s">
        <v>624</v>
      </c>
      <c r="H10" s="789">
        <v>0.99041299167085917</v>
      </c>
    </row>
    <row r="12" spans="1:22" s="574" customFormat="1" x14ac:dyDescent="0.25">
      <c r="A12" s="574" t="s">
        <v>685</v>
      </c>
      <c r="B12" s="754"/>
      <c r="C12" s="756"/>
      <c r="D12" s="754"/>
      <c r="F12" s="574" t="s">
        <v>689</v>
      </c>
      <c r="G12" s="754"/>
      <c r="H12" s="790"/>
    </row>
    <row r="13" spans="1:22" s="574" customFormat="1" ht="60.75" thickBot="1" x14ac:dyDescent="0.3">
      <c r="A13" s="690" t="s">
        <v>209</v>
      </c>
      <c r="B13" s="694" t="s">
        <v>649</v>
      </c>
      <c r="C13" s="757" t="s">
        <v>650</v>
      </c>
      <c r="D13" s="754"/>
      <c r="F13" s="690" t="s">
        <v>209</v>
      </c>
      <c r="G13" s="694" t="s">
        <v>649</v>
      </c>
      <c r="H13" s="791" t="s">
        <v>650</v>
      </c>
    </row>
    <row r="14" spans="1:22" ht="60.75" thickBot="1" x14ac:dyDescent="0.3">
      <c r="A14" s="321">
        <v>4</v>
      </c>
      <c r="B14" s="786" t="s">
        <v>612</v>
      </c>
      <c r="C14" s="788">
        <v>-6.421862539494259</v>
      </c>
      <c r="D14" s="785" t="s">
        <v>683</v>
      </c>
      <c r="E14" s="748"/>
      <c r="F14" s="321">
        <v>4</v>
      </c>
      <c r="G14" s="630" t="s">
        <v>602</v>
      </c>
      <c r="H14" s="621">
        <v>-9.4951895214419899</v>
      </c>
    </row>
    <row r="15" spans="1:22" ht="15.75" thickBot="1" x14ac:dyDescent="0.3">
      <c r="A15" s="321">
        <v>3</v>
      </c>
      <c r="B15" s="786" t="s">
        <v>613</v>
      </c>
      <c r="C15" s="788">
        <v>-7.8985986185594204</v>
      </c>
      <c r="D15" s="785"/>
      <c r="E15" s="748"/>
      <c r="F15" s="321">
        <v>3</v>
      </c>
      <c r="G15" s="643" t="s">
        <v>606</v>
      </c>
      <c r="H15" s="621">
        <v>-11.000410989863605</v>
      </c>
    </row>
    <row r="16" spans="1:22" ht="30.75" thickBot="1" x14ac:dyDescent="0.3">
      <c r="A16" s="321">
        <v>5</v>
      </c>
      <c r="B16" s="787" t="s">
        <v>616</v>
      </c>
      <c r="C16" s="788">
        <v>-10.166660983902027</v>
      </c>
      <c r="D16" s="785" t="s">
        <v>687</v>
      </c>
      <c r="E16" s="748"/>
      <c r="F16" s="321">
        <v>5</v>
      </c>
      <c r="G16" s="630" t="s">
        <v>607</v>
      </c>
      <c r="H16" s="621">
        <v>-9.1460102777964298</v>
      </c>
    </row>
    <row r="17" spans="1:8" ht="45.75" thickBot="1" x14ac:dyDescent="0.3">
      <c r="A17" s="321">
        <v>1</v>
      </c>
      <c r="B17" s="786" t="s">
        <v>626</v>
      </c>
      <c r="C17" s="788">
        <v>-9.3241921564591763</v>
      </c>
      <c r="D17" s="785" t="s">
        <v>688</v>
      </c>
      <c r="E17" s="748"/>
      <c r="F17" s="321">
        <v>1</v>
      </c>
      <c r="G17" s="643" t="s">
        <v>616</v>
      </c>
      <c r="H17" s="621">
        <v>-20.709578437184007</v>
      </c>
    </row>
    <row r="18" spans="1:8" ht="30.75" thickBot="1" x14ac:dyDescent="0.3">
      <c r="A18" s="321">
        <v>2</v>
      </c>
      <c r="B18" s="787" t="s">
        <v>627</v>
      </c>
      <c r="C18" s="788">
        <v>-6.0021247433609233</v>
      </c>
      <c r="D18" s="785" t="s">
        <v>684</v>
      </c>
      <c r="E18" s="748"/>
      <c r="F18" s="321">
        <v>2</v>
      </c>
      <c r="G18" s="643" t="s">
        <v>621</v>
      </c>
      <c r="H18" s="621">
        <v>-9.0518965573874599</v>
      </c>
    </row>
  </sheetData>
  <mergeCells count="2">
    <mergeCell ref="B1:H1"/>
    <mergeCell ref="B2:H2"/>
  </mergeCells>
  <conditionalFormatting sqref="H6:H9">
    <cfRule type="top10" dxfId="1" priority="9145" rank="5"/>
  </conditionalFormatting>
  <conditionalFormatting sqref="H14:H18">
    <cfRule type="top10" dxfId="0" priority="9144" bottom="1" rank="6"/>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864D-2C1E-40AC-84D6-081E529A4A6E}">
  <dimension ref="A1:V19"/>
  <sheetViews>
    <sheetView topLeftCell="A13" workbookViewId="0">
      <selection activeCell="D7" sqref="D7"/>
    </sheetView>
  </sheetViews>
  <sheetFormatPr defaultColWidth="8.7109375" defaultRowHeight="15" x14ac:dyDescent="0.25"/>
  <cols>
    <col min="1" max="1" width="5.140625" style="1" customWidth="1"/>
    <col min="2" max="2" width="28.85546875" style="568" customWidth="1"/>
    <col min="3" max="3" width="7.42578125" style="760" customWidth="1"/>
    <col min="4" max="4" width="68.28515625" style="568" customWidth="1"/>
    <col min="5" max="5" width="7.140625" style="1" customWidth="1"/>
    <col min="6" max="6" width="5" style="1" customWidth="1"/>
    <col min="7" max="7" width="29" style="568" customWidth="1"/>
    <col min="8" max="8" width="7.42578125" style="760" customWidth="1"/>
    <col min="9" max="16384" width="8.7109375" style="1"/>
  </cols>
  <sheetData>
    <row r="1" spans="1:22" x14ac:dyDescent="0.25">
      <c r="B1" s="866" t="s">
        <v>216</v>
      </c>
      <c r="C1" s="866"/>
      <c r="D1" s="866"/>
      <c r="E1" s="866"/>
      <c r="F1" s="866"/>
      <c r="G1" s="866"/>
      <c r="H1" s="866"/>
      <c r="I1" s="691"/>
      <c r="J1" s="691"/>
      <c r="K1" s="691"/>
      <c r="L1" s="691"/>
      <c r="M1" s="691"/>
      <c r="N1" s="691"/>
      <c r="O1" s="691"/>
      <c r="P1" s="691"/>
      <c r="Q1" s="691"/>
      <c r="R1" s="691"/>
      <c r="S1" s="691"/>
      <c r="T1" s="691"/>
      <c r="U1" s="691"/>
      <c r="V1" s="691"/>
    </row>
    <row r="2" spans="1:22" ht="48" customHeight="1" x14ac:dyDescent="0.25">
      <c r="B2" s="865" t="s">
        <v>644</v>
      </c>
      <c r="C2" s="865"/>
      <c r="D2" s="865"/>
      <c r="E2" s="865"/>
      <c r="F2" s="865"/>
      <c r="G2" s="865"/>
      <c r="H2" s="865"/>
      <c r="I2" s="693"/>
      <c r="J2" s="693"/>
      <c r="K2" s="693"/>
      <c r="L2" s="693"/>
      <c r="M2" s="693"/>
      <c r="N2" s="693"/>
      <c r="O2" s="693"/>
      <c r="P2" s="693"/>
      <c r="Q2" s="693"/>
      <c r="R2" s="693"/>
      <c r="S2" s="693"/>
      <c r="T2" s="693"/>
      <c r="U2" s="693"/>
      <c r="V2" s="693"/>
    </row>
    <row r="3" spans="1:22" ht="21" customHeight="1" x14ac:dyDescent="0.25">
      <c r="B3" s="692"/>
      <c r="C3" s="692"/>
      <c r="D3" s="692"/>
      <c r="E3" s="692"/>
      <c r="F3" s="692"/>
      <c r="G3" s="692"/>
      <c r="H3" s="692"/>
      <c r="I3" s="693"/>
      <c r="J3" s="693"/>
      <c r="K3" s="693"/>
      <c r="L3" s="693"/>
      <c r="M3" s="693"/>
      <c r="N3" s="693"/>
      <c r="O3" s="693"/>
      <c r="P3" s="693"/>
      <c r="Q3" s="693"/>
      <c r="R3" s="693"/>
      <c r="S3" s="693"/>
      <c r="T3" s="693"/>
      <c r="U3" s="693"/>
      <c r="V3" s="693"/>
    </row>
    <row r="4" spans="1:22" s="574" customFormat="1" x14ac:dyDescent="0.25">
      <c r="A4" s="574" t="s">
        <v>651</v>
      </c>
      <c r="B4" s="754"/>
      <c r="C4" s="756"/>
      <c r="D4" s="754"/>
      <c r="F4" s="574" t="s">
        <v>652</v>
      </c>
      <c r="G4" s="754"/>
      <c r="H4" s="756"/>
    </row>
    <row r="5" spans="1:22" s="574" customFormat="1" ht="60" x14ac:dyDescent="0.25">
      <c r="A5" s="690" t="s">
        <v>209</v>
      </c>
      <c r="B5" s="694" t="s">
        <v>649</v>
      </c>
      <c r="C5" s="757" t="s">
        <v>650</v>
      </c>
      <c r="D5" s="754"/>
      <c r="F5" s="690" t="s">
        <v>209</v>
      </c>
      <c r="G5" s="694" t="s">
        <v>649</v>
      </c>
      <c r="H5" s="695" t="s">
        <v>650</v>
      </c>
    </row>
    <row r="6" spans="1:22" ht="45" x14ac:dyDescent="0.25">
      <c r="A6" s="321">
        <v>1</v>
      </c>
      <c r="B6" s="762" t="s">
        <v>619</v>
      </c>
      <c r="C6" s="758">
        <v>5.0245850518352535</v>
      </c>
      <c r="D6" s="755" t="s">
        <v>655</v>
      </c>
      <c r="E6" s="748"/>
      <c r="F6" s="321">
        <v>1</v>
      </c>
      <c r="G6" s="762" t="s">
        <v>623</v>
      </c>
      <c r="H6" s="761">
        <v>19.463537935746842</v>
      </c>
    </row>
    <row r="7" spans="1:22" ht="30" x14ac:dyDescent="0.25">
      <c r="A7" s="321">
        <v>2</v>
      </c>
      <c r="B7" s="763" t="s">
        <v>624</v>
      </c>
      <c r="C7" s="758">
        <v>2.6132510343081128</v>
      </c>
      <c r="D7" s="755" t="s">
        <v>656</v>
      </c>
      <c r="E7" s="748"/>
      <c r="F7" s="321">
        <v>2</v>
      </c>
      <c r="G7" s="763" t="s">
        <v>635</v>
      </c>
      <c r="H7" s="761">
        <v>7.2253131205238006</v>
      </c>
    </row>
    <row r="8" spans="1:22" ht="33.6" customHeight="1" x14ac:dyDescent="0.25">
      <c r="A8" s="321">
        <v>3</v>
      </c>
      <c r="B8" s="762" t="s">
        <v>615</v>
      </c>
      <c r="C8" s="758">
        <v>2.4096058933552627</v>
      </c>
      <c r="D8" s="867" t="s">
        <v>660</v>
      </c>
      <c r="E8" s="748"/>
      <c r="F8" s="321">
        <v>3</v>
      </c>
      <c r="G8" s="763" t="s">
        <v>624</v>
      </c>
      <c r="H8" s="761">
        <v>4.175296741623324</v>
      </c>
    </row>
    <row r="9" spans="1:22" ht="30.95" customHeight="1" x14ac:dyDescent="0.25">
      <c r="A9" s="321">
        <v>4</v>
      </c>
      <c r="B9" s="762" t="s">
        <v>614</v>
      </c>
      <c r="C9" s="758">
        <v>2.2285535769506746</v>
      </c>
      <c r="D9" s="868"/>
      <c r="F9" s="321">
        <v>4</v>
      </c>
      <c r="G9" s="762" t="s">
        <v>619</v>
      </c>
      <c r="H9" s="761">
        <v>3.6481842311003549</v>
      </c>
    </row>
    <row r="10" spans="1:22" ht="60" x14ac:dyDescent="0.25">
      <c r="A10" s="321">
        <v>5</v>
      </c>
      <c r="B10" s="762" t="s">
        <v>607</v>
      </c>
      <c r="C10" s="758">
        <v>1.8405744566578366</v>
      </c>
      <c r="D10" s="755" t="s">
        <v>661</v>
      </c>
      <c r="E10" s="748"/>
      <c r="F10" s="321">
        <v>5</v>
      </c>
      <c r="G10" s="763" t="s">
        <v>632</v>
      </c>
      <c r="H10" s="761">
        <v>2.8004906427734175</v>
      </c>
    </row>
    <row r="13" spans="1:22" s="574" customFormat="1" x14ac:dyDescent="0.25">
      <c r="A13" s="574" t="s">
        <v>653</v>
      </c>
      <c r="B13" s="754"/>
      <c r="C13" s="756"/>
      <c r="D13" s="754"/>
      <c r="F13" s="574" t="s">
        <v>654</v>
      </c>
      <c r="G13" s="754"/>
      <c r="H13" s="756"/>
    </row>
    <row r="14" spans="1:22" s="574" customFormat="1" ht="60" x14ac:dyDescent="0.25">
      <c r="A14" s="690" t="s">
        <v>209</v>
      </c>
      <c r="B14" s="694" t="s">
        <v>649</v>
      </c>
      <c r="C14" s="757" t="s">
        <v>650</v>
      </c>
      <c r="D14" s="754"/>
      <c r="F14" s="690" t="s">
        <v>209</v>
      </c>
      <c r="G14" s="694" t="s">
        <v>649</v>
      </c>
      <c r="H14" s="757" t="s">
        <v>650</v>
      </c>
    </row>
    <row r="15" spans="1:22" ht="30" x14ac:dyDescent="0.25">
      <c r="A15" s="321">
        <v>1</v>
      </c>
      <c r="B15" s="762" t="s">
        <v>620</v>
      </c>
      <c r="C15" s="759">
        <v>-6.0627300339315875</v>
      </c>
      <c r="D15" s="755" t="s">
        <v>662</v>
      </c>
      <c r="E15" s="748"/>
      <c r="F15" s="321">
        <v>1</v>
      </c>
      <c r="G15" s="763" t="s">
        <v>621</v>
      </c>
      <c r="H15" s="392">
        <v>-5.061640813850901</v>
      </c>
    </row>
    <row r="16" spans="1:22" ht="60" x14ac:dyDescent="0.25">
      <c r="A16" s="321">
        <v>2</v>
      </c>
      <c r="B16" s="763" t="s">
        <v>610</v>
      </c>
      <c r="C16" s="759">
        <v>-6.2806194499140933</v>
      </c>
      <c r="D16" s="755" t="s">
        <v>663</v>
      </c>
      <c r="E16" s="748"/>
      <c r="F16" s="321">
        <v>2</v>
      </c>
      <c r="G16" s="763" t="s">
        <v>600</v>
      </c>
      <c r="H16" s="392">
        <v>-6.0311008372178243</v>
      </c>
    </row>
    <row r="17" spans="1:8" ht="60" x14ac:dyDescent="0.25">
      <c r="A17" s="321">
        <v>3</v>
      </c>
      <c r="B17" s="762" t="s">
        <v>602</v>
      </c>
      <c r="C17" s="759">
        <v>-6.7966401637633638</v>
      </c>
      <c r="D17" s="755" t="s">
        <v>664</v>
      </c>
      <c r="E17" s="748"/>
      <c r="F17" s="321">
        <v>3</v>
      </c>
      <c r="G17" s="762" t="s">
        <v>606</v>
      </c>
      <c r="H17" s="392">
        <v>-6.3602535168800101</v>
      </c>
    </row>
    <row r="18" spans="1:8" ht="60" x14ac:dyDescent="0.25">
      <c r="A18" s="321">
        <v>4</v>
      </c>
      <c r="B18" s="762" t="s">
        <v>603</v>
      </c>
      <c r="C18" s="759">
        <v>-7.7160010606370744</v>
      </c>
      <c r="D18" s="755" t="s">
        <v>665</v>
      </c>
      <c r="E18" s="748"/>
      <c r="F18" s="321">
        <v>4</v>
      </c>
      <c r="G18" s="762" t="s">
        <v>602</v>
      </c>
      <c r="H18" s="392">
        <v>-7.9379395037268958</v>
      </c>
    </row>
    <row r="19" spans="1:8" ht="30" x14ac:dyDescent="0.25">
      <c r="A19" s="321">
        <v>5</v>
      </c>
      <c r="B19" s="763" t="s">
        <v>616</v>
      </c>
      <c r="C19" s="759">
        <v>-9.2907050782101948</v>
      </c>
      <c r="D19" s="755" t="s">
        <v>666</v>
      </c>
      <c r="E19" s="748"/>
      <c r="F19" s="321">
        <v>5</v>
      </c>
      <c r="G19" s="763" t="s">
        <v>616</v>
      </c>
      <c r="H19" s="392">
        <v>-13.850126884609631</v>
      </c>
    </row>
  </sheetData>
  <sortState xmlns:xlrd2="http://schemas.microsoft.com/office/spreadsheetml/2017/richdata2" ref="G15:H19">
    <sortCondition descending="1" ref="H15:H19"/>
  </sortState>
  <mergeCells count="3">
    <mergeCell ref="B2:H2"/>
    <mergeCell ref="B1:H1"/>
    <mergeCell ref="D8:D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W10"/>
  <sheetViews>
    <sheetView workbookViewId="0">
      <selection activeCell="S9" sqref="S9"/>
    </sheetView>
  </sheetViews>
  <sheetFormatPr defaultRowHeight="15" x14ac:dyDescent="0.25"/>
  <cols>
    <col min="1" max="1" width="29.28515625" customWidth="1"/>
    <col min="2" max="49" width="3" customWidth="1"/>
  </cols>
  <sheetData>
    <row r="2" spans="1:49" ht="30" customHeight="1" x14ac:dyDescent="0.25">
      <c r="A2" s="870" t="s">
        <v>526</v>
      </c>
      <c r="B2" s="870"/>
      <c r="C2" s="870"/>
      <c r="D2" s="870"/>
      <c r="E2" s="870"/>
      <c r="F2" s="870"/>
      <c r="G2" s="870"/>
      <c r="H2" s="870"/>
      <c r="I2" s="870"/>
      <c r="J2" s="870"/>
      <c r="K2" s="870"/>
      <c r="L2" s="870"/>
      <c r="M2" s="870"/>
      <c r="N2" s="870"/>
      <c r="O2" s="870"/>
      <c r="P2" s="870"/>
      <c r="Q2" s="870"/>
      <c r="R2" s="870"/>
      <c r="S2" s="870"/>
      <c r="T2" s="870"/>
      <c r="U2" s="870"/>
      <c r="V2" s="870"/>
      <c r="W2" s="870"/>
      <c r="X2" s="870"/>
      <c r="Y2" s="870"/>
      <c r="Z2" s="870"/>
      <c r="AA2" s="870"/>
      <c r="AB2" s="870"/>
      <c r="AC2" s="870"/>
      <c r="AD2" s="870"/>
      <c r="AE2" s="870"/>
      <c r="AF2" s="870"/>
      <c r="AG2" s="870"/>
      <c r="AH2" s="870"/>
      <c r="AI2" s="870"/>
      <c r="AJ2" s="870"/>
      <c r="AK2" s="870"/>
      <c r="AL2" s="870"/>
      <c r="AM2" s="870"/>
      <c r="AN2" s="870"/>
      <c r="AO2" s="870"/>
      <c r="AP2" s="870"/>
      <c r="AQ2" s="870"/>
      <c r="AR2" s="870"/>
      <c r="AS2" s="870"/>
      <c r="AT2" s="870"/>
      <c r="AU2" s="870"/>
      <c r="AV2" s="870"/>
      <c r="AW2" s="870"/>
    </row>
    <row r="3" spans="1:49" s="1" customFormat="1" ht="27.75" customHeight="1" x14ac:dyDescent="0.25">
      <c r="A3" s="874" t="s">
        <v>522</v>
      </c>
      <c r="B3" s="871" t="s">
        <v>527</v>
      </c>
      <c r="C3" s="872"/>
      <c r="D3" s="872"/>
      <c r="E3" s="872"/>
      <c r="F3" s="872"/>
      <c r="G3" s="872"/>
      <c r="H3" s="872"/>
      <c r="I3" s="872"/>
      <c r="J3" s="872"/>
      <c r="K3" s="872"/>
      <c r="L3" s="872"/>
      <c r="M3" s="872"/>
      <c r="N3" s="871" t="s">
        <v>528</v>
      </c>
      <c r="O3" s="872"/>
      <c r="P3" s="872"/>
      <c r="Q3" s="872"/>
      <c r="R3" s="872"/>
      <c r="S3" s="872"/>
      <c r="T3" s="872"/>
      <c r="U3" s="872"/>
      <c r="V3" s="872"/>
      <c r="W3" s="872"/>
      <c r="X3" s="872"/>
      <c r="Y3" s="873"/>
      <c r="Z3" s="869" t="s">
        <v>529</v>
      </c>
      <c r="AA3" s="869"/>
      <c r="AB3" s="869"/>
      <c r="AC3" s="869"/>
      <c r="AD3" s="869"/>
      <c r="AE3" s="869"/>
      <c r="AF3" s="869"/>
      <c r="AG3" s="869"/>
      <c r="AH3" s="869"/>
      <c r="AI3" s="869"/>
      <c r="AJ3" s="869"/>
      <c r="AK3" s="869"/>
      <c r="AL3" s="869" t="s">
        <v>530</v>
      </c>
      <c r="AM3" s="869"/>
      <c r="AN3" s="869"/>
      <c r="AO3" s="869"/>
      <c r="AP3" s="869"/>
      <c r="AQ3" s="869"/>
      <c r="AR3" s="869"/>
      <c r="AS3" s="869"/>
      <c r="AT3" s="869"/>
      <c r="AU3" s="869"/>
      <c r="AV3" s="869"/>
      <c r="AW3" s="869"/>
    </row>
    <row r="4" spans="1:49" ht="23.25" customHeight="1" x14ac:dyDescent="0.25">
      <c r="A4" s="875"/>
      <c r="B4" s="871" t="s">
        <v>510</v>
      </c>
      <c r="C4" s="872"/>
      <c r="D4" s="872"/>
      <c r="E4" s="873"/>
      <c r="F4" s="871" t="s">
        <v>511</v>
      </c>
      <c r="G4" s="872"/>
      <c r="H4" s="872"/>
      <c r="I4" s="873"/>
      <c r="J4" s="871" t="s">
        <v>512</v>
      </c>
      <c r="K4" s="872"/>
      <c r="L4" s="872"/>
      <c r="M4" s="873"/>
      <c r="N4" s="871" t="s">
        <v>513</v>
      </c>
      <c r="O4" s="872"/>
      <c r="P4" s="872"/>
      <c r="Q4" s="873"/>
      <c r="R4" s="871" t="s">
        <v>514</v>
      </c>
      <c r="S4" s="872"/>
      <c r="T4" s="872"/>
      <c r="U4" s="873"/>
      <c r="V4" s="871" t="s">
        <v>515</v>
      </c>
      <c r="W4" s="872"/>
      <c r="X4" s="872"/>
      <c r="Y4" s="873"/>
      <c r="Z4" s="871" t="s">
        <v>516</v>
      </c>
      <c r="AA4" s="872"/>
      <c r="AB4" s="872"/>
      <c r="AC4" s="873"/>
      <c r="AD4" s="871" t="s">
        <v>517</v>
      </c>
      <c r="AE4" s="872"/>
      <c r="AF4" s="872"/>
      <c r="AG4" s="873"/>
      <c r="AH4" s="871" t="s">
        <v>518</v>
      </c>
      <c r="AI4" s="872"/>
      <c r="AJ4" s="872"/>
      <c r="AK4" s="873"/>
      <c r="AL4" s="871" t="s">
        <v>519</v>
      </c>
      <c r="AM4" s="872"/>
      <c r="AN4" s="872"/>
      <c r="AO4" s="873"/>
      <c r="AP4" s="871" t="s">
        <v>520</v>
      </c>
      <c r="AQ4" s="872"/>
      <c r="AR4" s="872"/>
      <c r="AS4" s="873"/>
      <c r="AT4" s="871" t="s">
        <v>521</v>
      </c>
      <c r="AU4" s="872"/>
      <c r="AV4" s="872"/>
      <c r="AW4" s="873"/>
    </row>
    <row r="5" spans="1:49" ht="23.25" customHeight="1" x14ac:dyDescent="0.25">
      <c r="A5" s="876"/>
      <c r="B5" s="277">
        <v>1</v>
      </c>
      <c r="C5" s="277">
        <v>2</v>
      </c>
      <c r="D5" s="277">
        <v>3</v>
      </c>
      <c r="E5" s="277">
        <v>4</v>
      </c>
      <c r="F5" s="277">
        <v>1</v>
      </c>
      <c r="G5" s="277">
        <v>2</v>
      </c>
      <c r="H5" s="277">
        <v>3</v>
      </c>
      <c r="I5" s="277">
        <v>4</v>
      </c>
      <c r="J5" s="277">
        <v>1</v>
      </c>
      <c r="K5" s="277">
        <v>2</v>
      </c>
      <c r="L5" s="277">
        <v>3</v>
      </c>
      <c r="M5" s="277">
        <v>4</v>
      </c>
      <c r="N5" s="277">
        <v>1</v>
      </c>
      <c r="O5" s="277">
        <v>2</v>
      </c>
      <c r="P5" s="277">
        <v>3</v>
      </c>
      <c r="Q5" s="277">
        <v>4</v>
      </c>
      <c r="R5" s="277">
        <v>1</v>
      </c>
      <c r="S5" s="277">
        <v>2</v>
      </c>
      <c r="T5" s="277">
        <v>3</v>
      </c>
      <c r="U5" s="277">
        <v>4</v>
      </c>
      <c r="V5" s="277">
        <v>1</v>
      </c>
      <c r="W5" s="277">
        <v>2</v>
      </c>
      <c r="X5" s="277">
        <v>3</v>
      </c>
      <c r="Y5" s="277">
        <v>4</v>
      </c>
      <c r="Z5" s="277">
        <v>1</v>
      </c>
      <c r="AA5" s="277">
        <v>2</v>
      </c>
      <c r="AB5" s="277">
        <v>3</v>
      </c>
      <c r="AC5" s="277">
        <v>4</v>
      </c>
      <c r="AD5" s="277">
        <v>1</v>
      </c>
      <c r="AE5" s="277">
        <v>2</v>
      </c>
      <c r="AF5" s="277">
        <v>3</v>
      </c>
      <c r="AG5" s="277">
        <v>4</v>
      </c>
      <c r="AH5" s="277">
        <v>1</v>
      </c>
      <c r="AI5" s="277">
        <v>2</v>
      </c>
      <c r="AJ5" s="277">
        <v>3</v>
      </c>
      <c r="AK5" s="277">
        <v>4</v>
      </c>
      <c r="AL5" s="277">
        <v>1</v>
      </c>
      <c r="AM5" s="277">
        <v>2</v>
      </c>
      <c r="AN5" s="277">
        <v>3</v>
      </c>
      <c r="AO5" s="277">
        <v>4</v>
      </c>
      <c r="AP5" s="277">
        <v>1</v>
      </c>
      <c r="AQ5" s="277">
        <v>2</v>
      </c>
      <c r="AR5" s="277">
        <v>3</v>
      </c>
      <c r="AS5" s="277">
        <v>4</v>
      </c>
      <c r="AT5" s="277">
        <v>1</v>
      </c>
      <c r="AU5" s="277">
        <v>2</v>
      </c>
      <c r="AV5" s="277">
        <v>3</v>
      </c>
      <c r="AW5" s="277">
        <v>4</v>
      </c>
    </row>
    <row r="6" spans="1:49" s="275" customFormat="1" ht="47.25" customHeight="1" x14ac:dyDescent="0.25">
      <c r="A6" s="276" t="s">
        <v>523</v>
      </c>
      <c r="B6" s="274"/>
      <c r="C6" s="274"/>
      <c r="D6" s="274"/>
      <c r="E6" s="274"/>
      <c r="F6" s="274"/>
      <c r="G6" s="274"/>
      <c r="H6" s="278"/>
      <c r="I6" s="278"/>
      <c r="J6" s="274"/>
      <c r="K6" s="274"/>
      <c r="L6" s="274"/>
      <c r="M6" s="274"/>
      <c r="N6" s="274"/>
      <c r="O6" s="274"/>
      <c r="P6" s="274"/>
      <c r="Q6" s="274"/>
      <c r="R6" s="274"/>
      <c r="S6" s="274"/>
      <c r="T6" s="278"/>
      <c r="U6" s="278"/>
      <c r="V6" s="274"/>
      <c r="W6" s="274"/>
      <c r="X6" s="274"/>
      <c r="Y6" s="274"/>
      <c r="Z6" s="274"/>
      <c r="AA6" s="274"/>
      <c r="AB6" s="274"/>
      <c r="AC6" s="274"/>
      <c r="AD6" s="274"/>
      <c r="AE6" s="274"/>
      <c r="AF6" s="278"/>
      <c r="AG6" s="278"/>
      <c r="AH6" s="274"/>
      <c r="AI6" s="274"/>
      <c r="AJ6" s="274"/>
      <c r="AK6" s="274"/>
      <c r="AL6" s="274"/>
      <c r="AM6" s="274"/>
      <c r="AN6" s="274"/>
      <c r="AO6" s="274"/>
      <c r="AP6" s="274"/>
      <c r="AQ6" s="274"/>
      <c r="AR6" s="278"/>
      <c r="AS6" s="278"/>
      <c r="AT6" s="274"/>
      <c r="AU6" s="274"/>
      <c r="AV6" s="274"/>
      <c r="AW6" s="274"/>
    </row>
    <row r="7" spans="1:49" s="275" customFormat="1" ht="47.25" customHeight="1" x14ac:dyDescent="0.25">
      <c r="A7" s="276" t="s">
        <v>524</v>
      </c>
      <c r="B7" s="274"/>
      <c r="C7" s="274"/>
      <c r="D7" s="274"/>
      <c r="E7" s="274"/>
      <c r="F7" s="274"/>
      <c r="G7" s="274"/>
      <c r="H7" s="274"/>
      <c r="I7" s="274"/>
      <c r="J7" s="278"/>
      <c r="K7" s="278"/>
      <c r="L7" s="274"/>
      <c r="M7" s="274"/>
      <c r="N7" s="274"/>
      <c r="O7" s="274"/>
      <c r="P7" s="274"/>
      <c r="Q7" s="274"/>
      <c r="R7" s="274"/>
      <c r="S7" s="274"/>
      <c r="T7" s="274"/>
      <c r="U7" s="274"/>
      <c r="V7" s="278"/>
      <c r="W7" s="278"/>
      <c r="X7" s="274"/>
      <c r="Y7" s="274"/>
      <c r="Z7" s="274"/>
      <c r="AA7" s="274"/>
      <c r="AB7" s="274"/>
      <c r="AC7" s="274" t="s">
        <v>22</v>
      </c>
      <c r="AD7" s="274"/>
      <c r="AE7" s="274"/>
      <c r="AF7" s="274"/>
      <c r="AG7" s="274"/>
      <c r="AH7" s="278"/>
      <c r="AI7" s="278"/>
      <c r="AJ7" s="274"/>
      <c r="AK7" s="274"/>
      <c r="AL7" s="274"/>
      <c r="AM7" s="274"/>
      <c r="AN7" s="274"/>
      <c r="AO7" s="274"/>
      <c r="AP7" s="274"/>
      <c r="AQ7" s="274"/>
      <c r="AR7" s="274"/>
      <c r="AS7" s="274"/>
      <c r="AT7" s="278"/>
      <c r="AU7" s="278"/>
      <c r="AV7" s="274"/>
      <c r="AW7" s="274"/>
    </row>
    <row r="8" spans="1:49" s="275" customFormat="1" ht="47.25" customHeight="1" x14ac:dyDescent="0.25">
      <c r="A8" s="276" t="s">
        <v>525</v>
      </c>
      <c r="B8" s="274"/>
      <c r="C8" s="274"/>
      <c r="D8" s="274"/>
      <c r="E8" s="274"/>
      <c r="F8" s="274"/>
      <c r="G8" s="274"/>
      <c r="H8" s="274"/>
      <c r="I8" s="274"/>
      <c r="J8" s="274"/>
      <c r="K8" s="274"/>
      <c r="L8" s="278"/>
      <c r="M8" s="274"/>
      <c r="N8" s="274"/>
      <c r="O8" s="274"/>
      <c r="P8" s="274"/>
      <c r="Q8" s="274"/>
      <c r="R8" s="274"/>
      <c r="S8" s="274" t="s">
        <v>22</v>
      </c>
      <c r="T8" s="274"/>
      <c r="U8" s="274"/>
      <c r="V8" s="274"/>
      <c r="W8" s="274"/>
      <c r="X8" s="278"/>
      <c r="Y8" s="274"/>
      <c r="Z8" s="274"/>
      <c r="AA8" s="274"/>
      <c r="AB8" s="274"/>
      <c r="AC8" s="274"/>
      <c r="AD8" s="274"/>
      <c r="AE8" s="274"/>
      <c r="AF8" s="274"/>
      <c r="AG8" s="274"/>
      <c r="AH8" s="274"/>
      <c r="AI8" s="274"/>
      <c r="AJ8" s="278"/>
      <c r="AK8" s="274"/>
      <c r="AL8" s="274"/>
      <c r="AM8" s="274"/>
      <c r="AN8" s="274"/>
      <c r="AO8" s="274"/>
      <c r="AP8" s="274"/>
      <c r="AQ8" s="274"/>
      <c r="AR8" s="274"/>
      <c r="AS8" s="274"/>
      <c r="AT8" s="274"/>
      <c r="AU8" s="274"/>
      <c r="AV8" s="278"/>
      <c r="AW8" s="274"/>
    </row>
    <row r="9" spans="1:49" ht="57.75" customHeight="1" x14ac:dyDescent="0.25">
      <c r="A9" s="279" t="s">
        <v>531</v>
      </c>
      <c r="B9" s="273"/>
      <c r="C9" s="273"/>
      <c r="D9" s="273"/>
      <c r="E9" s="273"/>
      <c r="F9" s="273"/>
      <c r="G9" s="273"/>
      <c r="H9" s="280"/>
      <c r="I9" s="273"/>
      <c r="J9" s="273"/>
      <c r="K9" s="273"/>
      <c r="L9" s="273"/>
      <c r="M9" s="273"/>
      <c r="N9" s="273"/>
      <c r="O9" s="273"/>
      <c r="P9" s="273"/>
      <c r="Q9" s="273"/>
      <c r="R9" s="273"/>
      <c r="S9" s="273"/>
      <c r="T9" s="273"/>
      <c r="U9" s="280"/>
      <c r="V9" s="273"/>
      <c r="W9" s="273"/>
      <c r="X9" s="273"/>
      <c r="Y9" s="273"/>
      <c r="Z9" s="273"/>
      <c r="AA9" s="273"/>
      <c r="AB9" s="273"/>
      <c r="AC9" s="273"/>
      <c r="AD9" s="273"/>
      <c r="AE9" s="273"/>
      <c r="AF9" s="273"/>
      <c r="AG9" s="280"/>
      <c r="AH9" s="273"/>
      <c r="AI9" s="273"/>
      <c r="AJ9" s="273"/>
      <c r="AK9" s="273"/>
      <c r="AL9" s="273"/>
      <c r="AM9" s="273"/>
      <c r="AN9" s="273"/>
      <c r="AO9" s="273"/>
      <c r="AP9" s="273"/>
      <c r="AQ9" s="273"/>
      <c r="AR9" s="273"/>
      <c r="AS9" s="280"/>
      <c r="AT9" s="273"/>
      <c r="AU9" s="273"/>
      <c r="AV9" s="273"/>
      <c r="AW9" s="273"/>
    </row>
    <row r="10" spans="1:49" x14ac:dyDescent="0.25">
      <c r="X10" t="s">
        <v>22</v>
      </c>
      <c r="Z10" t="s">
        <v>22</v>
      </c>
    </row>
  </sheetData>
  <mergeCells count="18">
    <mergeCell ref="B3:M3"/>
    <mergeCell ref="Z3:AK3"/>
    <mergeCell ref="AL3:AW3"/>
    <mergeCell ref="A2:AW2"/>
    <mergeCell ref="B4:E4"/>
    <mergeCell ref="F4:I4"/>
    <mergeCell ref="J4:M4"/>
    <mergeCell ref="N4:Q4"/>
    <mergeCell ref="AL4:AO4"/>
    <mergeCell ref="AP4:AS4"/>
    <mergeCell ref="AT4:AW4"/>
    <mergeCell ref="A3:A5"/>
    <mergeCell ref="N3:Y3"/>
    <mergeCell ref="R4:U4"/>
    <mergeCell ref="V4:Y4"/>
    <mergeCell ref="Z4:AC4"/>
    <mergeCell ref="AD4:AG4"/>
    <mergeCell ref="AH4:AK4"/>
  </mergeCells>
  <pageMargins left="0.7" right="0.7" top="0.75" bottom="0.75" header="0.3" footer="0.3"/>
  <pageSetup paperSize="9"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99"/>
  <sheetViews>
    <sheetView workbookViewId="0">
      <selection activeCell="B8" sqref="B8:Z51"/>
    </sheetView>
  </sheetViews>
  <sheetFormatPr defaultRowHeight="15" x14ac:dyDescent="0.25"/>
  <cols>
    <col min="1" max="1" width="20.5703125" customWidth="1"/>
    <col min="2" max="3" width="6.42578125" customWidth="1"/>
    <col min="4" max="4" width="6.5703125" bestFit="1" customWidth="1"/>
    <col min="5" max="5" width="12.7109375" style="307" bestFit="1" customWidth="1"/>
    <col min="6" max="6" width="8.85546875" customWidth="1"/>
    <col min="7" max="7" width="8.5703125" customWidth="1"/>
    <col min="8" max="8" width="8.7109375" customWidth="1"/>
    <col min="9" max="9" width="8.7109375" bestFit="1" customWidth="1"/>
    <col min="10" max="10" width="15.28515625" customWidth="1"/>
    <col min="11" max="11" width="9" customWidth="1"/>
    <col min="12" max="12" width="16" customWidth="1"/>
    <col min="13" max="13" width="10" customWidth="1"/>
    <col min="14" max="14" width="9.85546875" bestFit="1" customWidth="1"/>
    <col min="15" max="15" width="14.140625" customWidth="1"/>
    <col min="16" max="16" width="11" customWidth="1"/>
    <col min="17" max="17" width="12.5703125" customWidth="1"/>
  </cols>
  <sheetData>
    <row r="2" spans="1:17" ht="15.75" thickBot="1" x14ac:dyDescent="0.3">
      <c r="B2" t="s">
        <v>539</v>
      </c>
    </row>
    <row r="3" spans="1:17" ht="21" x14ac:dyDescent="0.35">
      <c r="A3" s="308" t="s">
        <v>540</v>
      </c>
      <c r="B3" s="309" t="s">
        <v>541</v>
      </c>
      <c r="C3" s="310"/>
      <c r="D3" s="310"/>
      <c r="E3" s="311"/>
      <c r="F3" s="885" t="s">
        <v>542</v>
      </c>
      <c r="G3" s="885"/>
      <c r="H3" s="885"/>
      <c r="I3" s="885"/>
      <c r="J3" s="885"/>
      <c r="K3" s="886"/>
      <c r="L3" s="887" t="s">
        <v>543</v>
      </c>
      <c r="M3" s="887"/>
      <c r="N3" s="887"/>
      <c r="O3" s="887"/>
      <c r="P3" s="887"/>
      <c r="Q3" s="888"/>
    </row>
    <row r="4" spans="1:17" x14ac:dyDescent="0.25">
      <c r="A4" s="889" t="s">
        <v>544</v>
      </c>
      <c r="B4" s="889" t="s">
        <v>224</v>
      </c>
      <c r="C4" s="889" t="s">
        <v>225</v>
      </c>
      <c r="D4" s="889" t="s">
        <v>226</v>
      </c>
      <c r="E4" s="890" t="s">
        <v>545</v>
      </c>
      <c r="F4" s="891" t="s">
        <v>546</v>
      </c>
      <c r="G4" s="891" t="s">
        <v>547</v>
      </c>
      <c r="H4" s="891" t="s">
        <v>548</v>
      </c>
      <c r="I4" s="891"/>
      <c r="J4" s="879" t="s">
        <v>549</v>
      </c>
      <c r="K4" s="880" t="s">
        <v>550</v>
      </c>
      <c r="L4" s="881" t="s">
        <v>546</v>
      </c>
      <c r="M4" s="883" t="s">
        <v>547</v>
      </c>
      <c r="N4" s="893" t="s">
        <v>548</v>
      </c>
      <c r="O4" s="893"/>
      <c r="P4" s="894" t="s">
        <v>549</v>
      </c>
      <c r="Q4" s="892" t="s">
        <v>550</v>
      </c>
    </row>
    <row r="5" spans="1:17" x14ac:dyDescent="0.25">
      <c r="A5" s="889"/>
      <c r="B5" s="889"/>
      <c r="C5" s="889"/>
      <c r="D5" s="889"/>
      <c r="E5" s="890"/>
      <c r="F5" s="891"/>
      <c r="G5" s="891"/>
      <c r="H5" s="312" t="s">
        <v>87</v>
      </c>
      <c r="I5" s="312" t="s">
        <v>551</v>
      </c>
      <c r="J5" s="879"/>
      <c r="K5" s="880"/>
      <c r="L5" s="882" t="s">
        <v>546</v>
      </c>
      <c r="M5" s="884"/>
      <c r="N5" s="313" t="s">
        <v>87</v>
      </c>
      <c r="O5" s="313" t="s">
        <v>551</v>
      </c>
      <c r="P5" s="895"/>
      <c r="Q5" s="892"/>
    </row>
    <row r="6" spans="1:17" ht="23.25" customHeight="1" x14ac:dyDescent="0.25">
      <c r="A6" s="314" t="s">
        <v>304</v>
      </c>
      <c r="B6" s="315"/>
      <c r="C6" s="315"/>
      <c r="D6" s="315"/>
      <c r="E6" s="316"/>
      <c r="F6" s="317"/>
      <c r="G6" s="313"/>
      <c r="H6" s="318"/>
      <c r="I6" s="313"/>
      <c r="J6" s="313"/>
      <c r="K6" s="319"/>
      <c r="L6" s="320"/>
      <c r="M6" s="321"/>
      <c r="N6" s="321"/>
      <c r="O6" s="321"/>
      <c r="P6" s="321"/>
      <c r="Q6" s="322"/>
    </row>
    <row r="7" spans="1:17" ht="23.25" customHeight="1" x14ac:dyDescent="0.25">
      <c r="A7" s="314" t="s">
        <v>304</v>
      </c>
      <c r="B7" s="315"/>
      <c r="C7" s="315"/>
      <c r="D7" s="315"/>
      <c r="E7" s="316"/>
      <c r="F7" s="317"/>
      <c r="G7" s="313"/>
      <c r="H7" s="318"/>
      <c r="I7" s="313"/>
      <c r="J7" s="313"/>
      <c r="K7" s="319"/>
      <c r="L7" s="320"/>
      <c r="M7" s="321"/>
      <c r="N7" s="321"/>
      <c r="O7" s="321"/>
      <c r="P7" s="321"/>
      <c r="Q7" s="322"/>
    </row>
    <row r="8" spans="1:17" ht="23.25" customHeight="1" x14ac:dyDescent="0.25">
      <c r="A8" s="314" t="s">
        <v>304</v>
      </c>
      <c r="B8" s="315"/>
      <c r="C8" s="315"/>
      <c r="D8" s="315"/>
      <c r="E8" s="323"/>
      <c r="F8" s="324"/>
      <c r="G8" s="321"/>
      <c r="H8" s="321"/>
      <c r="I8" s="321"/>
      <c r="J8" s="321"/>
      <c r="K8" s="322"/>
      <c r="L8" s="325"/>
      <c r="M8" s="312"/>
      <c r="N8" s="326"/>
      <c r="O8" s="326"/>
      <c r="P8" s="326"/>
      <c r="Q8" s="327"/>
    </row>
    <row r="9" spans="1:17" ht="23.25" customHeight="1" x14ac:dyDescent="0.25">
      <c r="A9" s="314" t="s">
        <v>304</v>
      </c>
      <c r="B9" s="315"/>
      <c r="C9" s="315"/>
      <c r="D9" s="315"/>
      <c r="E9" s="323"/>
      <c r="F9" s="328"/>
      <c r="G9" s="321"/>
      <c r="H9" s="321"/>
      <c r="I9" s="321"/>
      <c r="J9" s="321"/>
      <c r="K9" s="322"/>
      <c r="L9" s="325"/>
      <c r="M9" s="312"/>
      <c r="N9" s="326"/>
      <c r="O9" s="326"/>
      <c r="P9" s="326"/>
      <c r="Q9" s="327"/>
    </row>
    <row r="10" spans="1:17" ht="27.75" customHeight="1" x14ac:dyDescent="0.3">
      <c r="A10" s="329" t="s">
        <v>552</v>
      </c>
      <c r="B10" s="330"/>
      <c r="C10" s="331"/>
      <c r="D10" s="273"/>
      <c r="E10" s="316"/>
      <c r="F10" s="415"/>
      <c r="G10" s="333"/>
      <c r="H10" s="333"/>
      <c r="I10" s="333"/>
      <c r="J10" s="334"/>
      <c r="K10" s="335"/>
      <c r="L10" s="320"/>
      <c r="M10" s="273"/>
      <c r="N10" s="273"/>
      <c r="O10" s="273"/>
      <c r="P10" s="273"/>
      <c r="Q10" s="336"/>
    </row>
    <row r="11" spans="1:17" ht="27.75" customHeight="1" x14ac:dyDescent="0.25">
      <c r="A11" s="329" t="s">
        <v>552</v>
      </c>
      <c r="B11" s="337"/>
      <c r="C11" s="331"/>
      <c r="D11" s="273"/>
      <c r="E11" s="316"/>
      <c r="F11" s="332"/>
      <c r="G11" s="333"/>
      <c r="H11" s="333"/>
      <c r="I11" s="333"/>
      <c r="J11" s="334"/>
      <c r="K11" s="319"/>
      <c r="L11" s="320"/>
      <c r="M11" s="273"/>
      <c r="N11" s="273"/>
      <c r="O11" s="273"/>
      <c r="P11" s="273"/>
      <c r="Q11" s="336"/>
    </row>
    <row r="12" spans="1:17" ht="42" customHeight="1" x14ac:dyDescent="0.25">
      <c r="A12" s="329" t="s">
        <v>552</v>
      </c>
      <c r="B12" s="337"/>
      <c r="C12" s="331"/>
      <c r="D12" s="273"/>
      <c r="E12" s="316"/>
      <c r="F12" s="332"/>
      <c r="G12" s="333"/>
      <c r="H12" s="333"/>
      <c r="I12" s="333"/>
      <c r="J12" s="334"/>
      <c r="K12" s="319"/>
      <c r="L12" s="320"/>
      <c r="M12" s="273"/>
      <c r="N12" s="273"/>
      <c r="O12" s="273"/>
      <c r="P12" s="273"/>
      <c r="Q12" s="336"/>
    </row>
    <row r="13" spans="1:17" ht="42" customHeight="1" x14ac:dyDescent="0.25">
      <c r="A13" s="329" t="s">
        <v>552</v>
      </c>
      <c r="B13" s="337"/>
      <c r="C13" s="331"/>
      <c r="D13" s="273"/>
      <c r="E13" s="316"/>
      <c r="F13" s="332"/>
      <c r="G13" s="333"/>
      <c r="H13" s="333"/>
      <c r="I13" s="333"/>
      <c r="J13" s="334"/>
      <c r="K13" s="319"/>
      <c r="L13" s="320"/>
      <c r="M13" s="273"/>
      <c r="N13" s="273"/>
      <c r="O13" s="273"/>
      <c r="P13" s="273"/>
      <c r="Q13" s="336"/>
    </row>
    <row r="14" spans="1:17" ht="42" customHeight="1" x14ac:dyDescent="0.25">
      <c r="A14" s="329" t="s">
        <v>552</v>
      </c>
      <c r="B14" s="337"/>
      <c r="C14" s="331"/>
      <c r="D14" s="273"/>
      <c r="E14" s="316"/>
      <c r="F14" s="332"/>
      <c r="G14" s="333"/>
      <c r="H14" s="333"/>
      <c r="I14" s="333"/>
      <c r="J14" s="334"/>
      <c r="K14" s="319"/>
      <c r="L14" s="320"/>
      <c r="M14" s="273"/>
      <c r="N14" s="273"/>
      <c r="O14" s="273"/>
      <c r="P14" s="273"/>
      <c r="Q14" s="336"/>
    </row>
    <row r="15" spans="1:17" ht="23.25" customHeight="1" x14ac:dyDescent="0.25">
      <c r="A15" s="329" t="s">
        <v>552</v>
      </c>
      <c r="B15" s="337"/>
      <c r="C15" s="331"/>
      <c r="D15" s="273"/>
      <c r="E15" s="323"/>
      <c r="F15" s="338"/>
      <c r="G15" s="273"/>
      <c r="H15" s="273"/>
      <c r="I15" s="273"/>
      <c r="J15" s="273"/>
      <c r="K15" s="336"/>
      <c r="L15" s="339"/>
      <c r="M15" s="312"/>
      <c r="N15" s="312"/>
      <c r="O15" s="312"/>
      <c r="P15" s="312"/>
      <c r="Q15" s="327"/>
    </row>
    <row r="16" spans="1:17" ht="23.25" customHeight="1" x14ac:dyDescent="0.25">
      <c r="A16" s="329" t="s">
        <v>552</v>
      </c>
      <c r="B16" s="337"/>
      <c r="C16" s="331"/>
      <c r="D16" s="273"/>
      <c r="E16" s="323"/>
      <c r="F16" s="338"/>
      <c r="G16" s="273"/>
      <c r="H16" s="273"/>
      <c r="I16" s="273"/>
      <c r="J16" s="273"/>
      <c r="K16" s="336"/>
      <c r="L16" s="339"/>
      <c r="M16" s="312"/>
      <c r="N16" s="312"/>
      <c r="O16" s="312"/>
      <c r="P16" s="312"/>
      <c r="Q16" s="327"/>
    </row>
    <row r="17" spans="1:17" ht="30" customHeight="1" x14ac:dyDescent="0.25">
      <c r="A17" s="329" t="s">
        <v>552</v>
      </c>
      <c r="B17" s="337"/>
      <c r="C17" s="331"/>
      <c r="D17" s="273"/>
      <c r="E17" s="323"/>
      <c r="F17" s="338"/>
      <c r="G17" s="273"/>
      <c r="H17" s="273"/>
      <c r="I17" s="273"/>
      <c r="J17" s="273"/>
      <c r="K17" s="336"/>
      <c r="L17" s="339"/>
      <c r="M17" s="312"/>
      <c r="N17" s="312"/>
      <c r="O17" s="312"/>
      <c r="P17" s="340"/>
      <c r="Q17" s="327"/>
    </row>
    <row r="18" spans="1:17" ht="30" customHeight="1" x14ac:dyDescent="0.25">
      <c r="A18" s="341" t="s">
        <v>553</v>
      </c>
      <c r="B18" s="315"/>
      <c r="C18" s="315"/>
      <c r="D18" s="315"/>
      <c r="E18" s="316"/>
      <c r="F18" s="332"/>
      <c r="G18" s="333"/>
      <c r="H18" s="333"/>
      <c r="I18" s="333"/>
      <c r="J18" s="333"/>
      <c r="K18" s="342"/>
      <c r="L18" s="320"/>
      <c r="M18" s="330"/>
      <c r="N18" s="330"/>
      <c r="O18" s="330"/>
      <c r="P18" s="343"/>
      <c r="Q18" s="344"/>
    </row>
    <row r="19" spans="1:17" ht="30" customHeight="1" x14ac:dyDescent="0.25">
      <c r="A19" s="341" t="s">
        <v>553</v>
      </c>
      <c r="B19" s="315"/>
      <c r="C19" s="315"/>
      <c r="D19" s="315"/>
      <c r="E19" s="316"/>
      <c r="F19" s="332"/>
      <c r="G19" s="333"/>
      <c r="H19" s="333"/>
      <c r="I19" s="333"/>
      <c r="J19" s="333"/>
      <c r="K19" s="342"/>
      <c r="L19" s="320"/>
      <c r="M19" s="330"/>
      <c r="N19" s="330"/>
      <c r="O19" s="330"/>
      <c r="P19" s="343"/>
      <c r="Q19" s="344"/>
    </row>
    <row r="20" spans="1:17" ht="30" customHeight="1" x14ac:dyDescent="0.25">
      <c r="A20" s="341" t="s">
        <v>553</v>
      </c>
      <c r="B20" s="315"/>
      <c r="C20" s="315"/>
      <c r="D20" s="315"/>
      <c r="E20" s="316"/>
      <c r="F20" s="332"/>
      <c r="G20" s="333"/>
      <c r="H20" s="333"/>
      <c r="I20" s="333"/>
      <c r="J20" s="333"/>
      <c r="K20" s="342"/>
      <c r="L20" s="320"/>
      <c r="M20" s="330"/>
      <c r="N20" s="330"/>
      <c r="O20" s="330"/>
      <c r="P20" s="343"/>
      <c r="Q20" s="344"/>
    </row>
    <row r="21" spans="1:17" ht="30" customHeight="1" x14ac:dyDescent="0.25">
      <c r="A21" s="341" t="s">
        <v>553</v>
      </c>
      <c r="B21" s="315"/>
      <c r="C21" s="315"/>
      <c r="D21" s="315"/>
      <c r="E21" s="316"/>
      <c r="F21" s="332"/>
      <c r="G21" s="333"/>
      <c r="H21" s="333"/>
      <c r="I21" s="333"/>
      <c r="J21" s="333"/>
      <c r="K21" s="342"/>
      <c r="L21" s="320"/>
      <c r="M21" s="330"/>
      <c r="N21" s="330"/>
      <c r="O21" s="330"/>
      <c r="P21" s="343"/>
      <c r="Q21" s="344"/>
    </row>
    <row r="22" spans="1:17" ht="30" customHeight="1" x14ac:dyDescent="0.25">
      <c r="A22" s="341" t="s">
        <v>553</v>
      </c>
      <c r="B22" s="315"/>
      <c r="C22" s="315"/>
      <c r="D22" s="315"/>
      <c r="E22" s="323"/>
      <c r="F22" s="338"/>
      <c r="G22" s="273"/>
      <c r="H22" s="273"/>
      <c r="I22" s="273"/>
      <c r="J22" s="345"/>
      <c r="K22" s="336"/>
      <c r="L22" s="346"/>
      <c r="M22" s="312"/>
      <c r="N22" s="312"/>
      <c r="O22" s="312"/>
      <c r="P22" s="340"/>
      <c r="Q22" s="327"/>
    </row>
    <row r="23" spans="1:17" ht="30" customHeight="1" x14ac:dyDescent="0.25">
      <c r="A23" s="341" t="s">
        <v>554</v>
      </c>
      <c r="B23" s="315"/>
      <c r="C23" s="315"/>
      <c r="D23" s="315"/>
      <c r="E23" s="323"/>
      <c r="F23" s="338"/>
      <c r="G23" s="273"/>
      <c r="H23" s="273"/>
      <c r="I23" s="273"/>
      <c r="J23" s="273"/>
      <c r="K23" s="336"/>
      <c r="L23" s="346"/>
      <c r="M23" s="312"/>
      <c r="N23" s="312"/>
      <c r="O23" s="312"/>
      <c r="P23" s="312"/>
      <c r="Q23" s="327"/>
    </row>
    <row r="24" spans="1:17" ht="30" customHeight="1" x14ac:dyDescent="0.25">
      <c r="A24" s="329" t="s">
        <v>325</v>
      </c>
      <c r="B24" s="330"/>
      <c r="C24" s="330"/>
      <c r="D24" s="330"/>
      <c r="E24" s="316"/>
      <c r="F24" s="347"/>
      <c r="G24" s="313"/>
      <c r="H24" s="313"/>
      <c r="I24" s="313"/>
      <c r="J24" s="313"/>
      <c r="K24" s="319"/>
      <c r="L24" s="348"/>
      <c r="M24" s="330"/>
      <c r="N24" s="330"/>
      <c r="O24" s="330"/>
      <c r="P24" s="330"/>
      <c r="Q24" s="344"/>
    </row>
    <row r="25" spans="1:17" ht="30" customHeight="1" x14ac:dyDescent="0.25">
      <c r="A25" s="329" t="s">
        <v>325</v>
      </c>
      <c r="B25" s="330"/>
      <c r="C25" s="330"/>
      <c r="D25" s="330"/>
      <c r="E25" s="316"/>
      <c r="F25" s="347"/>
      <c r="G25" s="313"/>
      <c r="H25" s="313"/>
      <c r="I25" s="313"/>
      <c r="J25" s="313"/>
      <c r="K25" s="319"/>
      <c r="L25" s="348"/>
      <c r="M25" s="330"/>
      <c r="N25" s="330"/>
      <c r="O25" s="330"/>
      <c r="P25" s="330"/>
      <c r="Q25" s="344"/>
    </row>
    <row r="26" spans="1:17" ht="24.75" customHeight="1" x14ac:dyDescent="0.25">
      <c r="A26" s="329" t="s">
        <v>325</v>
      </c>
      <c r="B26" s="330"/>
      <c r="C26" s="330"/>
      <c r="D26" s="330"/>
      <c r="E26" s="349"/>
      <c r="F26" s="347"/>
      <c r="G26" s="313"/>
      <c r="H26" s="313"/>
      <c r="I26" s="313"/>
      <c r="J26" s="313"/>
      <c r="K26" s="319"/>
      <c r="L26" s="320"/>
      <c r="M26" s="330"/>
      <c r="N26" s="330"/>
      <c r="O26" s="330"/>
      <c r="P26" s="343"/>
      <c r="Q26" s="344"/>
    </row>
    <row r="27" spans="1:17" ht="22.5" customHeight="1" x14ac:dyDescent="0.25">
      <c r="A27" s="329" t="s">
        <v>325</v>
      </c>
      <c r="B27" s="330"/>
      <c r="C27" s="330"/>
      <c r="D27" s="330"/>
      <c r="E27" s="323"/>
      <c r="F27" s="338"/>
      <c r="G27" s="273"/>
      <c r="H27" s="273"/>
      <c r="I27" s="273"/>
      <c r="J27" s="273"/>
      <c r="K27" s="336"/>
      <c r="L27" s="346"/>
      <c r="M27" s="312"/>
      <c r="N27" s="312"/>
      <c r="O27" s="312"/>
      <c r="P27" s="312"/>
      <c r="Q27" s="327"/>
    </row>
    <row r="28" spans="1:17" ht="22.5" customHeight="1" x14ac:dyDescent="0.25">
      <c r="A28" s="329" t="s">
        <v>325</v>
      </c>
      <c r="B28" s="330"/>
      <c r="C28" s="330"/>
      <c r="D28" s="330"/>
      <c r="E28" s="323"/>
      <c r="F28" s="338"/>
      <c r="G28" s="273"/>
      <c r="H28" s="273"/>
      <c r="I28" s="273"/>
      <c r="J28" s="273"/>
      <c r="K28" s="336"/>
      <c r="L28" s="346"/>
      <c r="M28" s="312"/>
      <c r="N28" s="312"/>
      <c r="O28" s="312"/>
      <c r="P28" s="312"/>
      <c r="Q28" s="327"/>
    </row>
    <row r="29" spans="1:17" ht="32.25" customHeight="1" x14ac:dyDescent="0.25">
      <c r="A29" s="329" t="s">
        <v>325</v>
      </c>
      <c r="B29" s="330"/>
      <c r="C29" s="330"/>
      <c r="D29" s="330"/>
      <c r="E29" s="323"/>
      <c r="F29" s="338"/>
      <c r="G29" s="273"/>
      <c r="H29" s="273"/>
      <c r="I29" s="273"/>
      <c r="J29" s="345"/>
      <c r="K29" s="336"/>
      <c r="L29" s="346"/>
      <c r="M29" s="312"/>
      <c r="N29" s="312"/>
      <c r="O29" s="312"/>
      <c r="P29" s="340"/>
      <c r="Q29" s="327"/>
    </row>
    <row r="30" spans="1:17" ht="32.25" customHeight="1" x14ac:dyDescent="0.25">
      <c r="A30" s="350" t="s">
        <v>326</v>
      </c>
      <c r="B30" s="315"/>
      <c r="C30" s="315"/>
      <c r="D30" s="315"/>
      <c r="E30" s="316"/>
      <c r="F30" s="351"/>
      <c r="G30" s="352"/>
      <c r="H30" s="352"/>
      <c r="I30" s="352"/>
      <c r="J30" s="353"/>
      <c r="K30" s="354"/>
      <c r="L30" s="355"/>
      <c r="M30" s="356"/>
      <c r="N30" s="356"/>
      <c r="O30" s="356"/>
      <c r="P30" s="357"/>
      <c r="Q30" s="358"/>
    </row>
    <row r="31" spans="1:17" ht="32.25" customHeight="1" x14ac:dyDescent="0.25">
      <c r="A31" s="350" t="s">
        <v>326</v>
      </c>
      <c r="B31" s="315"/>
      <c r="C31" s="315"/>
      <c r="D31" s="315"/>
      <c r="E31" s="316"/>
      <c r="F31" s="351"/>
      <c r="G31" s="352"/>
      <c r="H31" s="352"/>
      <c r="I31" s="352"/>
      <c r="J31" s="353"/>
      <c r="K31" s="354"/>
      <c r="L31" s="355"/>
      <c r="M31" s="356"/>
      <c r="N31" s="356"/>
      <c r="O31" s="356"/>
      <c r="P31" s="357"/>
      <c r="Q31" s="358"/>
    </row>
    <row r="32" spans="1:17" ht="32.25" customHeight="1" x14ac:dyDescent="0.25">
      <c r="A32" s="350" t="s">
        <v>326</v>
      </c>
      <c r="B32" s="315"/>
      <c r="C32" s="315"/>
      <c r="D32" s="315"/>
      <c r="E32" s="323"/>
      <c r="F32" s="359"/>
      <c r="G32" s="356"/>
      <c r="H32" s="356"/>
      <c r="I32" s="356"/>
      <c r="J32" s="357"/>
      <c r="K32" s="358"/>
      <c r="L32" s="360"/>
      <c r="M32" s="361"/>
      <c r="N32" s="361"/>
      <c r="O32" s="361"/>
      <c r="P32" s="362"/>
      <c r="Q32" s="363"/>
    </row>
    <row r="33" spans="1:17" ht="32.25" customHeight="1" x14ac:dyDescent="0.25">
      <c r="A33" s="350" t="s">
        <v>326</v>
      </c>
      <c r="B33" s="315"/>
      <c r="C33" s="315"/>
      <c r="D33" s="315"/>
      <c r="E33" s="323"/>
      <c r="F33" s="359"/>
      <c r="G33" s="356"/>
      <c r="H33" s="356"/>
      <c r="I33" s="356"/>
      <c r="J33" s="357"/>
      <c r="K33" s="358"/>
      <c r="L33" s="360"/>
      <c r="M33" s="361"/>
      <c r="N33" s="361"/>
      <c r="O33" s="361"/>
      <c r="P33" s="362"/>
      <c r="Q33" s="363"/>
    </row>
    <row r="34" spans="1:17" ht="32.25" customHeight="1" x14ac:dyDescent="0.25">
      <c r="A34" s="364" t="s">
        <v>328</v>
      </c>
      <c r="B34" s="330"/>
      <c r="C34" s="330"/>
      <c r="D34" s="330"/>
      <c r="E34" s="316"/>
      <c r="F34" s="365"/>
      <c r="G34" s="366"/>
      <c r="H34" s="366"/>
      <c r="I34" s="366"/>
      <c r="J34" s="367"/>
      <c r="K34" s="368"/>
      <c r="L34" s="877"/>
      <c r="M34" s="356"/>
      <c r="N34" s="356"/>
      <c r="O34" s="356"/>
      <c r="P34" s="357"/>
      <c r="Q34" s="358"/>
    </row>
    <row r="35" spans="1:17" ht="32.25" customHeight="1" x14ac:dyDescent="0.25">
      <c r="A35" s="364" t="s">
        <v>328</v>
      </c>
      <c r="B35" s="330"/>
      <c r="C35" s="330"/>
      <c r="D35" s="330"/>
      <c r="E35" s="316"/>
      <c r="F35" s="365"/>
      <c r="G35" s="366"/>
      <c r="H35" s="366"/>
      <c r="I35" s="366"/>
      <c r="J35" s="367"/>
      <c r="K35" s="368"/>
      <c r="L35" s="878"/>
      <c r="M35" s="356"/>
      <c r="N35" s="356"/>
      <c r="O35" s="356"/>
      <c r="P35" s="357"/>
      <c r="Q35" s="358"/>
    </row>
    <row r="36" spans="1:17" ht="32.25" customHeight="1" x14ac:dyDescent="0.25">
      <c r="A36" s="369" t="s">
        <v>329</v>
      </c>
      <c r="B36" s="315"/>
      <c r="C36" s="315"/>
      <c r="D36" s="315"/>
      <c r="E36" s="316"/>
      <c r="F36" s="365"/>
      <c r="G36" s="366"/>
      <c r="H36" s="366"/>
      <c r="I36" s="366"/>
      <c r="J36" s="367"/>
      <c r="K36" s="368"/>
      <c r="L36" s="355"/>
      <c r="M36" s="356"/>
      <c r="N36" s="356"/>
      <c r="O36" s="356"/>
      <c r="P36" s="357"/>
      <c r="Q36" s="358"/>
    </row>
    <row r="37" spans="1:17" ht="32.25" customHeight="1" x14ac:dyDescent="0.25">
      <c r="A37" s="369" t="s">
        <v>329</v>
      </c>
      <c r="B37" s="315"/>
      <c r="C37" s="315"/>
      <c r="D37" s="315"/>
      <c r="E37" s="316"/>
      <c r="F37" s="365"/>
      <c r="G37" s="366"/>
      <c r="H37" s="366"/>
      <c r="I37" s="366"/>
      <c r="J37" s="367"/>
      <c r="K37" s="368"/>
      <c r="L37" s="355"/>
      <c r="M37" s="356"/>
      <c r="N37" s="356"/>
      <c r="O37" s="356"/>
      <c r="P37" s="357"/>
      <c r="Q37" s="358"/>
    </row>
    <row r="38" spans="1:17" ht="32.25" customHeight="1" x14ac:dyDescent="0.25">
      <c r="A38" s="369" t="s">
        <v>329</v>
      </c>
      <c r="B38" s="315"/>
      <c r="C38" s="315"/>
      <c r="D38" s="315"/>
      <c r="E38" s="323"/>
      <c r="F38" s="359"/>
      <c r="G38" s="356"/>
      <c r="H38" s="356"/>
      <c r="I38" s="356"/>
      <c r="J38" s="357"/>
      <c r="K38" s="358"/>
      <c r="L38" s="370"/>
      <c r="M38" s="371"/>
      <c r="N38" s="371"/>
      <c r="O38" s="371"/>
      <c r="P38" s="372"/>
      <c r="Q38" s="373"/>
    </row>
    <row r="39" spans="1:17" ht="21.75" customHeight="1" x14ac:dyDescent="0.25">
      <c r="A39" s="374" t="s">
        <v>330</v>
      </c>
      <c r="B39" s="273"/>
      <c r="C39" s="273"/>
      <c r="D39" s="273"/>
      <c r="E39" s="375"/>
      <c r="F39" s="359"/>
      <c r="G39" s="356"/>
      <c r="H39" s="356"/>
      <c r="I39" s="356"/>
      <c r="J39" s="357"/>
      <c r="K39" s="358"/>
      <c r="L39" s="355"/>
      <c r="M39" s="356"/>
      <c r="N39" s="356"/>
      <c r="O39" s="356"/>
      <c r="P39" s="357"/>
      <c r="Q39" s="358"/>
    </row>
    <row r="40" spans="1:17" ht="32.25" customHeight="1" x14ac:dyDescent="0.25">
      <c r="A40" s="369" t="s">
        <v>332</v>
      </c>
      <c r="B40" s="376"/>
      <c r="C40" s="377"/>
      <c r="D40" s="376"/>
      <c r="E40" s="378"/>
      <c r="F40" s="378"/>
      <c r="G40" s="379"/>
      <c r="H40" s="379"/>
      <c r="I40" s="379"/>
      <c r="J40" s="380"/>
      <c r="K40" s="381"/>
      <c r="L40" s="355"/>
      <c r="M40" s="356"/>
      <c r="N40" s="356"/>
      <c r="O40" s="356"/>
      <c r="P40" s="357"/>
      <c r="Q40" s="358"/>
    </row>
    <row r="41" spans="1:17" ht="32.25" customHeight="1" x14ac:dyDescent="0.25">
      <c r="A41" s="369" t="s">
        <v>332</v>
      </c>
      <c r="B41" s="376"/>
      <c r="C41" s="377"/>
      <c r="D41" s="376"/>
      <c r="E41" s="378"/>
      <c r="F41" s="378"/>
      <c r="G41" s="379"/>
      <c r="H41" s="379"/>
      <c r="I41" s="379"/>
      <c r="J41" s="380"/>
      <c r="K41" s="381"/>
      <c r="L41" s="355"/>
      <c r="M41" s="356"/>
      <c r="N41" s="356"/>
      <c r="O41" s="356"/>
      <c r="P41" s="357"/>
      <c r="Q41" s="358"/>
    </row>
    <row r="42" spans="1:17" ht="32.25" customHeight="1" x14ac:dyDescent="0.25">
      <c r="A42" s="369" t="s">
        <v>332</v>
      </c>
      <c r="B42" s="376"/>
      <c r="C42" s="377"/>
      <c r="D42" s="376"/>
      <c r="E42" s="382"/>
      <c r="F42" s="383"/>
      <c r="G42" s="384"/>
      <c r="H42" s="384"/>
      <c r="I42" s="384"/>
      <c r="J42" s="385"/>
      <c r="K42" s="386"/>
      <c r="L42" s="387"/>
      <c r="M42" s="388"/>
      <c r="N42" s="388"/>
      <c r="O42" s="388"/>
      <c r="P42" s="389"/>
      <c r="Q42" s="390"/>
    </row>
    <row r="43" spans="1:17" ht="32.25" customHeight="1" x14ac:dyDescent="0.25">
      <c r="A43" s="364" t="s">
        <v>333</v>
      </c>
      <c r="B43" s="330"/>
      <c r="C43" s="337"/>
      <c r="D43" s="330"/>
      <c r="E43" s="316"/>
      <c r="F43" s="365"/>
      <c r="G43" s="366"/>
      <c r="H43" s="366"/>
      <c r="I43" s="366"/>
      <c r="J43" s="367"/>
      <c r="K43" s="368"/>
      <c r="L43" s="355"/>
      <c r="M43" s="356"/>
      <c r="N43" s="356"/>
      <c r="O43" s="356"/>
      <c r="P43" s="357"/>
      <c r="Q43" s="358"/>
    </row>
    <row r="44" spans="1:17" ht="32.25" customHeight="1" x14ac:dyDescent="0.25">
      <c r="A44" s="364" t="s">
        <v>333</v>
      </c>
      <c r="B44" s="330"/>
      <c r="C44" s="337"/>
      <c r="D44" s="330"/>
      <c r="E44" s="316"/>
      <c r="F44" s="365"/>
      <c r="G44" s="366"/>
      <c r="H44" s="366"/>
      <c r="I44" s="366"/>
      <c r="J44" s="367"/>
      <c r="K44" s="368"/>
      <c r="L44" s="355"/>
      <c r="M44" s="356"/>
      <c r="N44" s="356"/>
      <c r="O44" s="356"/>
      <c r="P44" s="357"/>
      <c r="Q44" s="358"/>
    </row>
    <row r="45" spans="1:17" ht="32.25" customHeight="1" x14ac:dyDescent="0.25">
      <c r="A45" s="364" t="s">
        <v>333</v>
      </c>
      <c r="B45" s="330"/>
      <c r="C45" s="337"/>
      <c r="D45" s="330"/>
      <c r="E45" s="316"/>
      <c r="F45" s="365"/>
      <c r="G45" s="366"/>
      <c r="H45" s="366"/>
      <c r="I45" s="366"/>
      <c r="J45" s="367"/>
      <c r="K45" s="368"/>
      <c r="L45" s="355"/>
      <c r="M45" s="356"/>
      <c r="N45" s="356"/>
      <c r="O45" s="356"/>
      <c r="P45" s="357"/>
      <c r="Q45" s="358"/>
    </row>
    <row r="46" spans="1:17" ht="32.25" customHeight="1" x14ac:dyDescent="0.25">
      <c r="A46" s="364" t="s">
        <v>333</v>
      </c>
      <c r="B46" s="330"/>
      <c r="C46" s="337"/>
      <c r="D46" s="330"/>
      <c r="E46" s="323"/>
      <c r="F46" s="359"/>
      <c r="G46" s="356"/>
      <c r="H46" s="356"/>
      <c r="I46" s="356"/>
      <c r="J46" s="357"/>
      <c r="K46" s="358"/>
      <c r="L46" s="370"/>
      <c r="M46" s="371"/>
      <c r="N46" s="371"/>
      <c r="O46" s="371"/>
      <c r="P46" s="372"/>
      <c r="Q46" s="373"/>
    </row>
    <row r="47" spans="1:17" ht="32.25" customHeight="1" x14ac:dyDescent="0.25">
      <c r="A47" s="369" t="s">
        <v>340</v>
      </c>
      <c r="B47" s="391"/>
      <c r="C47" s="315"/>
      <c r="D47" s="315"/>
      <c r="E47" s="323"/>
      <c r="F47" s="359"/>
      <c r="G47" s="356"/>
      <c r="H47" s="356"/>
      <c r="I47" s="356"/>
      <c r="J47" s="357"/>
      <c r="K47" s="358"/>
      <c r="L47" s="370"/>
      <c r="M47" s="371"/>
      <c r="N47" s="372"/>
      <c r="O47" s="371"/>
      <c r="P47" s="372"/>
      <c r="Q47" s="373"/>
    </row>
    <row r="48" spans="1:17" ht="32.25" customHeight="1" x14ac:dyDescent="0.25">
      <c r="A48" s="374" t="s">
        <v>341</v>
      </c>
      <c r="B48" s="392"/>
      <c r="C48" s="331"/>
      <c r="D48" s="330"/>
      <c r="E48" s="316"/>
      <c r="F48" s="365"/>
      <c r="G48" s="366"/>
      <c r="H48" s="366"/>
      <c r="I48" s="366"/>
      <c r="J48" s="367"/>
      <c r="K48" s="368"/>
      <c r="L48" s="370"/>
      <c r="M48" s="371"/>
      <c r="N48" s="372"/>
      <c r="O48" s="371"/>
      <c r="P48" s="372"/>
      <c r="Q48" s="373"/>
    </row>
    <row r="49" spans="1:17" ht="32.25" customHeight="1" x14ac:dyDescent="0.25">
      <c r="A49" s="374" t="s">
        <v>341</v>
      </c>
      <c r="B49" s="392"/>
      <c r="C49" s="331"/>
      <c r="D49" s="330"/>
      <c r="E49" s="323"/>
      <c r="F49" s="359"/>
      <c r="G49" s="356"/>
      <c r="H49" s="356"/>
      <c r="I49" s="356"/>
      <c r="J49" s="357"/>
      <c r="K49" s="358"/>
      <c r="L49" s="359"/>
      <c r="M49" s="356"/>
      <c r="N49" s="356"/>
      <c r="O49" s="356"/>
      <c r="P49" s="357"/>
      <c r="Q49" s="358"/>
    </row>
    <row r="50" spans="1:17" ht="32.25" customHeight="1" x14ac:dyDescent="0.25">
      <c r="A50" s="374" t="s">
        <v>341</v>
      </c>
      <c r="B50" s="392"/>
      <c r="C50" s="331"/>
      <c r="D50" s="330"/>
      <c r="E50" s="323"/>
      <c r="F50" s="359"/>
      <c r="G50" s="356"/>
      <c r="H50" s="356"/>
      <c r="I50" s="356"/>
      <c r="J50" s="357"/>
      <c r="K50" s="358"/>
      <c r="L50" s="359"/>
      <c r="M50" s="356"/>
      <c r="N50" s="356"/>
      <c r="O50" s="356"/>
      <c r="P50" s="357"/>
      <c r="Q50" s="358"/>
    </row>
    <row r="51" spans="1:17" ht="32.25" customHeight="1" x14ac:dyDescent="0.25">
      <c r="A51" s="374" t="s">
        <v>341</v>
      </c>
      <c r="B51" s="392"/>
      <c r="C51" s="331"/>
      <c r="D51" s="330"/>
      <c r="E51" s="323"/>
      <c r="F51" s="359"/>
      <c r="G51" s="356"/>
      <c r="H51" s="356"/>
      <c r="I51" s="356"/>
      <c r="J51" s="357"/>
      <c r="K51" s="358"/>
      <c r="L51" s="370"/>
      <c r="M51" s="371"/>
      <c r="N51" s="372"/>
      <c r="O51" s="371"/>
      <c r="P51" s="372"/>
      <c r="Q51" s="373"/>
    </row>
    <row r="52" spans="1:17" ht="32.25" customHeight="1" x14ac:dyDescent="0.25">
      <c r="A52" s="393" t="s">
        <v>355</v>
      </c>
      <c r="B52" s="315"/>
      <c r="C52" s="315"/>
      <c r="D52" s="315"/>
      <c r="E52" s="316"/>
      <c r="F52" s="365"/>
      <c r="G52" s="366"/>
      <c r="H52" s="366"/>
      <c r="I52" s="366"/>
      <c r="J52" s="367"/>
      <c r="K52" s="368"/>
      <c r="L52" s="370"/>
      <c r="M52" s="371"/>
      <c r="N52" s="371"/>
      <c r="O52" s="371"/>
      <c r="P52" s="372"/>
      <c r="Q52" s="373"/>
    </row>
    <row r="53" spans="1:17" ht="32.25" customHeight="1" x14ac:dyDescent="0.25">
      <c r="A53" s="393" t="s">
        <v>355</v>
      </c>
      <c r="B53" s="315"/>
      <c r="C53" s="315"/>
      <c r="D53" s="315"/>
      <c r="E53" s="323"/>
      <c r="F53" s="359"/>
      <c r="G53" s="356"/>
      <c r="H53" s="356"/>
      <c r="I53" s="356"/>
      <c r="J53" s="357"/>
      <c r="K53" s="358"/>
      <c r="L53" s="370"/>
      <c r="M53" s="371"/>
      <c r="N53" s="371"/>
      <c r="O53" s="371"/>
      <c r="P53" s="372"/>
      <c r="Q53" s="373"/>
    </row>
    <row r="54" spans="1:17" ht="32.25" customHeight="1" x14ac:dyDescent="0.25">
      <c r="A54" s="374" t="s">
        <v>453</v>
      </c>
      <c r="B54" s="392"/>
      <c r="C54" s="330"/>
      <c r="D54" s="330"/>
      <c r="E54" s="394"/>
      <c r="F54" s="365"/>
      <c r="G54" s="366"/>
      <c r="H54" s="366"/>
      <c r="I54" s="366"/>
      <c r="J54" s="367"/>
      <c r="K54" s="368"/>
      <c r="L54" s="355"/>
      <c r="M54" s="356"/>
      <c r="N54" s="356"/>
      <c r="O54" s="356"/>
      <c r="P54" s="357"/>
      <c r="Q54" s="358"/>
    </row>
    <row r="55" spans="1:17" ht="32.25" customHeight="1" x14ac:dyDescent="0.25">
      <c r="A55" s="374" t="s">
        <v>453</v>
      </c>
      <c r="B55" s="392"/>
      <c r="C55" s="330"/>
      <c r="D55" s="330"/>
      <c r="E55" s="316"/>
      <c r="F55" s="365"/>
      <c r="G55" s="366"/>
      <c r="H55" s="366"/>
      <c r="I55" s="366"/>
      <c r="J55" s="367"/>
      <c r="K55" s="368"/>
      <c r="L55" s="355"/>
      <c r="M55" s="356"/>
      <c r="N55" s="357"/>
      <c r="O55" s="356"/>
      <c r="P55" s="357"/>
      <c r="Q55" s="358"/>
    </row>
    <row r="56" spans="1:17" ht="32.25" customHeight="1" x14ac:dyDescent="0.25">
      <c r="A56" s="374" t="s">
        <v>453</v>
      </c>
      <c r="B56" s="392"/>
      <c r="C56" s="330"/>
      <c r="D56" s="330"/>
      <c r="E56" s="323"/>
      <c r="F56" s="359"/>
      <c r="G56" s="356"/>
      <c r="H56" s="356"/>
      <c r="I56" s="356"/>
      <c r="J56" s="357"/>
      <c r="K56" s="358"/>
      <c r="L56" s="370"/>
      <c r="M56" s="371"/>
      <c r="N56" s="371"/>
      <c r="O56" s="371"/>
      <c r="P56" s="372"/>
      <c r="Q56" s="373"/>
    </row>
    <row r="57" spans="1:17" ht="32.25" customHeight="1" x14ac:dyDescent="0.25">
      <c r="A57" s="374" t="s">
        <v>453</v>
      </c>
      <c r="B57" s="392"/>
      <c r="C57" s="330"/>
      <c r="D57" s="330"/>
      <c r="E57" s="323"/>
      <c r="F57" s="359"/>
      <c r="G57" s="356"/>
      <c r="H57" s="356"/>
      <c r="I57" s="356"/>
      <c r="J57" s="357"/>
      <c r="K57" s="358"/>
      <c r="L57" s="370"/>
      <c r="M57" s="371"/>
      <c r="N57" s="371"/>
      <c r="O57" s="371"/>
      <c r="P57" s="372"/>
      <c r="Q57" s="373"/>
    </row>
    <row r="58" spans="1:17" ht="32.25" customHeight="1" x14ac:dyDescent="0.25">
      <c r="A58" s="395" t="s">
        <v>555</v>
      </c>
      <c r="B58" s="312"/>
      <c r="C58" s="312"/>
      <c r="D58" s="312"/>
      <c r="E58" s="323"/>
      <c r="F58" s="359"/>
      <c r="G58" s="356"/>
      <c r="H58" s="356"/>
      <c r="I58" s="356"/>
      <c r="J58" s="357"/>
      <c r="K58" s="358"/>
      <c r="L58" s="370"/>
      <c r="M58" s="371"/>
      <c r="N58" s="371"/>
      <c r="O58" s="371"/>
      <c r="P58" s="372"/>
      <c r="Q58" s="373"/>
    </row>
    <row r="59" spans="1:17" ht="32.25" customHeight="1" x14ac:dyDescent="0.25">
      <c r="A59" s="395" t="s">
        <v>455</v>
      </c>
      <c r="B59" s="312"/>
      <c r="C59" s="312"/>
      <c r="D59" s="312"/>
      <c r="E59" s="323"/>
      <c r="F59" s="359"/>
      <c r="G59" s="356"/>
      <c r="H59" s="356"/>
      <c r="I59" s="356"/>
      <c r="J59" s="357"/>
      <c r="K59" s="358"/>
      <c r="L59" s="370"/>
      <c r="M59" s="371"/>
      <c r="N59" s="371"/>
      <c r="O59" s="371"/>
      <c r="P59" s="372"/>
      <c r="Q59" s="373"/>
    </row>
    <row r="60" spans="1:17" ht="32.25" customHeight="1" x14ac:dyDescent="0.25">
      <c r="A60" s="395" t="s">
        <v>556</v>
      </c>
      <c r="B60" s="312"/>
      <c r="C60" s="312"/>
      <c r="D60" s="312"/>
      <c r="E60" s="323"/>
      <c r="F60" s="359"/>
      <c r="G60" s="356"/>
      <c r="H60" s="356"/>
      <c r="I60" s="356"/>
      <c r="J60" s="357"/>
      <c r="K60" s="358"/>
      <c r="L60" s="370"/>
      <c r="M60" s="371"/>
      <c r="N60" s="371"/>
      <c r="O60" s="371"/>
      <c r="P60" s="372"/>
      <c r="Q60" s="373"/>
    </row>
    <row r="61" spans="1:17" ht="32.25" customHeight="1" x14ac:dyDescent="0.25">
      <c r="A61" s="369" t="s">
        <v>374</v>
      </c>
      <c r="B61" s="391"/>
      <c r="C61" s="396"/>
      <c r="D61" s="315"/>
      <c r="E61" s="316"/>
      <c r="F61" s="351"/>
      <c r="G61" s="352"/>
      <c r="H61" s="352"/>
      <c r="I61" s="352"/>
      <c r="J61" s="353"/>
      <c r="K61" s="354"/>
      <c r="L61" s="355"/>
      <c r="M61" s="356"/>
      <c r="N61" s="356"/>
      <c r="O61" s="356"/>
      <c r="P61" s="357"/>
      <c r="Q61" s="358"/>
    </row>
    <row r="62" spans="1:17" ht="30" customHeight="1" x14ac:dyDescent="0.25">
      <c r="A62" s="369" t="s">
        <v>374</v>
      </c>
      <c r="B62" s="391"/>
      <c r="C62" s="396"/>
      <c r="D62" s="315"/>
      <c r="E62" s="323"/>
      <c r="F62" s="359"/>
      <c r="G62" s="356"/>
      <c r="H62" s="356"/>
      <c r="I62" s="356"/>
      <c r="J62" s="357"/>
      <c r="K62" s="358"/>
      <c r="L62" s="370"/>
      <c r="M62" s="371"/>
      <c r="N62" s="371"/>
      <c r="O62" s="371"/>
      <c r="P62" s="372"/>
      <c r="Q62" s="373"/>
    </row>
    <row r="63" spans="1:17" ht="30" customHeight="1" x14ac:dyDescent="0.25">
      <c r="A63" s="369" t="s">
        <v>374</v>
      </c>
      <c r="B63" s="391"/>
      <c r="C63" s="396"/>
      <c r="D63" s="315"/>
      <c r="E63" s="323"/>
      <c r="F63" s="359"/>
      <c r="G63" s="356"/>
      <c r="H63" s="356"/>
      <c r="I63" s="356"/>
      <c r="J63" s="357"/>
      <c r="K63" s="358"/>
      <c r="L63" s="370"/>
      <c r="M63" s="371"/>
      <c r="N63" s="371"/>
      <c r="O63" s="371"/>
      <c r="P63" s="372"/>
      <c r="Q63" s="373"/>
    </row>
    <row r="64" spans="1:17" ht="30" customHeight="1" x14ac:dyDescent="0.25">
      <c r="A64" s="369" t="s">
        <v>374</v>
      </c>
      <c r="B64" s="391"/>
      <c r="C64" s="396"/>
      <c r="D64" s="315"/>
      <c r="E64" s="323"/>
      <c r="F64" s="359"/>
      <c r="G64" s="356"/>
      <c r="H64" s="356"/>
      <c r="I64" s="356"/>
      <c r="J64" s="357"/>
      <c r="K64" s="358"/>
      <c r="L64" s="370"/>
      <c r="M64" s="371"/>
      <c r="N64" s="371"/>
      <c r="O64" s="371"/>
      <c r="P64" s="372"/>
      <c r="Q64" s="373"/>
    </row>
    <row r="65" spans="1:17" ht="32.25" customHeight="1" x14ac:dyDescent="0.25">
      <c r="A65" s="374" t="s">
        <v>375</v>
      </c>
      <c r="B65" s="330"/>
      <c r="C65" s="330"/>
      <c r="D65" s="330"/>
      <c r="E65" s="316"/>
      <c r="F65" s="351"/>
      <c r="G65" s="352"/>
      <c r="H65" s="352"/>
      <c r="I65" s="352"/>
      <c r="J65" s="353"/>
      <c r="K65" s="354"/>
      <c r="L65" s="355"/>
      <c r="M65" s="356"/>
      <c r="N65" s="356"/>
      <c r="O65" s="356"/>
      <c r="P65" s="357"/>
      <c r="Q65" s="358"/>
    </row>
    <row r="66" spans="1:17" ht="32.25" customHeight="1" x14ac:dyDescent="0.25">
      <c r="A66" s="374" t="s">
        <v>375</v>
      </c>
      <c r="B66" s="330"/>
      <c r="C66" s="330"/>
      <c r="D66" s="330"/>
      <c r="E66" s="316"/>
      <c r="F66" s="351"/>
      <c r="G66" s="352"/>
      <c r="H66" s="352"/>
      <c r="I66" s="352"/>
      <c r="J66" s="353"/>
      <c r="K66" s="354"/>
      <c r="L66" s="355"/>
      <c r="M66" s="356"/>
      <c r="N66" s="356"/>
      <c r="O66" s="356"/>
      <c r="P66" s="357"/>
      <c r="Q66" s="358"/>
    </row>
    <row r="67" spans="1:17" ht="32.25" customHeight="1" x14ac:dyDescent="0.25">
      <c r="A67" s="374" t="s">
        <v>375</v>
      </c>
      <c r="B67" s="330"/>
      <c r="C67" s="330"/>
      <c r="D67" s="330"/>
      <c r="E67" s="323"/>
      <c r="F67" s="359"/>
      <c r="G67" s="356"/>
      <c r="H67" s="356"/>
      <c r="I67" s="356"/>
      <c r="J67" s="357"/>
      <c r="K67" s="358"/>
      <c r="L67" s="397"/>
      <c r="M67" s="361"/>
      <c r="N67" s="361"/>
      <c r="O67" s="361"/>
      <c r="P67" s="362"/>
      <c r="Q67" s="363"/>
    </row>
    <row r="68" spans="1:17" ht="32.25" customHeight="1" x14ac:dyDescent="0.25">
      <c r="A68" s="374" t="s">
        <v>375</v>
      </c>
      <c r="B68" s="330"/>
      <c r="C68" s="330"/>
      <c r="D68" s="330"/>
      <c r="E68" s="323"/>
      <c r="F68" s="359"/>
      <c r="G68" s="356"/>
      <c r="H68" s="356"/>
      <c r="I68" s="356"/>
      <c r="J68" s="357"/>
      <c r="K68" s="358"/>
      <c r="L68" s="397"/>
      <c r="M68" s="361"/>
      <c r="N68" s="361"/>
      <c r="O68" s="361"/>
      <c r="P68" s="362"/>
      <c r="Q68" s="363"/>
    </row>
    <row r="69" spans="1:17" ht="32.25" customHeight="1" x14ac:dyDescent="0.25">
      <c r="A69" s="369" t="s">
        <v>376</v>
      </c>
      <c r="B69" s="315"/>
      <c r="C69" s="315"/>
      <c r="D69" s="315"/>
      <c r="E69" s="316"/>
      <c r="F69" s="351"/>
      <c r="G69" s="352"/>
      <c r="H69" s="352"/>
      <c r="I69" s="352"/>
      <c r="J69" s="353"/>
      <c r="K69" s="354"/>
      <c r="L69" s="398"/>
      <c r="M69" s="399"/>
      <c r="N69" s="399"/>
      <c r="O69" s="399"/>
      <c r="P69" s="400"/>
      <c r="Q69" s="401"/>
    </row>
    <row r="70" spans="1:17" ht="32.25" customHeight="1" x14ac:dyDescent="0.25">
      <c r="A70" s="369" t="s">
        <v>376</v>
      </c>
      <c r="B70" s="315"/>
      <c r="C70" s="315"/>
      <c r="D70" s="315"/>
      <c r="E70" s="316"/>
      <c r="F70" s="351"/>
      <c r="G70" s="352"/>
      <c r="H70" s="352"/>
      <c r="I70" s="352"/>
      <c r="J70" s="353"/>
      <c r="K70" s="354"/>
      <c r="L70" s="398"/>
      <c r="M70" s="399"/>
      <c r="N70" s="399"/>
      <c r="O70" s="399"/>
      <c r="P70" s="400"/>
      <c r="Q70" s="401"/>
    </row>
    <row r="71" spans="1:17" ht="32.25" customHeight="1" x14ac:dyDescent="0.25">
      <c r="A71" s="369" t="s">
        <v>376</v>
      </c>
      <c r="B71" s="315"/>
      <c r="C71" s="315"/>
      <c r="D71" s="315"/>
      <c r="E71" s="323"/>
      <c r="F71" s="359"/>
      <c r="G71" s="356"/>
      <c r="H71" s="356"/>
      <c r="I71" s="356"/>
      <c r="J71" s="357"/>
      <c r="K71" s="358"/>
      <c r="L71" s="397"/>
      <c r="M71" s="361"/>
      <c r="N71" s="361"/>
      <c r="O71" s="361"/>
      <c r="P71" s="362"/>
      <c r="Q71" s="363"/>
    </row>
    <row r="72" spans="1:17" ht="32.25" customHeight="1" x14ac:dyDescent="0.25">
      <c r="A72" s="369" t="s">
        <v>376</v>
      </c>
      <c r="B72" s="315"/>
      <c r="C72" s="315"/>
      <c r="D72" s="315"/>
      <c r="E72" s="323"/>
      <c r="F72" s="359"/>
      <c r="G72" s="356"/>
      <c r="H72" s="356"/>
      <c r="I72" s="356"/>
      <c r="J72" s="357"/>
      <c r="K72" s="358"/>
      <c r="L72" s="397"/>
      <c r="M72" s="361"/>
      <c r="N72" s="361"/>
      <c r="O72" s="361"/>
      <c r="P72" s="362"/>
      <c r="Q72" s="363"/>
    </row>
    <row r="73" spans="1:17" ht="32.25" customHeight="1" x14ac:dyDescent="0.25">
      <c r="A73" s="402" t="s">
        <v>380</v>
      </c>
      <c r="B73" s="330"/>
      <c r="C73" s="330"/>
      <c r="D73" s="330"/>
      <c r="E73" s="403"/>
      <c r="F73" s="351"/>
      <c r="G73" s="352"/>
      <c r="H73" s="352"/>
      <c r="I73" s="352"/>
      <c r="J73" s="353"/>
      <c r="K73" s="354"/>
      <c r="L73" s="355"/>
      <c r="M73" s="356"/>
      <c r="N73" s="356"/>
      <c r="O73" s="356"/>
      <c r="P73" s="357"/>
      <c r="Q73" s="358"/>
    </row>
    <row r="74" spans="1:17" ht="32.25" customHeight="1" x14ac:dyDescent="0.25">
      <c r="A74" s="402" t="s">
        <v>380</v>
      </c>
      <c r="B74" s="330"/>
      <c r="C74" s="330"/>
      <c r="D74" s="330"/>
      <c r="E74" s="394"/>
      <c r="F74" s="351"/>
      <c r="G74" s="352"/>
      <c r="H74" s="352"/>
      <c r="I74" s="352"/>
      <c r="J74" s="353"/>
      <c r="K74" s="354"/>
      <c r="L74" s="355"/>
      <c r="M74" s="356"/>
      <c r="N74" s="356"/>
      <c r="O74" s="356"/>
      <c r="P74" s="357"/>
      <c r="Q74" s="358"/>
    </row>
    <row r="75" spans="1:17" ht="32.25" customHeight="1" x14ac:dyDescent="0.25">
      <c r="A75" s="402" t="s">
        <v>380</v>
      </c>
      <c r="B75" s="330"/>
      <c r="C75" s="330"/>
      <c r="D75" s="330"/>
      <c r="E75" s="404"/>
      <c r="F75" s="405"/>
      <c r="G75" s="399"/>
      <c r="H75" s="399"/>
      <c r="I75" s="399"/>
      <c r="J75" s="400"/>
      <c r="K75" s="401"/>
      <c r="L75" s="360"/>
      <c r="M75" s="361"/>
      <c r="N75" s="361"/>
      <c r="O75" s="361"/>
      <c r="P75" s="362"/>
      <c r="Q75" s="363"/>
    </row>
    <row r="76" spans="1:17" ht="32.25" customHeight="1" x14ac:dyDescent="0.25">
      <c r="A76" s="406" t="s">
        <v>387</v>
      </c>
      <c r="B76" s="391"/>
      <c r="C76" s="391"/>
      <c r="D76" s="391"/>
      <c r="E76" s="394"/>
      <c r="F76" s="351"/>
      <c r="G76" s="352"/>
      <c r="H76" s="352"/>
      <c r="I76" s="352"/>
      <c r="J76" s="353"/>
      <c r="K76" s="354"/>
      <c r="L76" s="355"/>
      <c r="M76" s="356"/>
      <c r="N76" s="356"/>
      <c r="O76" s="356"/>
      <c r="P76" s="357"/>
      <c r="Q76" s="358"/>
    </row>
    <row r="77" spans="1:17" ht="32.25" customHeight="1" x14ac:dyDescent="0.25">
      <c r="A77" s="406" t="s">
        <v>387</v>
      </c>
      <c r="B77" s="391"/>
      <c r="C77" s="396"/>
      <c r="D77" s="396"/>
      <c r="E77" s="394"/>
      <c r="F77" s="351"/>
      <c r="G77" s="352"/>
      <c r="H77" s="352"/>
      <c r="I77" s="352"/>
      <c r="J77" s="353"/>
      <c r="K77" s="354"/>
      <c r="L77" s="355"/>
      <c r="M77" s="356"/>
      <c r="N77" s="356"/>
      <c r="O77" s="356"/>
      <c r="P77" s="357"/>
      <c r="Q77" s="358"/>
    </row>
    <row r="78" spans="1:17" ht="32.25" customHeight="1" x14ac:dyDescent="0.25">
      <c r="A78" s="406" t="s">
        <v>387</v>
      </c>
      <c r="B78" s="391"/>
      <c r="C78" s="396"/>
      <c r="D78" s="396"/>
      <c r="E78" s="404"/>
      <c r="F78" s="405"/>
      <c r="G78" s="399"/>
      <c r="H78" s="399"/>
      <c r="I78" s="399"/>
      <c r="J78" s="400"/>
      <c r="K78" s="401"/>
      <c r="L78" s="370"/>
      <c r="M78" s="371"/>
      <c r="N78" s="371"/>
      <c r="O78" s="371"/>
      <c r="P78" s="372"/>
      <c r="Q78" s="373"/>
    </row>
    <row r="79" spans="1:17" ht="32.25" customHeight="1" x14ac:dyDescent="0.25">
      <c r="A79" s="406" t="s">
        <v>387</v>
      </c>
      <c r="B79" s="391"/>
      <c r="C79" s="396"/>
      <c r="D79" s="396"/>
      <c r="E79" s="404"/>
      <c r="F79" s="405"/>
      <c r="G79" s="399"/>
      <c r="H79" s="399"/>
      <c r="I79" s="399"/>
      <c r="J79" s="400"/>
      <c r="K79" s="401"/>
      <c r="L79" s="370"/>
      <c r="M79" s="371"/>
      <c r="N79" s="371"/>
      <c r="O79" s="371"/>
      <c r="P79" s="372"/>
      <c r="Q79" s="373"/>
    </row>
    <row r="80" spans="1:17" ht="32.25" customHeight="1" x14ac:dyDescent="0.25">
      <c r="A80" s="406" t="s">
        <v>387</v>
      </c>
      <c r="B80" s="391"/>
      <c r="C80" s="396"/>
      <c r="D80" s="396"/>
      <c r="E80" s="404"/>
      <c r="F80" s="405"/>
      <c r="G80" s="399"/>
      <c r="H80" s="399"/>
      <c r="I80" s="399"/>
      <c r="J80" s="400"/>
      <c r="K80" s="401"/>
      <c r="L80" s="370"/>
      <c r="M80" s="371"/>
      <c r="N80" s="371"/>
      <c r="O80" s="371"/>
      <c r="P80" s="372"/>
      <c r="Q80" s="373"/>
    </row>
    <row r="81" spans="1:17" ht="32.25" customHeight="1" x14ac:dyDescent="0.25">
      <c r="A81" s="406" t="s">
        <v>387</v>
      </c>
      <c r="B81" s="391"/>
      <c r="C81" s="396"/>
      <c r="D81" s="396"/>
      <c r="E81" s="404"/>
      <c r="F81" s="359"/>
      <c r="G81" s="356"/>
      <c r="H81" s="356"/>
      <c r="I81" s="356"/>
      <c r="J81" s="357"/>
      <c r="K81" s="358"/>
      <c r="L81" s="370"/>
      <c r="M81" s="371"/>
      <c r="N81" s="371"/>
      <c r="O81" s="371"/>
      <c r="P81" s="372"/>
      <c r="Q81" s="373"/>
    </row>
    <row r="82" spans="1:17" ht="32.25" customHeight="1" x14ac:dyDescent="0.25">
      <c r="A82" s="406" t="s">
        <v>387</v>
      </c>
      <c r="B82" s="391"/>
      <c r="C82" s="396"/>
      <c r="D82" s="396"/>
      <c r="E82" s="404"/>
      <c r="F82" s="359"/>
      <c r="G82" s="356"/>
      <c r="H82" s="356"/>
      <c r="I82" s="356"/>
      <c r="J82" s="357"/>
      <c r="K82" s="358"/>
      <c r="L82" s="370"/>
      <c r="M82" s="371"/>
      <c r="N82" s="371"/>
      <c r="O82" s="371"/>
      <c r="P82" s="372"/>
      <c r="Q82" s="373"/>
    </row>
    <row r="83" spans="1:17" ht="32.25" customHeight="1" x14ac:dyDescent="0.25">
      <c r="A83" s="407" t="s">
        <v>557</v>
      </c>
      <c r="B83" s="330"/>
      <c r="C83" s="330"/>
      <c r="D83" s="330"/>
      <c r="E83" s="316"/>
      <c r="F83" s="365"/>
      <c r="G83" s="366"/>
      <c r="H83" s="366"/>
      <c r="I83" s="366"/>
      <c r="J83" s="367"/>
      <c r="K83" s="368"/>
      <c r="L83" s="355"/>
      <c r="M83" s="356"/>
      <c r="N83" s="356"/>
      <c r="O83" s="356"/>
      <c r="P83" s="357"/>
      <c r="Q83" s="358"/>
    </row>
    <row r="84" spans="1:17" ht="32.25" customHeight="1" x14ac:dyDescent="0.25">
      <c r="A84" s="407" t="s">
        <v>557</v>
      </c>
      <c r="B84" s="330"/>
      <c r="C84" s="330"/>
      <c r="D84" s="330"/>
      <c r="E84" s="323"/>
      <c r="F84" s="359"/>
      <c r="G84" s="356"/>
      <c r="H84" s="356"/>
      <c r="I84" s="356"/>
      <c r="J84" s="357"/>
      <c r="K84" s="358"/>
      <c r="L84" s="370"/>
      <c r="M84" s="371"/>
      <c r="N84" s="371"/>
      <c r="O84" s="371"/>
      <c r="P84" s="372"/>
      <c r="Q84" s="373"/>
    </row>
    <row r="85" spans="1:17" ht="32.25" customHeight="1" x14ac:dyDescent="0.25">
      <c r="A85" s="407" t="s">
        <v>557</v>
      </c>
      <c r="B85" s="330"/>
      <c r="C85" s="330"/>
      <c r="D85" s="330"/>
      <c r="E85" s="323"/>
      <c r="F85" s="359"/>
      <c r="G85" s="356"/>
      <c r="H85" s="356"/>
      <c r="I85" s="356"/>
      <c r="J85" s="357"/>
      <c r="K85" s="358"/>
      <c r="L85" s="370"/>
      <c r="M85" s="371"/>
      <c r="N85" s="371"/>
      <c r="O85" s="371"/>
      <c r="P85" s="372"/>
      <c r="Q85" s="408"/>
    </row>
    <row r="86" spans="1:17" ht="32.25" customHeight="1" x14ac:dyDescent="0.25">
      <c r="A86" s="407" t="s">
        <v>557</v>
      </c>
      <c r="B86" s="330"/>
      <c r="C86" s="330"/>
      <c r="D86" s="330"/>
      <c r="E86" s="323"/>
      <c r="F86" s="359"/>
      <c r="G86" s="356"/>
      <c r="H86" s="356"/>
      <c r="I86" s="356"/>
      <c r="J86" s="357"/>
      <c r="K86" s="358"/>
      <c r="L86" s="370"/>
      <c r="M86" s="371"/>
      <c r="N86" s="371"/>
      <c r="O86" s="371"/>
      <c r="P86" s="372"/>
      <c r="Q86" s="408"/>
    </row>
    <row r="87" spans="1:17" ht="32.25" customHeight="1" x14ac:dyDescent="0.25">
      <c r="A87" s="402" t="s">
        <v>392</v>
      </c>
      <c r="B87" s="321"/>
      <c r="C87" s="321"/>
      <c r="D87" s="321"/>
      <c r="E87" s="316"/>
      <c r="F87" s="378"/>
      <c r="G87" s="379"/>
      <c r="H87" s="379"/>
      <c r="I87" s="379"/>
      <c r="J87" s="380"/>
      <c r="K87" s="381"/>
      <c r="L87" s="355"/>
      <c r="M87" s="356"/>
      <c r="N87" s="356"/>
      <c r="O87" s="356"/>
      <c r="P87" s="357"/>
      <c r="Q87" s="358"/>
    </row>
    <row r="88" spans="1:17" ht="32.25" customHeight="1" x14ac:dyDescent="0.25">
      <c r="A88" s="409" t="s">
        <v>396</v>
      </c>
      <c r="B88" s="315"/>
      <c r="C88" s="315"/>
      <c r="D88" s="315"/>
      <c r="E88" s="323"/>
      <c r="F88" s="359"/>
      <c r="G88" s="356"/>
      <c r="H88" s="356"/>
      <c r="I88" s="356"/>
      <c r="J88" s="357"/>
      <c r="K88" s="358"/>
      <c r="L88" s="370"/>
      <c r="M88" s="371"/>
      <c r="N88" s="371"/>
      <c r="O88" s="371"/>
      <c r="P88" s="372"/>
      <c r="Q88" s="373"/>
    </row>
    <row r="89" spans="1:17" ht="32.25" customHeight="1" x14ac:dyDescent="0.25">
      <c r="A89" s="409" t="s">
        <v>396</v>
      </c>
      <c r="B89" s="315"/>
      <c r="C89" s="315"/>
      <c r="D89" s="315"/>
      <c r="E89" s="323"/>
      <c r="F89" s="359"/>
      <c r="G89" s="356"/>
      <c r="H89" s="356"/>
      <c r="I89" s="356"/>
      <c r="J89" s="357"/>
      <c r="K89" s="358"/>
      <c r="L89" s="370"/>
      <c r="M89" s="371"/>
      <c r="N89" s="371"/>
      <c r="O89" s="371"/>
      <c r="P89" s="372"/>
      <c r="Q89" s="373"/>
    </row>
    <row r="90" spans="1:17" ht="32.25" customHeight="1" x14ac:dyDescent="0.25">
      <c r="A90" s="409" t="s">
        <v>396</v>
      </c>
      <c r="B90" s="315"/>
      <c r="C90" s="315"/>
      <c r="D90" s="315"/>
      <c r="E90" s="323"/>
      <c r="F90" s="359"/>
      <c r="G90" s="356"/>
      <c r="H90" s="356"/>
      <c r="I90" s="356"/>
      <c r="J90" s="357"/>
      <c r="K90" s="358"/>
      <c r="L90" s="370"/>
      <c r="M90" s="371"/>
      <c r="N90" s="371"/>
      <c r="O90" s="371"/>
      <c r="P90" s="372"/>
      <c r="Q90" s="373"/>
    </row>
    <row r="91" spans="1:17" ht="32.25" customHeight="1" x14ac:dyDescent="0.25">
      <c r="A91" s="409" t="s">
        <v>396</v>
      </c>
      <c r="B91" s="315"/>
      <c r="C91" s="315"/>
      <c r="D91" s="315"/>
      <c r="E91" s="323"/>
      <c r="F91" s="359"/>
      <c r="G91" s="356"/>
      <c r="H91" s="356"/>
      <c r="I91" s="356"/>
      <c r="J91" s="357"/>
      <c r="K91" s="358"/>
      <c r="L91" s="370"/>
      <c r="M91" s="371"/>
      <c r="N91" s="371"/>
      <c r="O91" s="371"/>
      <c r="P91" s="372"/>
      <c r="Q91" s="373"/>
    </row>
    <row r="92" spans="1:17" ht="32.25" customHeight="1" x14ac:dyDescent="0.25">
      <c r="A92" s="409" t="s">
        <v>396</v>
      </c>
      <c r="B92" s="315"/>
      <c r="C92" s="315"/>
      <c r="D92" s="315"/>
      <c r="E92" s="323"/>
      <c r="F92" s="359"/>
      <c r="G92" s="356"/>
      <c r="H92" s="356"/>
      <c r="I92" s="356"/>
      <c r="J92" s="357"/>
      <c r="K92" s="358"/>
      <c r="L92" s="370"/>
      <c r="M92" s="371"/>
      <c r="N92" s="371"/>
      <c r="O92" s="371"/>
      <c r="P92" s="372"/>
      <c r="Q92" s="373"/>
    </row>
    <row r="93" spans="1:17" ht="32.25" customHeight="1" x14ac:dyDescent="0.25">
      <c r="A93" s="410" t="s">
        <v>558</v>
      </c>
      <c r="B93" s="330"/>
      <c r="C93" s="331"/>
      <c r="D93" s="330"/>
      <c r="E93" s="323"/>
      <c r="F93" s="338"/>
      <c r="G93" s="273"/>
      <c r="H93" s="273"/>
      <c r="I93" s="273"/>
      <c r="J93" s="345"/>
      <c r="K93" s="336"/>
      <c r="L93" s="411"/>
      <c r="M93" s="412"/>
      <c r="N93" s="412"/>
      <c r="O93" s="412"/>
      <c r="P93" s="413"/>
      <c r="Q93" s="414"/>
    </row>
    <row r="95" spans="1:17" x14ac:dyDescent="0.25">
      <c r="C95" t="s">
        <v>559</v>
      </c>
      <c r="E95" s="307" t="s">
        <v>560</v>
      </c>
    </row>
    <row r="96" spans="1:17" x14ac:dyDescent="0.25">
      <c r="C96" t="s">
        <v>242</v>
      </c>
      <c r="E96" s="307" t="s">
        <v>561</v>
      </c>
      <c r="F96" t="s">
        <v>562</v>
      </c>
      <c r="G96" t="s">
        <v>79</v>
      </c>
    </row>
    <row r="97" spans="5:10" x14ac:dyDescent="0.25">
      <c r="J97" t="s">
        <v>563</v>
      </c>
    </row>
    <row r="98" spans="5:10" x14ac:dyDescent="0.25">
      <c r="E98" s="307" t="s">
        <v>22</v>
      </c>
      <c r="J98" t="s">
        <v>564</v>
      </c>
    </row>
    <row r="99" spans="5:10" x14ac:dyDescent="0.25">
      <c r="J99" t="s">
        <v>565</v>
      </c>
    </row>
  </sheetData>
  <mergeCells count="18">
    <mergeCell ref="F3:K3"/>
    <mergeCell ref="L3:Q3"/>
    <mergeCell ref="A4:A5"/>
    <mergeCell ref="B4:B5"/>
    <mergeCell ref="C4:C5"/>
    <mergeCell ref="D4:D5"/>
    <mergeCell ref="E4:E5"/>
    <mergeCell ref="F4:F5"/>
    <mergeCell ref="G4:G5"/>
    <mergeCell ref="H4:I4"/>
    <mergeCell ref="Q4:Q5"/>
    <mergeCell ref="N4:O4"/>
    <mergeCell ref="P4:P5"/>
    <mergeCell ref="L34:L35"/>
    <mergeCell ref="J4:J5"/>
    <mergeCell ref="K4:K5"/>
    <mergeCell ref="L4:L5"/>
    <mergeCell ref="M4:M5"/>
  </mergeCells>
  <dataValidations count="1">
    <dataValidation type="list" allowBlank="1" showInputMessage="1" showErrorMessage="1" sqref="M8:M9 G6:G7 M22:M25 M27:M93 G10:G93" xr:uid="{00000000-0002-0000-0600-000000000000}">
      <formula1>"Ok, Error"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vt:lpstr>
      <vt:lpstr>Data Formula</vt:lpstr>
      <vt:lpstr>Index-Temp</vt:lpstr>
      <vt:lpstr>IPICS Index</vt:lpstr>
      <vt:lpstr>Index upto 3rd Qrtr</vt:lpstr>
      <vt:lpstr>Top_5 Items for Qtr 3</vt:lpstr>
      <vt:lpstr>Top 5 Items for Qtr 2</vt:lpstr>
      <vt:lpstr>Calendar</vt:lpstr>
      <vt:lpstr>Remarks</vt:lpstr>
      <vt:lpstr>Calendar!Print_Area</vt:lpstr>
      <vt:lpstr>'Index-Temp'!Print_Area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PrinceNRVL</dc:creator>
  <cp:lastModifiedBy>Sanjay Chaudhary</cp:lastModifiedBy>
  <cp:lastPrinted>2024-06-07T06:42:19Z</cp:lastPrinted>
  <dcterms:created xsi:type="dcterms:W3CDTF">2015-01-26T05:42:01Z</dcterms:created>
  <dcterms:modified xsi:type="dcterms:W3CDTF">2024-09-02T11:44:10Z</dcterms:modified>
</cp:coreProperties>
</file>