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ial Balance" r:id="rId3" sheetId="1"/>
  </sheets>
</workbook>
</file>

<file path=xl/sharedStrings.xml><?xml version="1.0" encoding="utf-8"?>
<sst xmlns="http://schemas.openxmlformats.org/spreadsheetml/2006/main" count="125" uniqueCount="125">
  <si>
    <t>Debit</t>
  </si>
  <si>
    <t>Credit</t>
  </si>
  <si>
    <t>Cash at bank - Macquarie ....07</t>
  </si>
  <si>
    <t>JonJon Developments</t>
  </si>
  <si>
    <t>Prestige Glass Solutions P/L</t>
  </si>
  <si>
    <t>Trade receivables</t>
  </si>
  <si>
    <t>ATO</t>
  </si>
  <si>
    <t>Bond</t>
  </si>
  <si>
    <t>Borrowing Expense</t>
  </si>
  <si>
    <t>Borrowing Expense:Accumulated Depreciation</t>
  </si>
  <si>
    <t>General pool</t>
  </si>
  <si>
    <t>General pool:Accumlated depreciation</t>
  </si>
  <si>
    <t>Inventory Asset</t>
  </si>
  <si>
    <t>Inventory Asset-1</t>
  </si>
  <si>
    <t>Jon Jon Development</t>
  </si>
  <si>
    <t>CASTRO WAY:FURNITURE &amp; FIXTURES</t>
  </si>
  <si>
    <t>KDT EDGE BANDING MACHINE</t>
  </si>
  <si>
    <t>Leasehold Improvement</t>
  </si>
  <si>
    <t>Leasehold Improvement:Accumulated Depreciation</t>
  </si>
  <si>
    <t>Motor Vehicles:HILUX - JONCE</t>
  </si>
  <si>
    <t>Motor Vehicles:HILUX JOHN</t>
  </si>
  <si>
    <t>Motor Vehicles:JEEP</t>
  </si>
  <si>
    <t>Motor Vehicles:LANDCRUISER</t>
  </si>
  <si>
    <t>Motor Vehicles:Motor Vehiciles At cost</t>
  </si>
  <si>
    <t>Motor Vehicles:TOYOTA</t>
  </si>
  <si>
    <t>Trade creditors</t>
  </si>
  <si>
    <t>GST Clearing</t>
  </si>
  <si>
    <t>Loan - Employee</t>
  </si>
  <si>
    <t>PAYG Witholding tax</t>
  </si>
  <si>
    <t>Payroll Liabilities</t>
  </si>
  <si>
    <t>Prospa Financial</t>
  </si>
  <si>
    <t>Sundry creditors</t>
  </si>
  <si>
    <t>Super Payable</t>
  </si>
  <si>
    <t>Tax Payable</t>
  </si>
  <si>
    <t>Tax Payable---:Income Tax</t>
  </si>
  <si>
    <t>Tax Payable---:Tax Payable Installment</t>
  </si>
  <si>
    <t>BAS Amendment</t>
  </si>
  <si>
    <t>Directors Drawings:drawings Jonce</t>
  </si>
  <si>
    <t>Directors Loan</t>
  </si>
  <si>
    <t>Directors Loan:Directors Loan - John</t>
  </si>
  <si>
    <t>Directors Loan:Directors Loan - Jonce</t>
  </si>
  <si>
    <t>Hire Purchase Holden Utility AM</t>
  </si>
  <si>
    <t>Hire Purchase Holden Utility AM:Unexpired Interest</t>
  </si>
  <si>
    <t>Hire Purchase Jeep</t>
  </si>
  <si>
    <t>Hire Purchase Jeep:Unexpired Interest</t>
  </si>
  <si>
    <t>Hire Purchase Toyota Kluger</t>
  </si>
  <si>
    <t>Hire Purchase Toyota Kluger:Unexpired Interest</t>
  </si>
  <si>
    <t>Opening Bal Equity</t>
  </si>
  <si>
    <t>Opening balance equity</t>
  </si>
  <si>
    <t>Retained Earnings</t>
  </si>
  <si>
    <t>interest received</t>
  </si>
  <si>
    <t>Sales</t>
  </si>
  <si>
    <t>Sales of Product Income</t>
  </si>
  <si>
    <t>SCRAP METAL</t>
  </si>
  <si>
    <t>Cost of Goods Sold</t>
  </si>
  <si>
    <t>Cost of Goods Sold:GLASS</t>
  </si>
  <si>
    <t>Cost of Goods Sold:KITCHENS</t>
  </si>
  <si>
    <t>Cost of Goods Sold:Material</t>
  </si>
  <si>
    <t>Cost of Goods Sold:MIRRORS</t>
  </si>
  <si>
    <t>Cost of Goods Sold:PAINT</t>
  </si>
  <si>
    <t>Cost of Goods Sold:PARTS</t>
  </si>
  <si>
    <t>Cost of Goods Sold:SHELVING</t>
  </si>
  <si>
    <t>Cost of Goods Sold:SHOWERS</t>
  </si>
  <si>
    <t>Cost of Goods Sold:SILICON</t>
  </si>
  <si>
    <t>Cost of Goods Sold:WARDROBE</t>
  </si>
  <si>
    <t>Cost of sales</t>
  </si>
  <si>
    <t>Accountancy fees</t>
  </si>
  <si>
    <t>Administration costs</t>
  </si>
  <si>
    <t>Advertising</t>
  </si>
  <si>
    <t>Bad debts written off</t>
  </si>
  <si>
    <t>BANK FEES</t>
  </si>
  <si>
    <t>BANK FEES:Merchant Fees</t>
  </si>
  <si>
    <t>CLEANING</t>
  </si>
  <si>
    <t>COMPUTER PROGRAMS</t>
  </si>
  <si>
    <t>Damages</t>
  </si>
  <si>
    <t>DELIVERY FEE</t>
  </si>
  <si>
    <t>Directors fees:directors Reimbursement</t>
  </si>
  <si>
    <t>Electricity</t>
  </si>
  <si>
    <t>Entertainment</t>
  </si>
  <si>
    <t>EQUIPMENT</t>
  </si>
  <si>
    <t>Filing fees</t>
  </si>
  <si>
    <t>FITTER</t>
  </si>
  <si>
    <t>FORKLIFT GAS</t>
  </si>
  <si>
    <t>Freight and cartage</t>
  </si>
  <si>
    <t>Gifts</t>
  </si>
  <si>
    <t>Insurance</t>
  </si>
  <si>
    <t>Insurance:Workers compensation</t>
  </si>
  <si>
    <t>Motor Vehicle - 1AU4YK:Fuel</t>
  </si>
  <si>
    <t>Motor Vehicle - 1AU4YK:Insurance and registration</t>
  </si>
  <si>
    <t>Motor Vehicle - 1VM5KJ:Fuel</t>
  </si>
  <si>
    <t>Motor Vehicle - 1VM5KJ:Repairs &amp; Maintenance</t>
  </si>
  <si>
    <t>Motor vehicle - AMN671:Petrol and oil</t>
  </si>
  <si>
    <t>Motor vehicle - AMN671:Repairs</t>
  </si>
  <si>
    <t>Motor vehicle - AMN681:Petrol and oil</t>
  </si>
  <si>
    <t>Motor vehicle - AMN681:Repairs</t>
  </si>
  <si>
    <t>Motor Vehicle - TSU681:Fuel</t>
  </si>
  <si>
    <t>Motor Vehicle - TSU681:Insurance &amp; registration</t>
  </si>
  <si>
    <t>Motor Vehicle - TSU681:Repairs &amp; Maintenance</t>
  </si>
  <si>
    <t>Motor Vehicle expense- TRUCK:Fuel</t>
  </si>
  <si>
    <t>OFFICE EQUIPMENT/PCs</t>
  </si>
  <si>
    <t>Packing materials</t>
  </si>
  <si>
    <t>PARKING/TOLLS</t>
  </si>
  <si>
    <t>Payroll Expenses</t>
  </si>
  <si>
    <t>Payroll Expenses:Payroll Tax</t>
  </si>
  <si>
    <t>Payroll Expenses:Super</t>
  </si>
  <si>
    <t>Payroll Expenses:Wages</t>
  </si>
  <si>
    <t>Printing and stationery</t>
  </si>
  <si>
    <t>Rates:Council</t>
  </si>
  <si>
    <t>Rates:Water</t>
  </si>
  <si>
    <t>RENT</t>
  </si>
  <si>
    <t>REPAIRS &amp; MAINTENANCE</t>
  </si>
  <si>
    <t>RUBBISH</t>
  </si>
  <si>
    <t>Safety</t>
  </si>
  <si>
    <t>SALES REPRESENTATIVE:COMMISSION</t>
  </si>
  <si>
    <t>Staff amenities</t>
  </si>
  <si>
    <t>STATIONARY</t>
  </si>
  <si>
    <t>Superannuation ATO</t>
  </si>
  <si>
    <t>Telephone</t>
  </si>
  <si>
    <t>Tool replacements</t>
  </si>
  <si>
    <t>Owner Drawings</t>
  </si>
  <si>
    <t>TOTAL</t>
  </si>
  <si>
    <t>Monday, May 05, 2025 01:35:48 pm GMT+10 - Accruals Basis</t>
  </si>
  <si>
    <t>PRESTIGE GLASS SOLUTIONS PTY LTD</t>
  </si>
  <si>
    <t>Trial Balance</t>
  </si>
  <si>
    <t>As of December 31, 2023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</si>
</sst>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A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 horizontal="right"/>
    </xf>
    <xf numFmtId="164" fontId="3" fillId="0" borderId="0" xfId="0" applyNumberFormat="true" applyFont="true">
      <alignment wrapText="true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28"/>
  <sheetViews>
    <sheetView workbookViewId="0" tabSelected="true"/>
  </sheetViews>
  <sheetFormatPr defaultRowHeight="15.0"/>
  <cols>
    <col min="1" max="1" width="43.828125" customWidth="true"/>
    <col min="2" max="2" width="18.90625" customWidth="true"/>
    <col min="3" max="3" width="18.90625" customWidth="true"/>
  </cols>
  <sheetData>
    <row r="1">
      <c r="A1" s="8" t="s">
        <v>122</v>
      </c>
      <c r="B1"/>
      <c r="C1"/>
    </row>
    <row r="2">
      <c r="A2" s="8" t="s">
        <v>123</v>
      </c>
      <c r="B2"/>
      <c r="C2"/>
    </row>
    <row r="3">
      <c r="A3" s="9" t="s">
        <v>124</v>
      </c>
      <c r="B3"/>
      <c r="C3"/>
    </row>
    <row r="5">
      <c r="A5" s="1"/>
      <c r="B5" t="s" s="2">
        <v>0</v>
      </c>
      <c r="C5" t="s" s="2">
        <v>1</v>
      </c>
    </row>
    <row r="6">
      <c r="A6" t="s" s="3">
        <v>2</v>
      </c>
      <c r="B6" t="n" s="4">
        <f>18334.81</f>
        <v>0.0</v>
      </c>
      <c r="C6" s="5"/>
    </row>
    <row r="7">
      <c r="A7" t="s" s="3">
        <v>3</v>
      </c>
      <c r="B7" t="n" s="4">
        <f>60035.00</f>
        <v>0.0</v>
      </c>
      <c r="C7" s="5"/>
    </row>
    <row r="8">
      <c r="A8" t="s" s="3">
        <v>4</v>
      </c>
      <c r="B8" t="n" s="4">
        <f>58722.69</f>
        <v>0.0</v>
      </c>
      <c r="C8" s="5"/>
    </row>
    <row r="9">
      <c r="A9" t="s" s="3">
        <v>5</v>
      </c>
      <c r="B9" t="n" s="4">
        <f>1049505.79</f>
        <v>0.0</v>
      </c>
      <c r="C9" s="5"/>
    </row>
    <row r="10">
      <c r="A10" t="s" s="3">
        <v>6</v>
      </c>
      <c r="B10" t="n" s="4">
        <f>28226.00</f>
        <v>0.0</v>
      </c>
      <c r="C10" s="5"/>
    </row>
    <row r="11">
      <c r="A11" t="s" s="3">
        <v>7</v>
      </c>
      <c r="B11" t="n" s="4">
        <f>22166.67</f>
        <v>0.0</v>
      </c>
      <c r="C11" s="5"/>
    </row>
    <row r="12">
      <c r="A12" t="s" s="3">
        <v>8</v>
      </c>
      <c r="B12" t="n" s="4">
        <f>3054.80</f>
        <v>0.0</v>
      </c>
      <c r="C12" s="5"/>
    </row>
    <row r="13">
      <c r="A13" t="s" s="3">
        <v>9</v>
      </c>
      <c r="B13" s="5"/>
      <c r="C13" t="n" s="4">
        <f>363.00</f>
        <v>0.0</v>
      </c>
    </row>
    <row r="14">
      <c r="A14" t="s" s="3">
        <v>10</v>
      </c>
      <c r="B14" t="n" s="4">
        <f>215873.29</f>
        <v>0.0</v>
      </c>
      <c r="C14" s="5"/>
    </row>
    <row r="15">
      <c r="A15" t="s" s="3">
        <v>11</v>
      </c>
      <c r="B15" s="5"/>
      <c r="C15" t="n" s="4">
        <f>62746.91</f>
        <v>0.0</v>
      </c>
    </row>
    <row r="16">
      <c r="A16" t="s" s="3">
        <v>12</v>
      </c>
      <c r="B16" t="n" s="4">
        <f>6184373.65</f>
        <v>0.0</v>
      </c>
      <c r="C16" s="5"/>
    </row>
    <row r="17">
      <c r="A17" t="s" s="3">
        <v>13</v>
      </c>
      <c r="B17" s="5"/>
      <c r="C17" t="n" s="4">
        <f>6300.00</f>
        <v>0.0</v>
      </c>
    </row>
    <row r="18">
      <c r="A18" t="s" s="3">
        <v>14</v>
      </c>
      <c r="B18" t="n" s="4">
        <f>10697.80</f>
        <v>0.0</v>
      </c>
      <c r="C18" s="5"/>
    </row>
    <row r="19">
      <c r="A19" t="s" s="3">
        <v>15</v>
      </c>
      <c r="B19" t="n" s="4">
        <f>11805.02</f>
        <v>0.0</v>
      </c>
      <c r="C19" s="5"/>
    </row>
    <row r="20">
      <c r="A20" t="s" s="3">
        <v>16</v>
      </c>
      <c r="B20" t="n" s="4">
        <f>71669.73</f>
        <v>0.0</v>
      </c>
      <c r="C20" s="5"/>
    </row>
    <row r="21">
      <c r="A21" t="s" s="3">
        <v>17</v>
      </c>
      <c r="B21" t="n" s="4">
        <f>17820.00</f>
        <v>0.0</v>
      </c>
      <c r="C21" s="5"/>
    </row>
    <row r="22">
      <c r="A22" t="s" s="3">
        <v>18</v>
      </c>
      <c r="B22" s="5"/>
      <c r="C22" t="n" s="4">
        <f>2139.00</f>
        <v>0.0</v>
      </c>
    </row>
    <row r="23">
      <c r="A23" t="s" s="3">
        <v>19</v>
      </c>
      <c r="B23" t="n" s="4">
        <f>15195.08</f>
        <v>0.0</v>
      </c>
      <c r="C23" s="5"/>
    </row>
    <row r="24">
      <c r="A24" t="s" s="3">
        <v>20</v>
      </c>
      <c r="B24" t="n" s="4">
        <f>14908.04</f>
        <v>0.0</v>
      </c>
      <c r="C24" s="5"/>
    </row>
    <row r="25">
      <c r="A25" t="s" s="3">
        <v>21</v>
      </c>
      <c r="B25" t="n" s="4">
        <f>12408.82</f>
        <v>0.0</v>
      </c>
      <c r="C25" s="5"/>
    </row>
    <row r="26">
      <c r="A26" t="s" s="3">
        <v>22</v>
      </c>
      <c r="B26" t="n" s="4">
        <f>10949.19</f>
        <v>0.0</v>
      </c>
      <c r="C26" s="5"/>
    </row>
    <row r="27">
      <c r="A27" t="s" s="3">
        <v>23</v>
      </c>
      <c r="B27" s="5"/>
      <c r="C27" t="n" s="4">
        <f>37500.00</f>
        <v>0.0</v>
      </c>
    </row>
    <row r="28">
      <c r="A28" t="s" s="3">
        <v>24</v>
      </c>
      <c r="B28" t="n" s="4">
        <f>3110.85</f>
        <v>0.0</v>
      </c>
      <c r="C28" s="5"/>
    </row>
    <row r="29">
      <c r="A29" t="s" s="3">
        <v>25</v>
      </c>
      <c r="B29" s="5"/>
      <c r="C29" t="n" s="4">
        <f>574323.81</f>
        <v>0.0</v>
      </c>
    </row>
    <row r="30">
      <c r="A30" t="s" s="3">
        <v>26</v>
      </c>
      <c r="B30" t="n" s="4">
        <f>585329.43</f>
        <v>0.0</v>
      </c>
      <c r="C30" s="5"/>
    </row>
    <row r="31">
      <c r="A31" t="s" s="3">
        <v>27</v>
      </c>
      <c r="B31" t="n" s="4">
        <f>500.00</f>
        <v>0.0</v>
      </c>
      <c r="C31" s="5"/>
    </row>
    <row r="32">
      <c r="A32" t="s" s="3">
        <v>28</v>
      </c>
      <c r="B32" s="5"/>
      <c r="C32" t="n" s="4">
        <f>376167.84</f>
        <v>0.0</v>
      </c>
    </row>
    <row r="33">
      <c r="A33" t="s" s="3">
        <v>29</v>
      </c>
      <c r="B33" t="n" s="4">
        <f>53504.88</f>
        <v>0.0</v>
      </c>
      <c r="C33" s="5"/>
    </row>
    <row r="34">
      <c r="A34" t="s" s="3">
        <v>30</v>
      </c>
      <c r="B34" t="n" s="4">
        <f>146379.80</f>
        <v>0.0</v>
      </c>
      <c r="C34" s="5"/>
    </row>
    <row r="35">
      <c r="A35" t="s" s="3">
        <v>31</v>
      </c>
      <c r="B35" t="n" s="4">
        <f>560.00</f>
        <v>0.0</v>
      </c>
      <c r="C35" s="5"/>
    </row>
    <row r="36">
      <c r="A36" t="s" s="3">
        <v>32</v>
      </c>
      <c r="B36" s="5"/>
      <c r="C36" t="n" s="4">
        <f>7233.09</f>
        <v>0.0</v>
      </c>
    </row>
    <row r="37">
      <c r="A37" t="s" s="3">
        <v>33</v>
      </c>
      <c r="B37" s="5"/>
      <c r="C37" t="n" s="4">
        <f>420820.07</f>
        <v>0.0</v>
      </c>
    </row>
    <row r="38">
      <c r="A38" t="s" s="3">
        <v>34</v>
      </c>
      <c r="B38" s="5"/>
      <c r="C38" t="n" s="4">
        <f>0.88</f>
        <v>0.0</v>
      </c>
    </row>
    <row r="39">
      <c r="A39" t="s" s="3">
        <v>35</v>
      </c>
      <c r="B39" t="n" s="4">
        <f>7875.00</f>
        <v>0.0</v>
      </c>
      <c r="C39" s="5"/>
    </row>
    <row r="40">
      <c r="A40" t="s" s="3">
        <v>36</v>
      </c>
      <c r="B40" t="n" s="4">
        <f>1635.00</f>
        <v>0.0</v>
      </c>
      <c r="C40" s="5"/>
    </row>
    <row r="41">
      <c r="A41" t="s" s="3">
        <v>37</v>
      </c>
      <c r="B41" t="n" s="4">
        <f>72500.00</f>
        <v>0.0</v>
      </c>
      <c r="C41" s="5"/>
    </row>
    <row r="42">
      <c r="A42" t="s" s="3">
        <v>38</v>
      </c>
      <c r="B42" s="5"/>
      <c r="C42" t="n" s="4">
        <f>212756.13</f>
        <v>0.0</v>
      </c>
    </row>
    <row r="43">
      <c r="A43" t="s" s="3">
        <v>39</v>
      </c>
      <c r="B43" s="5"/>
      <c r="C43" t="n" s="4">
        <f>29256.00</f>
        <v>0.0</v>
      </c>
    </row>
    <row r="44">
      <c r="A44" t="s" s="3">
        <v>40</v>
      </c>
      <c r="B44" s="5"/>
      <c r="C44" t="n" s="4">
        <f>53175.00</f>
        <v>0.0</v>
      </c>
    </row>
    <row r="45">
      <c r="A45" t="s" s="3">
        <v>41</v>
      </c>
      <c r="B45" s="5"/>
      <c r="C45" t="n" s="4">
        <f>62996.52</f>
        <v>0.0</v>
      </c>
    </row>
    <row r="46">
      <c r="A46" t="s" s="3">
        <v>42</v>
      </c>
      <c r="B46" t="n" s="4">
        <f>14435.25</f>
        <v>0.0</v>
      </c>
      <c r="C46" s="5"/>
    </row>
    <row r="47">
      <c r="A47" t="s" s="3">
        <v>43</v>
      </c>
      <c r="B47" s="5"/>
      <c r="C47" t="n" s="4">
        <f>20022.00</f>
        <v>0.0</v>
      </c>
    </row>
    <row r="48">
      <c r="A48" t="s" s="3">
        <v>44</v>
      </c>
      <c r="B48" t="n" s="4">
        <f>2361.70</f>
        <v>0.0</v>
      </c>
      <c r="C48" s="5"/>
    </row>
    <row r="49">
      <c r="A49" t="s" s="3">
        <v>45</v>
      </c>
      <c r="B49" s="5"/>
      <c r="C49" t="n" s="4">
        <f>41734.33</f>
        <v>0.0</v>
      </c>
    </row>
    <row r="50">
      <c r="A50" t="s" s="3">
        <v>46</v>
      </c>
      <c r="B50" t="n" s="4">
        <f>4175.67</f>
        <v>0.0</v>
      </c>
      <c r="C50" s="5"/>
    </row>
    <row r="51">
      <c r="A51" t="s" s="3">
        <v>47</v>
      </c>
      <c r="B51" s="5"/>
      <c r="C51" t="n" s="4">
        <f>42460.00</f>
        <v>0.0</v>
      </c>
    </row>
    <row r="52">
      <c r="A52" t="s" s="3">
        <v>48</v>
      </c>
      <c r="B52" s="5"/>
      <c r="C52" t="n" s="4">
        <f>0.00</f>
        <v>0.0</v>
      </c>
    </row>
    <row r="53">
      <c r="A53" t="s" s="3">
        <v>49</v>
      </c>
      <c r="B53" s="5"/>
      <c r="C53" t="n" s="4">
        <f>5676180.71</f>
        <v>0.0</v>
      </c>
    </row>
    <row r="54">
      <c r="A54" t="s" s="3">
        <v>50</v>
      </c>
      <c r="B54" s="5"/>
      <c r="C54" t="n" s="4">
        <f>18173.30</f>
        <v>0.0</v>
      </c>
    </row>
    <row r="55">
      <c r="A55" t="s" s="3">
        <v>51</v>
      </c>
      <c r="B55" s="5"/>
      <c r="C55" t="n" s="4">
        <f>2659739.13</f>
        <v>0.0</v>
      </c>
    </row>
    <row r="56">
      <c r="A56" t="s" s="3">
        <v>52</v>
      </c>
      <c r="B56" s="5"/>
      <c r="C56" t="n" s="4">
        <f>11024.18</f>
        <v>0.0</v>
      </c>
    </row>
    <row r="57">
      <c r="A57" t="s" s="3">
        <v>53</v>
      </c>
      <c r="B57" s="5"/>
      <c r="C57" t="n" s="4">
        <f>2791.69</f>
        <v>0.0</v>
      </c>
    </row>
    <row r="58">
      <c r="A58" t="s" s="3">
        <v>54</v>
      </c>
      <c r="B58" t="n" s="4">
        <f>497.59</f>
        <v>0.0</v>
      </c>
      <c r="C58" s="5"/>
    </row>
    <row r="59">
      <c r="A59" t="s" s="3">
        <v>55</v>
      </c>
      <c r="B59" t="n" s="4">
        <f>9173.75</f>
        <v>0.0</v>
      </c>
      <c r="C59" s="5"/>
    </row>
    <row r="60">
      <c r="A60" t="s" s="3">
        <v>56</v>
      </c>
      <c r="B60" s="5"/>
      <c r="C60" t="n" s="4">
        <f>300.00</f>
        <v>0.0</v>
      </c>
    </row>
    <row r="61">
      <c r="A61" t="s" s="3">
        <v>57</v>
      </c>
      <c r="B61" t="n" s="4">
        <f>119.28</f>
        <v>0.0</v>
      </c>
      <c r="C61" s="5"/>
    </row>
    <row r="62">
      <c r="A62" t="s" s="3">
        <v>58</v>
      </c>
      <c r="B62" t="n" s="4">
        <f>33390.41</f>
        <v>0.0</v>
      </c>
      <c r="C62" s="5"/>
    </row>
    <row r="63">
      <c r="A63" t="s" s="3">
        <v>59</v>
      </c>
      <c r="B63" t="n" s="4">
        <f>5628.48</f>
        <v>0.0</v>
      </c>
      <c r="C63" s="5"/>
    </row>
    <row r="64">
      <c r="A64" t="s" s="3">
        <v>60</v>
      </c>
      <c r="B64" t="n" s="4">
        <f>3104.66</f>
        <v>0.0</v>
      </c>
      <c r="C64" s="5"/>
    </row>
    <row r="65">
      <c r="A65" t="s" s="3">
        <v>61</v>
      </c>
      <c r="B65" t="n" s="4">
        <f>12179.26</f>
        <v>0.0</v>
      </c>
      <c r="C65" s="5"/>
    </row>
    <row r="66">
      <c r="A66" t="s" s="3">
        <v>62</v>
      </c>
      <c r="B66" t="n" s="4">
        <f>247579.87</f>
        <v>0.0</v>
      </c>
      <c r="C66" s="5"/>
    </row>
    <row r="67">
      <c r="A67" t="s" s="3">
        <v>63</v>
      </c>
      <c r="B67" t="n" s="4">
        <f>10062.25</f>
        <v>0.0</v>
      </c>
      <c r="C67" s="5"/>
    </row>
    <row r="68">
      <c r="A68" t="s" s="3">
        <v>64</v>
      </c>
      <c r="B68" t="n" s="4">
        <f>162651.80</f>
        <v>0.0</v>
      </c>
      <c r="C68" s="5"/>
    </row>
    <row r="69">
      <c r="A69" t="s" s="3">
        <v>65</v>
      </c>
      <c r="B69" t="n" s="4">
        <f>6160.00</f>
        <v>0.0</v>
      </c>
      <c r="C69" s="5"/>
    </row>
    <row r="70">
      <c r="A70" t="s" s="3">
        <v>66</v>
      </c>
      <c r="B70" t="n" s="4">
        <f>7572.72</f>
        <v>0.0</v>
      </c>
      <c r="C70" s="5"/>
    </row>
    <row r="71">
      <c r="A71" t="s" s="3">
        <v>67</v>
      </c>
      <c r="B71" t="n" s="4">
        <f>3102.20</f>
        <v>0.0</v>
      </c>
      <c r="C71" s="5"/>
    </row>
    <row r="72">
      <c r="A72" t="s" s="3">
        <v>68</v>
      </c>
      <c r="B72" t="n" s="4">
        <f>3825.75</f>
        <v>0.0</v>
      </c>
      <c r="C72" s="5"/>
    </row>
    <row r="73">
      <c r="A73" t="s" s="3">
        <v>69</v>
      </c>
      <c r="B73" s="5"/>
      <c r="C73" t="n" s="4">
        <f>14999.13</f>
        <v>0.0</v>
      </c>
    </row>
    <row r="74">
      <c r="A74" t="s" s="3">
        <v>70</v>
      </c>
      <c r="B74" t="n" s="4">
        <f>105.41</f>
        <v>0.0</v>
      </c>
      <c r="C74" s="5"/>
    </row>
    <row r="75">
      <c r="A75" t="s" s="3">
        <v>71</v>
      </c>
      <c r="B75" t="n" s="4">
        <f>190.00</f>
        <v>0.0</v>
      </c>
      <c r="C75" s="5"/>
    </row>
    <row r="76">
      <c r="A76" t="s" s="3">
        <v>72</v>
      </c>
      <c r="B76" t="n" s="4">
        <f>7113.35</f>
        <v>0.0</v>
      </c>
      <c r="C76" s="5"/>
    </row>
    <row r="77">
      <c r="A77" t="s" s="3">
        <v>73</v>
      </c>
      <c r="B77" t="n" s="4">
        <f>2604.58</f>
        <v>0.0</v>
      </c>
      <c r="C77" s="5"/>
    </row>
    <row r="78">
      <c r="A78" t="s" s="3">
        <v>74</v>
      </c>
      <c r="B78" s="5"/>
      <c r="C78" t="n" s="4">
        <f>25.00</f>
        <v>0.0</v>
      </c>
    </row>
    <row r="79">
      <c r="A79" t="s" s="3">
        <v>75</v>
      </c>
      <c r="B79" t="n" s="4">
        <f>45.00</f>
        <v>0.0</v>
      </c>
      <c r="C79" s="5"/>
    </row>
    <row r="80">
      <c r="A80" t="s" s="3">
        <v>76</v>
      </c>
      <c r="B80" t="n" s="4">
        <f>16261.96</f>
        <v>0.0</v>
      </c>
      <c r="C80" s="5"/>
    </row>
    <row r="81">
      <c r="A81" t="s" s="3">
        <v>77</v>
      </c>
      <c r="B81" t="n" s="4">
        <f>4073.26</f>
        <v>0.0</v>
      </c>
      <c r="C81" s="5"/>
    </row>
    <row r="82">
      <c r="A82" t="s" s="3">
        <v>78</v>
      </c>
      <c r="B82" t="n" s="4">
        <f>1976.70</f>
        <v>0.0</v>
      </c>
      <c r="C82" s="5"/>
    </row>
    <row r="83">
      <c r="A83" t="s" s="3">
        <v>79</v>
      </c>
      <c r="B83" t="n" s="4">
        <f>82.05</f>
        <v>0.0</v>
      </c>
      <c r="C83" s="5"/>
    </row>
    <row r="84">
      <c r="A84" t="s" s="3">
        <v>80</v>
      </c>
      <c r="B84" t="n" s="4">
        <f>310.00</f>
        <v>0.0</v>
      </c>
      <c r="C84" s="5"/>
    </row>
    <row r="85">
      <c r="A85" t="s" s="3">
        <v>81</v>
      </c>
      <c r="B85" t="n" s="4">
        <f>394710.93</f>
        <v>0.0</v>
      </c>
      <c r="C85" s="5"/>
    </row>
    <row r="86">
      <c r="A86" t="s" s="3">
        <v>82</v>
      </c>
      <c r="B86" t="n" s="4">
        <f>1104.75</f>
        <v>0.0</v>
      </c>
      <c r="C86" s="5"/>
    </row>
    <row r="87">
      <c r="A87" t="s" s="3">
        <v>83</v>
      </c>
      <c r="B87" t="n" s="4">
        <f>1506.35</f>
        <v>0.0</v>
      </c>
      <c r="C87" s="5"/>
    </row>
    <row r="88">
      <c r="A88" t="s" s="3">
        <v>84</v>
      </c>
      <c r="B88" t="n" s="4">
        <f>3178.50</f>
        <v>0.0</v>
      </c>
      <c r="C88" s="5"/>
    </row>
    <row r="89">
      <c r="A89" t="s" s="3">
        <v>85</v>
      </c>
      <c r="B89" t="n" s="4">
        <f>4225.65</f>
        <v>0.0</v>
      </c>
      <c r="C89" s="5"/>
    </row>
    <row r="90">
      <c r="A90" t="s" s="3">
        <v>86</v>
      </c>
      <c r="B90" t="n" s="4">
        <f>46437.37</f>
        <v>0.0</v>
      </c>
      <c r="C90" s="5"/>
    </row>
    <row r="91">
      <c r="A91" t="s" s="3">
        <v>87</v>
      </c>
      <c r="B91" t="n" s="4">
        <f>492.17</f>
        <v>0.0</v>
      </c>
      <c r="C91" s="5"/>
    </row>
    <row r="92">
      <c r="A92" t="s" s="3">
        <v>88</v>
      </c>
      <c r="B92" t="n" s="4">
        <f>832.27</f>
        <v>0.0</v>
      </c>
      <c r="C92" s="5"/>
    </row>
    <row r="93">
      <c r="A93" t="s" s="3">
        <v>89</v>
      </c>
      <c r="B93" t="n" s="4">
        <f>1594.72</f>
        <v>0.0</v>
      </c>
      <c r="C93" s="5"/>
    </row>
    <row r="94">
      <c r="A94" t="s" s="3">
        <v>90</v>
      </c>
      <c r="B94" t="n" s="4">
        <f>1072.72</f>
        <v>0.0</v>
      </c>
      <c r="C94" s="5"/>
    </row>
    <row r="95">
      <c r="A95" t="s" s="3">
        <v>91</v>
      </c>
      <c r="B95" t="n" s="4">
        <f>3067.60</f>
        <v>0.0</v>
      </c>
      <c r="C95" s="5"/>
    </row>
    <row r="96">
      <c r="A96" t="s" s="3">
        <v>92</v>
      </c>
      <c r="B96" t="n" s="4">
        <f>573.94</f>
        <v>0.0</v>
      </c>
      <c r="C96" s="5"/>
    </row>
    <row r="97">
      <c r="A97" t="s" s="3">
        <v>93</v>
      </c>
      <c r="B97" t="n" s="4">
        <f>1635.63</f>
        <v>0.0</v>
      </c>
      <c r="C97" s="5"/>
    </row>
    <row r="98">
      <c r="A98" t="s" s="3">
        <v>94</v>
      </c>
      <c r="B98" t="n" s="4">
        <f>5622.73</f>
        <v>0.0</v>
      </c>
      <c r="C98" s="5"/>
    </row>
    <row r="99">
      <c r="A99" t="s" s="3">
        <v>95</v>
      </c>
      <c r="B99" t="n" s="4">
        <f>101.64</f>
        <v>0.0</v>
      </c>
      <c r="C99" s="5"/>
    </row>
    <row r="100">
      <c r="A100" t="s" s="3">
        <v>96</v>
      </c>
      <c r="B100" t="n" s="4">
        <f>179.90</f>
        <v>0.0</v>
      </c>
      <c r="C100" s="5"/>
    </row>
    <row r="101">
      <c r="A101" t="s" s="3">
        <v>97</v>
      </c>
      <c r="B101" t="n" s="4">
        <f>267.18</f>
        <v>0.0</v>
      </c>
      <c r="C101" s="5"/>
    </row>
    <row r="102">
      <c r="A102" t="s" s="3">
        <v>98</v>
      </c>
      <c r="B102" t="n" s="4">
        <f>98.63</f>
        <v>0.0</v>
      </c>
      <c r="C102" s="5"/>
    </row>
    <row r="103">
      <c r="A103" t="s" s="3">
        <v>99</v>
      </c>
      <c r="B103" t="n" s="4">
        <f>26.36</f>
        <v>0.0</v>
      </c>
      <c r="C103" s="5"/>
    </row>
    <row r="104">
      <c r="A104" t="s" s="3">
        <v>100</v>
      </c>
      <c r="B104" t="n" s="4">
        <f>501.74</f>
        <v>0.0</v>
      </c>
      <c r="C104" s="5"/>
    </row>
    <row r="105">
      <c r="A105" t="s" s="3">
        <v>101</v>
      </c>
      <c r="B105" t="n" s="4">
        <f>710.52</f>
        <v>0.0</v>
      </c>
      <c r="C105" s="5"/>
    </row>
    <row r="106">
      <c r="A106" t="s" s="3">
        <v>102</v>
      </c>
      <c r="B106" t="n" s="4">
        <f>9052.03</f>
        <v>0.0</v>
      </c>
      <c r="C106" s="5"/>
    </row>
    <row r="107">
      <c r="A107" t="s" s="3">
        <v>103</v>
      </c>
      <c r="B107" t="n" s="4">
        <f>3049.76</f>
        <v>0.0</v>
      </c>
      <c r="C107" s="5"/>
    </row>
    <row r="108">
      <c r="A108" t="s" s="3">
        <v>104</v>
      </c>
      <c r="B108" t="n" s="4">
        <f>41088.34</f>
        <v>0.0</v>
      </c>
      <c r="C108" s="5"/>
    </row>
    <row r="109">
      <c r="A109" t="s" s="3">
        <v>105</v>
      </c>
      <c r="B109" t="n" s="4">
        <f>373530.36</f>
        <v>0.0</v>
      </c>
      <c r="C109" s="5"/>
    </row>
    <row r="110">
      <c r="A110" t="s" s="3">
        <v>106</v>
      </c>
      <c r="B110" t="n" s="4">
        <f>1268.39</f>
        <v>0.0</v>
      </c>
      <c r="C110" s="5"/>
    </row>
    <row r="111">
      <c r="A111" t="s" s="3">
        <v>107</v>
      </c>
      <c r="B111" t="n" s="4">
        <f>5826.52</f>
        <v>0.0</v>
      </c>
      <c r="C111" s="5"/>
    </row>
    <row r="112">
      <c r="A112" t="s" s="3">
        <v>108</v>
      </c>
      <c r="B112" t="n" s="4">
        <f>1259.60</f>
        <v>0.0</v>
      </c>
      <c r="C112" s="5"/>
    </row>
    <row r="113">
      <c r="A113" t="s" s="3">
        <v>109</v>
      </c>
      <c r="B113" t="n" s="4">
        <f>58692.69</f>
        <v>0.0</v>
      </c>
      <c r="C113" s="5"/>
    </row>
    <row r="114">
      <c r="A114" t="s" s="3">
        <v>110</v>
      </c>
      <c r="B114" t="n" s="4">
        <f>6179.15</f>
        <v>0.0</v>
      </c>
      <c r="C114" s="5"/>
    </row>
    <row r="115">
      <c r="A115" t="s" s="3">
        <v>111</v>
      </c>
      <c r="B115" t="n" s="4">
        <f>19820.58</f>
        <v>0.0</v>
      </c>
      <c r="C115" s="5"/>
    </row>
    <row r="116">
      <c r="A116" t="s" s="3">
        <v>112</v>
      </c>
      <c r="B116" t="n" s="4">
        <f>931.35</f>
        <v>0.0</v>
      </c>
      <c r="C116" s="5"/>
    </row>
    <row r="117">
      <c r="A117" t="s" s="3">
        <v>113</v>
      </c>
      <c r="B117" t="n" s="4">
        <f>79963.00</f>
        <v>0.0</v>
      </c>
      <c r="C117" s="5"/>
    </row>
    <row r="118">
      <c r="A118" t="s" s="3">
        <v>114</v>
      </c>
      <c r="B118" t="n" s="4">
        <f>1963.55</f>
        <v>0.0</v>
      </c>
      <c r="C118" s="5"/>
    </row>
    <row r="119">
      <c r="A119" t="s" s="3">
        <v>115</v>
      </c>
      <c r="B119" t="n" s="4">
        <f>759.85</f>
        <v>0.0</v>
      </c>
      <c r="C119" s="5"/>
    </row>
    <row r="120">
      <c r="A120" t="s" s="3">
        <v>116</v>
      </c>
      <c r="B120" t="n" s="4">
        <f>14138.92</f>
        <v>0.0</v>
      </c>
      <c r="C120" s="5"/>
    </row>
    <row r="121">
      <c r="A121" t="s" s="3">
        <v>117</v>
      </c>
      <c r="B121" t="n" s="4">
        <f>2538.91</f>
        <v>0.0</v>
      </c>
      <c r="C121" s="5"/>
    </row>
    <row r="122">
      <c r="A122" t="s" s="3">
        <v>118</v>
      </c>
      <c r="B122" t="n" s="4">
        <f>5467.51</f>
        <v>0.0</v>
      </c>
      <c r="C122" s="5"/>
    </row>
    <row r="123">
      <c r="A123" t="s" s="3">
        <v>119</v>
      </c>
      <c r="B123" t="n" s="4">
        <f>3831.62</f>
        <v>0.0</v>
      </c>
      <c r="C123" s="5"/>
    </row>
    <row r="124">
      <c r="A124" t="s" s="3">
        <v>120</v>
      </c>
      <c r="B124" t="n" s="6">
        <f>(((((((((((((((((((((((((((((((((((((((((((((((((((((((((((((((((((((((((((((((((((((((((((((((((((((((((((((((((((((B6)+(B7))+(B8))+(B9))+(B10))+(B11))+(B12))+(B13))+(B14))+(B15))+(B16))+(B17))+(B18))+(B19))+(B20))+(B21))+(B22))+(B23))+(B24))+(B25))+(B26))+(B27))+(B28))+(B29))+(B30))+(B31))+(B32))+(B33))+(B34))+(B35))+(B36))+(B37))+(B38))+(B39))+(B40))+(B41))+(B42))+(B43))+(B44))+(B45))+(B46))+(B47))+(B48))+(B49))+(B50))+(B51))+(B52))+(B53))+(B54))+(B55))+(B56))+(B57))+(B58))+(B59))+(B60))+(B61))+(B62))+(B63))+(B64))+(B65))+(B66))+(B67))+(B68))+(B69))+(B70))+(B71))+(B72))+(B73))+(B74))+(B75))+(B76))+(B77))+(B78))+(B79))+(B80))+(B81))+(B82))+(B83))+(B84))+(B85))+(B86))+(B87))+(B88))+(B89))+(B90))+(B91))+(B92))+(B93))+(B94))+(B95))+(B96))+(B97))+(B98))+(B99))+(B100))+(B101))+(B102))+(B103))+(B104))+(B105))+(B106))+(B107))+(B108))+(B109))+(B110))+(B111))+(B112))+(B113))+(B114))+(B115))+(B116))+(B117))+(B118))+(B119))+(B120))+(B121))+(B122))+(B123)</f>
        <v>0.0</v>
      </c>
      <c r="C124" t="n" s="6">
        <f>(((((((((((((((((((((((((((((((((((((((((((((((((((((((((((((((((((((((((((((((((((((((((((((((((((((((((((((((((((((C6)+(C7))+(C8))+(C9))+(C10))+(C11))+(C12))+(C13))+(C14))+(C15))+(C16))+(C17))+(C18))+(C19))+(C20))+(C21))+(C22))+(C23))+(C24))+(C25))+(C26))+(C27))+(C28))+(C29))+(C30))+(C31))+(C32))+(C33))+(C34))+(C35))+(C36))+(C37))+(C38))+(C39))+(C40))+(C41))+(C42))+(C43))+(C44))+(C45))+(C46))+(C47))+(C48))+(C49))+(C50))+(C51))+(C52))+(C53))+(C54))+(C55))+(C56))+(C57))+(C58))+(C59))+(C60))+(C61))+(C62))+(C63))+(C64))+(C65))+(C66))+(C67))+(C68))+(C69))+(C70))+(C71))+(C72))+(C73))+(C74))+(C75))+(C76))+(C77))+(C78))+(C79))+(C80))+(C81))+(C82))+(C83))+(C84))+(C85))+(C86))+(C87))+(C88))+(C89))+(C90))+(C91))+(C92))+(C93))+(C94))+(C95))+(C96))+(C97))+(C98))+(C99))+(C100))+(C101))+(C102))+(C103))+(C104))+(C105))+(C106))+(C107))+(C108))+(C109))+(C110))+(C111))+(C112))+(C113))+(C114))+(C115))+(C116))+(C117))+(C118))+(C119))+(C120))+(C121))+(C122))+(C123)</f>
        <v>0.0</v>
      </c>
    </row>
    <row r="125">
      <c r="A125" s="3"/>
      <c r="B125" s="5"/>
      <c r="C125" s="5"/>
    </row>
    <row r="128">
      <c r="A128" s="7" t="s">
        <v>121</v>
      </c>
      <c r="B128"/>
      <c r="C128"/>
    </row>
  </sheetData>
  <mergeCells count="4">
    <mergeCell ref="A128:C128"/>
    <mergeCell ref="A1:C1"/>
    <mergeCell ref="A2:C2"/>
    <mergeCell ref="A3:C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2025-05-05T03:35:48Z</dcterms:created>
  <dc:creator>Apache POI</dc:creator>
</cp:coreProperties>
</file>