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codeName="ThisWorkbook" defaultThemeVersion="124226"/>
  <bookViews>
    <workbookView xWindow="-1290" yWindow="2980" windowWidth="17220" windowHeight="11020" firstSheet="1" activeTab="1"/>
  </bookViews>
  <sheets>
    <sheet name="DESPATCH_17-18" sheetId="1" state="hidden" r:id="rId1"/>
    <sheet name="5 years RMD Mines Prod Desp" sheetId="3" r:id="rId2"/>
    <sheet name="MINES_DESP_17-18" sheetId="2" state="hidden" r:id="rId3"/>
    <sheet name="Sheet1" sheetId="4" state="hidden" r:id="rId4"/>
    <sheet name="FLUX" sheetId="5" r:id="rId5"/>
    <sheet name="Sheet3" sheetId="10" state="hidden" r:id="rId6"/>
    <sheet name="mos Reply_19012019 v2" sheetId="6" state="hidden" r:id="rId7"/>
    <sheet name="PRanjan_19012019" sheetId="7" state="hidden" r:id="rId8"/>
    <sheet name="Sheet2" sheetId="8" state="hidden" r:id="rId9"/>
    <sheet name="PRIYARANJAN_SIR01042019" sheetId="9" state="hidden" r:id="rId10"/>
    <sheet name="Sheet4" sheetId="11" r:id="rId11"/>
    <sheet name="Sheet6" sheetId="13" r:id="rId12"/>
    <sheet name="Sheet5" sheetId="12" r:id="rId13"/>
  </sheets>
  <definedNames>
    <definedName name="_xlnm._FilterDatabase" localSheetId="11" hidden="1">Sheet6!$G$1:$J$29</definedName>
  </definedNames>
  <calcPr calcId="145621"/>
</workbook>
</file>

<file path=xl/calcChain.xml><?xml version="1.0" encoding="utf-8"?>
<calcChain xmlns="http://schemas.openxmlformats.org/spreadsheetml/2006/main">
  <c r="N22" i="12" l="1"/>
  <c r="N23" i="12"/>
  <c r="N24" i="12"/>
  <c r="N25" i="12"/>
  <c r="N26" i="12"/>
  <c r="N27" i="12"/>
  <c r="N28" i="12"/>
  <c r="N29" i="12"/>
  <c r="N30" i="12"/>
  <c r="N31" i="12"/>
  <c r="Q6" i="12"/>
  <c r="P6" i="12"/>
  <c r="O6" i="12"/>
  <c r="N6" i="12"/>
  <c r="K6" i="12"/>
  <c r="H6" i="12"/>
  <c r="E6" i="12"/>
  <c r="N21" i="12"/>
  <c r="G21" i="12"/>
  <c r="G26" i="12"/>
  <c r="G25" i="12"/>
  <c r="G24" i="12"/>
  <c r="G23" i="12"/>
  <c r="G22" i="12"/>
  <c r="G31" i="12"/>
  <c r="G30" i="12"/>
  <c r="G29" i="12"/>
  <c r="G28" i="12"/>
  <c r="G27" i="12"/>
  <c r="O15" i="12"/>
  <c r="P15" i="12"/>
  <c r="O16" i="12"/>
  <c r="P16" i="12"/>
  <c r="P14" i="12"/>
  <c r="O14" i="12"/>
  <c r="P13" i="12"/>
  <c r="O13" i="12"/>
  <c r="P12" i="12"/>
  <c r="O12" i="12"/>
  <c r="Q12" i="12" s="1"/>
  <c r="P11" i="12"/>
  <c r="O11" i="12"/>
  <c r="P10" i="12"/>
  <c r="O10" i="12"/>
  <c r="P9" i="12"/>
  <c r="O9" i="12"/>
  <c r="P8" i="12"/>
  <c r="O8" i="12"/>
  <c r="P7" i="12"/>
  <c r="O7" i="12"/>
  <c r="Q7" i="12" s="1"/>
  <c r="AA5" i="3"/>
  <c r="AB5" i="3"/>
  <c r="AC5" i="3"/>
  <c r="Z5" i="3"/>
  <c r="T5" i="3"/>
  <c r="N5" i="3"/>
  <c r="K5" i="3"/>
  <c r="H5" i="3"/>
  <c r="E5" i="3"/>
  <c r="Q14" i="12" l="1"/>
  <c r="Q11" i="12"/>
  <c r="Q9" i="12"/>
  <c r="Q13" i="12"/>
  <c r="Q8" i="12"/>
  <c r="Q15" i="12"/>
  <c r="Q10" i="12"/>
  <c r="Q16" i="12"/>
  <c r="O6" i="11" l="1"/>
  <c r="P6" i="11"/>
  <c r="O7" i="11"/>
  <c r="Q7" i="11" s="1"/>
  <c r="P7" i="11"/>
  <c r="O8" i="11"/>
  <c r="P8" i="11"/>
  <c r="O9" i="11"/>
  <c r="P9" i="11"/>
  <c r="O10" i="11"/>
  <c r="P10" i="11"/>
  <c r="O11" i="11"/>
  <c r="P11" i="11"/>
  <c r="O12" i="11"/>
  <c r="P12" i="11"/>
  <c r="O13" i="11"/>
  <c r="P13" i="11"/>
  <c r="O14" i="11"/>
  <c r="P14" i="11"/>
  <c r="O15" i="11"/>
  <c r="Q15" i="11" s="1"/>
  <c r="P15" i="11"/>
  <c r="O16" i="11"/>
  <c r="P16" i="11"/>
  <c r="O17" i="11"/>
  <c r="P17" i="11"/>
  <c r="Q17" i="11" s="1"/>
  <c r="O18" i="11"/>
  <c r="P18" i="11"/>
  <c r="Q18" i="11" s="1"/>
  <c r="O19" i="11"/>
  <c r="Q19" i="11" s="1"/>
  <c r="P19" i="11"/>
  <c r="O20" i="11"/>
  <c r="P20" i="11"/>
  <c r="Q20" i="11" s="1"/>
  <c r="O21" i="11"/>
  <c r="P21" i="11"/>
  <c r="P5" i="11"/>
  <c r="O5" i="11"/>
  <c r="Q21" i="11"/>
  <c r="Q16" i="11"/>
  <c r="Q14" i="11"/>
  <c r="Q13" i="11"/>
  <c r="Q12" i="11"/>
  <c r="Q11" i="11"/>
  <c r="Q10" i="11"/>
  <c r="Q9" i="11"/>
  <c r="Q8" i="11"/>
  <c r="Q6" i="11"/>
  <c r="Q5" i="11"/>
  <c r="N21" i="11"/>
  <c r="N20" i="11"/>
  <c r="N19" i="11"/>
  <c r="N18" i="11"/>
  <c r="N17" i="11"/>
  <c r="N16" i="11"/>
  <c r="N15" i="11"/>
  <c r="N14" i="11"/>
  <c r="N13" i="11"/>
  <c r="N12" i="11"/>
  <c r="N11" i="11"/>
  <c r="N10" i="11"/>
  <c r="N9" i="11"/>
  <c r="N8" i="11"/>
  <c r="N7" i="11"/>
  <c r="N6" i="11"/>
  <c r="N5" i="11"/>
  <c r="K21" i="11"/>
  <c r="K20" i="11"/>
  <c r="K19" i="11"/>
  <c r="K18" i="11"/>
  <c r="K17" i="11"/>
  <c r="K16" i="11"/>
  <c r="K15" i="11"/>
  <c r="K14" i="11"/>
  <c r="K13" i="11"/>
  <c r="K12" i="11"/>
  <c r="K11" i="11"/>
  <c r="K10" i="11"/>
  <c r="K9" i="11"/>
  <c r="K8" i="11"/>
  <c r="K7" i="11"/>
  <c r="K6" i="11"/>
  <c r="K5" i="11"/>
  <c r="H21" i="11"/>
  <c r="H20" i="11"/>
  <c r="H19" i="11"/>
  <c r="H18" i="11"/>
  <c r="H17" i="11"/>
  <c r="H16" i="11"/>
  <c r="H15" i="11"/>
  <c r="H14" i="11"/>
  <c r="H13" i="11"/>
  <c r="H12" i="11"/>
  <c r="H11" i="11"/>
  <c r="H10" i="11"/>
  <c r="H9" i="11"/>
  <c r="H8" i="11"/>
  <c r="H7" i="11"/>
  <c r="H6" i="11"/>
  <c r="H5" i="11"/>
  <c r="E18" i="11"/>
  <c r="E19" i="11"/>
  <c r="E20" i="11"/>
  <c r="E21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5" i="11"/>
  <c r="O12" i="5" l="1"/>
  <c r="P12" i="5"/>
  <c r="Q12" i="5"/>
  <c r="G44" i="3"/>
  <c r="I44" i="3" s="1"/>
  <c r="C80" i="3"/>
  <c r="D80" i="3"/>
  <c r="E80" i="3"/>
  <c r="F80" i="3"/>
  <c r="AA80" i="3" s="1"/>
  <c r="AC80" i="3" s="1"/>
  <c r="G80" i="3"/>
  <c r="I80" i="3"/>
  <c r="J80" i="3"/>
  <c r="K80" i="3"/>
  <c r="L80" i="3"/>
  <c r="M80" i="3"/>
  <c r="N80" i="3"/>
  <c r="O80" i="3"/>
  <c r="Q80" i="3" s="1"/>
  <c r="P80" i="3"/>
  <c r="R80" i="3"/>
  <c r="S80" i="3"/>
  <c r="T80" i="3" s="1"/>
  <c r="U80" i="3"/>
  <c r="W80" i="3" s="1"/>
  <c r="V80" i="3"/>
  <c r="AB80" i="3" s="1"/>
  <c r="X80" i="3"/>
  <c r="Z80" i="3" s="1"/>
  <c r="Y80" i="3"/>
  <c r="C68" i="3"/>
  <c r="D68" i="3"/>
  <c r="E68" i="3"/>
  <c r="F68" i="3"/>
  <c r="G68" i="3"/>
  <c r="H68" i="3"/>
  <c r="I68" i="3"/>
  <c r="K68" i="3" s="1"/>
  <c r="J68" i="3"/>
  <c r="L68" i="3"/>
  <c r="N68" i="3" s="1"/>
  <c r="M68" i="3"/>
  <c r="O68" i="3"/>
  <c r="P68" i="3"/>
  <c r="Q68" i="3"/>
  <c r="R68" i="3"/>
  <c r="S68" i="3"/>
  <c r="T68" i="3"/>
  <c r="U68" i="3"/>
  <c r="W68" i="3" s="1"/>
  <c r="V68" i="3"/>
  <c r="X68" i="3"/>
  <c r="Z68" i="3" s="1"/>
  <c r="Y68" i="3"/>
  <c r="AB68" i="3" s="1"/>
  <c r="AD68" i="3"/>
  <c r="AE68" i="3"/>
  <c r="AH68" i="3" s="1"/>
  <c r="AF68" i="3"/>
  <c r="C56" i="3"/>
  <c r="D56" i="3"/>
  <c r="E56" i="3"/>
  <c r="F56" i="3"/>
  <c r="H56" i="3" s="1"/>
  <c r="G56" i="3"/>
  <c r="AB56" i="3" s="1"/>
  <c r="I56" i="3"/>
  <c r="K56" i="3" s="1"/>
  <c r="J56" i="3"/>
  <c r="L56" i="3"/>
  <c r="M56" i="3"/>
  <c r="N56" i="3"/>
  <c r="O56" i="3"/>
  <c r="Q56" i="3" s="1"/>
  <c r="P56" i="3"/>
  <c r="R56" i="3"/>
  <c r="S56" i="3"/>
  <c r="T56" i="3"/>
  <c r="U56" i="3"/>
  <c r="V56" i="3"/>
  <c r="W56" i="3"/>
  <c r="X56" i="3"/>
  <c r="Z56" i="3" s="1"/>
  <c r="Y56" i="3"/>
  <c r="AD56" i="3"/>
  <c r="AD80" i="3" s="1"/>
  <c r="AE56" i="3"/>
  <c r="AE80" i="3" s="1"/>
  <c r="AH80" i="3" s="1"/>
  <c r="AF56" i="3" l="1"/>
  <c r="AF80" i="3"/>
  <c r="AG80" i="3"/>
  <c r="AI80" i="3" s="1"/>
  <c r="H80" i="3"/>
  <c r="AA68" i="3"/>
  <c r="AH56" i="3"/>
  <c r="AA56" i="3"/>
  <c r="AC56" i="3" s="1"/>
  <c r="AQ27" i="3"/>
  <c r="AR27" i="3"/>
  <c r="AX27" i="3" s="1"/>
  <c r="AS27" i="3"/>
  <c r="AY27" i="3" s="1"/>
  <c r="AT27" i="3"/>
  <c r="AU27" i="3"/>
  <c r="AV27" i="3"/>
  <c r="AW27" i="3"/>
  <c r="AQ14" i="3"/>
  <c r="AR14" i="3"/>
  <c r="AS14" i="3"/>
  <c r="AY14" i="3" s="1"/>
  <c r="AT14" i="3"/>
  <c r="AU14" i="3"/>
  <c r="AV14" i="3"/>
  <c r="AW14" i="3"/>
  <c r="AX14" i="3"/>
  <c r="AG27" i="3"/>
  <c r="AH27" i="3"/>
  <c r="AI27" i="3"/>
  <c r="AG14" i="3"/>
  <c r="AH14" i="3"/>
  <c r="AF27" i="3"/>
  <c r="AF14" i="3"/>
  <c r="AG68" i="3" l="1"/>
  <c r="AI68" i="3" s="1"/>
  <c r="AC68" i="3"/>
  <c r="AG56" i="3"/>
  <c r="AI56" i="3" s="1"/>
  <c r="AI14" i="3"/>
  <c r="AF12" i="3"/>
  <c r="AF11" i="3"/>
  <c r="AF10" i="3"/>
  <c r="AF9" i="3"/>
  <c r="AF8" i="3"/>
  <c r="AF7" i="3"/>
  <c r="AF6" i="3"/>
  <c r="AK26" i="3"/>
  <c r="AL26" i="3"/>
  <c r="AM26" i="3"/>
  <c r="AK13" i="3"/>
  <c r="AL13" i="3"/>
  <c r="AQ26" i="3"/>
  <c r="AR26" i="3"/>
  <c r="AS26" i="3"/>
  <c r="AT26" i="3"/>
  <c r="AU26" i="3"/>
  <c r="AV26" i="3"/>
  <c r="AQ13" i="3"/>
  <c r="AR13" i="3"/>
  <c r="AS13" i="3"/>
  <c r="AT13" i="3"/>
  <c r="AU13" i="3"/>
  <c r="AV13" i="3"/>
  <c r="I43" i="3"/>
  <c r="G43" i="3"/>
  <c r="AW26" i="3" l="1"/>
  <c r="AY13" i="3"/>
  <c r="AW13" i="3"/>
  <c r="AM13" i="3"/>
  <c r="AX13" i="3"/>
  <c r="AY26" i="3"/>
  <c r="AX26" i="3"/>
  <c r="O11" i="5"/>
  <c r="P11" i="5"/>
  <c r="Q11" i="5"/>
  <c r="C67" i="3"/>
  <c r="E67" i="3" s="1"/>
  <c r="D67" i="3"/>
  <c r="F67" i="3"/>
  <c r="G67" i="3"/>
  <c r="I67" i="3"/>
  <c r="J67" i="3"/>
  <c r="K67" i="3"/>
  <c r="L67" i="3"/>
  <c r="M67" i="3"/>
  <c r="N67" i="3"/>
  <c r="O67" i="3"/>
  <c r="P67" i="3"/>
  <c r="R67" i="3"/>
  <c r="S67" i="3"/>
  <c r="T67" i="3"/>
  <c r="U67" i="3"/>
  <c r="V67" i="3"/>
  <c r="X67" i="3"/>
  <c r="Y67" i="3"/>
  <c r="AD67" i="3"/>
  <c r="AE67" i="3"/>
  <c r="AE79" i="3" s="1"/>
  <c r="C55" i="3"/>
  <c r="D55" i="3"/>
  <c r="E55" i="3" s="1"/>
  <c r="F55" i="3"/>
  <c r="G55" i="3"/>
  <c r="I55" i="3"/>
  <c r="J55" i="3"/>
  <c r="L55" i="3"/>
  <c r="M55" i="3"/>
  <c r="O55" i="3"/>
  <c r="P55" i="3"/>
  <c r="R55" i="3"/>
  <c r="S55" i="3"/>
  <c r="U55" i="3"/>
  <c r="V55" i="3"/>
  <c r="X55" i="3"/>
  <c r="Y55" i="3"/>
  <c r="AD55" i="3"/>
  <c r="AE55" i="3"/>
  <c r="AF26" i="3"/>
  <c r="AG26" i="3"/>
  <c r="AH26" i="3"/>
  <c r="AG13" i="3"/>
  <c r="AH13" i="3"/>
  <c r="AF13" i="3"/>
  <c r="E19" i="3"/>
  <c r="H19" i="3"/>
  <c r="K19" i="3"/>
  <c r="N19" i="3"/>
  <c r="Q19" i="3"/>
  <c r="T19" i="3"/>
  <c r="W19" i="3"/>
  <c r="Z19" i="3"/>
  <c r="AA19" i="3"/>
  <c r="AB19" i="3"/>
  <c r="E20" i="3"/>
  <c r="H20" i="3"/>
  <c r="K20" i="3"/>
  <c r="N20" i="3"/>
  <c r="Q20" i="3"/>
  <c r="T20" i="3"/>
  <c r="W20" i="3"/>
  <c r="Z20" i="3"/>
  <c r="AA20" i="3"/>
  <c r="AB20" i="3"/>
  <c r="E21" i="3"/>
  <c r="H21" i="3"/>
  <c r="K21" i="3"/>
  <c r="N21" i="3"/>
  <c r="Q21" i="3"/>
  <c r="T21" i="3"/>
  <c r="W21" i="3"/>
  <c r="Z21" i="3"/>
  <c r="AA21" i="3"/>
  <c r="AB21" i="3"/>
  <c r="E22" i="3"/>
  <c r="H22" i="3"/>
  <c r="K22" i="3"/>
  <c r="N22" i="3"/>
  <c r="Q22" i="3"/>
  <c r="T22" i="3"/>
  <c r="W22" i="3"/>
  <c r="Z22" i="3"/>
  <c r="AA22" i="3"/>
  <c r="AB22" i="3"/>
  <c r="AA23" i="3"/>
  <c r="AB23" i="3"/>
  <c r="AC23" i="3"/>
  <c r="AA24" i="3"/>
  <c r="AB24" i="3"/>
  <c r="AC24" i="3"/>
  <c r="G36" i="3"/>
  <c r="I36" i="3" s="1"/>
  <c r="G37" i="3"/>
  <c r="I37" i="3"/>
  <c r="G38" i="3"/>
  <c r="I38" i="3" s="1"/>
  <c r="G39" i="3"/>
  <c r="I39" i="3"/>
  <c r="G40" i="3"/>
  <c r="I40" i="3"/>
  <c r="X79" i="3" l="1"/>
  <c r="M79" i="3"/>
  <c r="AI26" i="3"/>
  <c r="AC19" i="3"/>
  <c r="K55" i="3"/>
  <c r="W55" i="3"/>
  <c r="Z55" i="3"/>
  <c r="P79" i="3"/>
  <c r="N55" i="3"/>
  <c r="R79" i="3"/>
  <c r="I79" i="3"/>
  <c r="G79" i="3"/>
  <c r="D79" i="3"/>
  <c r="AF55" i="3"/>
  <c r="T55" i="3"/>
  <c r="O79" i="3"/>
  <c r="Q79" i="3" s="1"/>
  <c r="AA55" i="3"/>
  <c r="AG55" i="3" s="1"/>
  <c r="L79" i="3"/>
  <c r="N79" i="3" s="1"/>
  <c r="C79" i="3"/>
  <c r="AB55" i="3"/>
  <c r="AH55" i="3" s="1"/>
  <c r="Q55" i="3"/>
  <c r="AI13" i="3"/>
  <c r="S79" i="3"/>
  <c r="J79" i="3"/>
  <c r="Z67" i="3"/>
  <c r="Y79" i="3"/>
  <c r="Z79" i="3"/>
  <c r="H67" i="3"/>
  <c r="F79" i="3"/>
  <c r="AC22" i="3"/>
  <c r="AB67" i="3"/>
  <c r="AH67" i="3" s="1"/>
  <c r="V79" i="3"/>
  <c r="W67" i="3"/>
  <c r="U79" i="3"/>
  <c r="AC21" i="3"/>
  <c r="AC20" i="3"/>
  <c r="AF67" i="3"/>
  <c r="AD79" i="3"/>
  <c r="AF79" i="3" s="1"/>
  <c r="Q67" i="3"/>
  <c r="AA67" i="3"/>
  <c r="H55" i="3"/>
  <c r="AV25" i="3"/>
  <c r="AU25" i="3"/>
  <c r="AT25" i="3"/>
  <c r="AS25" i="3"/>
  <c r="AR25" i="3"/>
  <c r="AQ25" i="3"/>
  <c r="AV24" i="3"/>
  <c r="AU24" i="3"/>
  <c r="AT24" i="3"/>
  <c r="AS24" i="3"/>
  <c r="AR24" i="3"/>
  <c r="AQ24" i="3"/>
  <c r="AV23" i="3"/>
  <c r="AY23" i="3" s="1"/>
  <c r="AU23" i="3"/>
  <c r="AT23" i="3"/>
  <c r="AS23" i="3"/>
  <c r="AR23" i="3"/>
  <c r="AQ23" i="3"/>
  <c r="AV22" i="3"/>
  <c r="AU22" i="3"/>
  <c r="AT22" i="3"/>
  <c r="AS22" i="3"/>
  <c r="AR22" i="3"/>
  <c r="AQ22" i="3"/>
  <c r="AV21" i="3"/>
  <c r="AU21" i="3"/>
  <c r="AT21" i="3"/>
  <c r="AS21" i="3"/>
  <c r="AR21" i="3"/>
  <c r="AQ21" i="3"/>
  <c r="AW21" i="3" s="1"/>
  <c r="AV20" i="3"/>
  <c r="AU20" i="3"/>
  <c r="AT20" i="3"/>
  <c r="AS20" i="3"/>
  <c r="AR20" i="3"/>
  <c r="AQ20" i="3"/>
  <c r="AV19" i="3"/>
  <c r="AU19" i="3"/>
  <c r="AT19" i="3"/>
  <c r="AS19" i="3"/>
  <c r="AR19" i="3"/>
  <c r="AQ19" i="3"/>
  <c r="AY19" i="3" l="1"/>
  <c r="AX20" i="3"/>
  <c r="AY24" i="3"/>
  <c r="AX23" i="3"/>
  <c r="AY20" i="3"/>
  <c r="AX22" i="3"/>
  <c r="AY25" i="3"/>
  <c r="AW23" i="3"/>
  <c r="AX24" i="3"/>
  <c r="AW22" i="3"/>
  <c r="AA79" i="3"/>
  <c r="AG79" i="3" s="1"/>
  <c r="AW20" i="3"/>
  <c r="AX21" i="3"/>
  <c r="AW19" i="3"/>
  <c r="AW25" i="3"/>
  <c r="AW24" i="3"/>
  <c r="AX25" i="3"/>
  <c r="E79" i="3"/>
  <c r="AB79" i="3"/>
  <c r="AH79" i="3" s="1"/>
  <c r="K79" i="3"/>
  <c r="T79" i="3"/>
  <c r="H79" i="3"/>
  <c r="AC55" i="3"/>
  <c r="AI55" i="3"/>
  <c r="AC67" i="3"/>
  <c r="AX19" i="3"/>
  <c r="AY21" i="3"/>
  <c r="W79" i="3"/>
  <c r="AY22" i="3"/>
  <c r="AG67" i="3"/>
  <c r="AI67" i="3" s="1"/>
  <c r="G42" i="3"/>
  <c r="I42" i="3" s="1"/>
  <c r="AI79" i="3" l="1"/>
  <c r="AC79" i="3"/>
  <c r="F11" i="10"/>
  <c r="F12" i="10"/>
  <c r="I12" i="10"/>
  <c r="G12" i="10"/>
  <c r="M6" i="10"/>
  <c r="M12" i="10"/>
  <c r="M11" i="10"/>
  <c r="M8" i="10"/>
  <c r="M9" i="10"/>
  <c r="M10" i="10"/>
  <c r="M7" i="10"/>
  <c r="F10" i="10" l="1"/>
  <c r="F9" i="10"/>
  <c r="F8" i="10"/>
  <c r="F7" i="10"/>
  <c r="F6" i="10"/>
  <c r="AT7" i="3" l="1"/>
  <c r="AU7" i="3"/>
  <c r="AT8" i="3"/>
  <c r="AU8" i="3"/>
  <c r="AT9" i="3"/>
  <c r="AU9" i="3"/>
  <c r="AT10" i="3"/>
  <c r="AU10" i="3"/>
  <c r="AT11" i="3"/>
  <c r="AU11" i="3"/>
  <c r="AV11" i="3"/>
  <c r="AT12" i="3"/>
  <c r="AU12" i="3"/>
  <c r="AV12" i="3"/>
  <c r="AU6" i="3"/>
  <c r="AT6" i="3"/>
  <c r="AQ7" i="3"/>
  <c r="AW7" i="3" s="1"/>
  <c r="AR7" i="3"/>
  <c r="AX7" i="3" s="1"/>
  <c r="AQ8" i="3"/>
  <c r="AW8" i="3" s="1"/>
  <c r="AR8" i="3"/>
  <c r="AQ9" i="3"/>
  <c r="AW9" i="3" s="1"/>
  <c r="AR9" i="3"/>
  <c r="AX9" i="3" s="1"/>
  <c r="AQ10" i="3"/>
  <c r="AW10" i="3" s="1"/>
  <c r="AR10" i="3"/>
  <c r="AX10" i="3" s="1"/>
  <c r="AQ11" i="3"/>
  <c r="AW11" i="3" s="1"/>
  <c r="AR11" i="3"/>
  <c r="AX11" i="3" s="1"/>
  <c r="AS11" i="3"/>
  <c r="AY11" i="3" s="1"/>
  <c r="AQ12" i="3"/>
  <c r="AW12" i="3" s="1"/>
  <c r="AR12" i="3"/>
  <c r="AS12" i="3"/>
  <c r="AY12" i="3" s="1"/>
  <c r="AR6" i="3"/>
  <c r="AX6" i="3" s="1"/>
  <c r="AQ6" i="3"/>
  <c r="AW6" i="3" s="1"/>
  <c r="AX8" i="3" l="1"/>
  <c r="AX12" i="3"/>
  <c r="P9" i="5"/>
  <c r="O10" i="5" l="1"/>
  <c r="P10" i="5"/>
  <c r="Q10" i="5"/>
  <c r="C66" i="3" l="1"/>
  <c r="D66" i="3"/>
  <c r="F66" i="3"/>
  <c r="G66" i="3"/>
  <c r="I66" i="3"/>
  <c r="J66" i="3"/>
  <c r="L66" i="3"/>
  <c r="M66" i="3"/>
  <c r="O66" i="3"/>
  <c r="P66" i="3"/>
  <c r="R66" i="3"/>
  <c r="T66" i="3" s="1"/>
  <c r="S66" i="3"/>
  <c r="U66" i="3"/>
  <c r="V66" i="3"/>
  <c r="X66" i="3"/>
  <c r="Y66" i="3"/>
  <c r="AD66" i="3"/>
  <c r="AE66" i="3"/>
  <c r="C54" i="3"/>
  <c r="D54" i="3"/>
  <c r="F54" i="3"/>
  <c r="G54" i="3"/>
  <c r="I54" i="3"/>
  <c r="J54" i="3"/>
  <c r="L54" i="3"/>
  <c r="M54" i="3"/>
  <c r="O54" i="3"/>
  <c r="P54" i="3"/>
  <c r="R54" i="3"/>
  <c r="S54" i="3"/>
  <c r="U54" i="3"/>
  <c r="V54" i="3"/>
  <c r="X54" i="3"/>
  <c r="Y54" i="3"/>
  <c r="AD54" i="3"/>
  <c r="AK25" i="3"/>
  <c r="AL25" i="3"/>
  <c r="AK12" i="3"/>
  <c r="AL12" i="3"/>
  <c r="AF25" i="3"/>
  <c r="AG25" i="3"/>
  <c r="AE12" i="3"/>
  <c r="X78" i="3" l="1"/>
  <c r="M78" i="3"/>
  <c r="L78" i="3"/>
  <c r="N78" i="3" s="1"/>
  <c r="V78" i="3"/>
  <c r="J78" i="3"/>
  <c r="AM12" i="3"/>
  <c r="S78" i="3"/>
  <c r="U78" i="3"/>
  <c r="E54" i="3"/>
  <c r="G78" i="3"/>
  <c r="P78" i="3"/>
  <c r="T54" i="3"/>
  <c r="I78" i="3"/>
  <c r="R78" i="3"/>
  <c r="AD78" i="3"/>
  <c r="C78" i="3"/>
  <c r="E66" i="3"/>
  <c r="D78" i="3"/>
  <c r="AB66" i="3"/>
  <c r="AH66" i="3" s="1"/>
  <c r="Y78" i="3"/>
  <c r="Z78" i="3" s="1"/>
  <c r="Q66" i="3"/>
  <c r="O78" i="3"/>
  <c r="AF66" i="3"/>
  <c r="H66" i="3"/>
  <c r="F78" i="3"/>
  <c r="AM25" i="3"/>
  <c r="AE54" i="3"/>
  <c r="AF54" i="3" s="1"/>
  <c r="H54" i="3"/>
  <c r="Z66" i="3"/>
  <c r="K66" i="3"/>
  <c r="AB54" i="3"/>
  <c r="Q54" i="3"/>
  <c r="W66" i="3"/>
  <c r="N66" i="3"/>
  <c r="Z54" i="3"/>
  <c r="K54" i="3"/>
  <c r="W54" i="3"/>
  <c r="N54" i="3"/>
  <c r="AA66" i="3"/>
  <c r="AA54" i="3"/>
  <c r="T78" i="3" l="1"/>
  <c r="H78" i="3"/>
  <c r="K78" i="3"/>
  <c r="AH54" i="3"/>
  <c r="AE78" i="3"/>
  <c r="AF78" i="3" s="1"/>
  <c r="W78" i="3"/>
  <c r="Q78" i="3"/>
  <c r="E78" i="3"/>
  <c r="AB78" i="3"/>
  <c r="AA78" i="3"/>
  <c r="AC66" i="3"/>
  <c r="AG66" i="3"/>
  <c r="AI66" i="3" s="1"/>
  <c r="AC54" i="3"/>
  <c r="AG54" i="3"/>
  <c r="AI54" i="3" s="1"/>
  <c r="AH78" i="3" l="1"/>
  <c r="AG78" i="3"/>
  <c r="AI78" i="3" s="1"/>
  <c r="AC78" i="3"/>
  <c r="AC11" i="3"/>
  <c r="AB6" i="3"/>
  <c r="AB7" i="3"/>
  <c r="AB8" i="3"/>
  <c r="AB9" i="3"/>
  <c r="AB10" i="3"/>
  <c r="AB11" i="3"/>
  <c r="AA7" i="3"/>
  <c r="AA8" i="3"/>
  <c r="AA9" i="3"/>
  <c r="AA10" i="3"/>
  <c r="AA11" i="3"/>
  <c r="AA6" i="3"/>
  <c r="AH12" i="3" l="1"/>
  <c r="AH25" i="3"/>
  <c r="AG12" i="3"/>
  <c r="AL24" i="3"/>
  <c r="AK24" i="3"/>
  <c r="AL23" i="3"/>
  <c r="AK23" i="3"/>
  <c r="AL22" i="3"/>
  <c r="AK22" i="3"/>
  <c r="AL21" i="3"/>
  <c r="AK21" i="3"/>
  <c r="AL20" i="3"/>
  <c r="AK20" i="3"/>
  <c r="AL19" i="3"/>
  <c r="AK19" i="3"/>
  <c r="AK7" i="3"/>
  <c r="AL7" i="3"/>
  <c r="AK8" i="3"/>
  <c r="AL8" i="3"/>
  <c r="AK9" i="3"/>
  <c r="AL9" i="3"/>
  <c r="AK10" i="3"/>
  <c r="AL10" i="3"/>
  <c r="AK11" i="3"/>
  <c r="AL11" i="3"/>
  <c r="AL6" i="3"/>
  <c r="AK6" i="3"/>
  <c r="AM6" i="3" s="1"/>
  <c r="AM23" i="3" l="1"/>
  <c r="AM22" i="3"/>
  <c r="AM11" i="3"/>
  <c r="AM9" i="3"/>
  <c r="AM8" i="3"/>
  <c r="AM10" i="3"/>
  <c r="AM7" i="3"/>
  <c r="AI25" i="3"/>
  <c r="AI12" i="3"/>
  <c r="AM21" i="3"/>
  <c r="AM19" i="3"/>
  <c r="AM24" i="3"/>
  <c r="AM20" i="3"/>
  <c r="Q9" i="5" l="1"/>
  <c r="O9" i="5"/>
  <c r="G41" i="3" l="1"/>
  <c r="I41" i="3" s="1"/>
  <c r="AG24" i="3" l="1"/>
  <c r="AH24" i="3"/>
  <c r="AF24" i="3"/>
  <c r="AI24" i="3" l="1"/>
  <c r="C48" i="3" l="1"/>
  <c r="AG11" i="3" l="1"/>
  <c r="AH11" i="3"/>
  <c r="AI11" i="3" l="1"/>
  <c r="X20" i="9"/>
  <c r="Y20" i="9" s="1"/>
  <c r="X19" i="9"/>
  <c r="Y19" i="9" s="1"/>
  <c r="X14" i="9"/>
  <c r="Y14" i="9" s="1"/>
  <c r="X13" i="9"/>
  <c r="Y13" i="9" s="1"/>
  <c r="X12" i="9"/>
  <c r="Y12" i="9" s="1"/>
  <c r="X11" i="9"/>
  <c r="Y11" i="9" s="1"/>
  <c r="X10" i="9"/>
  <c r="X9" i="9"/>
  <c r="Y9" i="9" s="1"/>
  <c r="X8" i="9"/>
  <c r="Y8" i="9" s="1"/>
  <c r="X7" i="9"/>
  <c r="Y7" i="9" s="1"/>
  <c r="K20" i="9"/>
  <c r="L20" i="9" s="1"/>
  <c r="K19" i="9"/>
  <c r="L19" i="9" s="1"/>
  <c r="K14" i="9"/>
  <c r="L14" i="9" s="1"/>
  <c r="K13" i="9"/>
  <c r="L13" i="9" s="1"/>
  <c r="K12" i="9"/>
  <c r="L12" i="9" s="1"/>
  <c r="K11" i="9"/>
  <c r="L11" i="9" s="1"/>
  <c r="K10" i="9"/>
  <c r="K9" i="9"/>
  <c r="L9" i="9" s="1"/>
  <c r="K8" i="9"/>
  <c r="L8" i="9" s="1"/>
  <c r="K7" i="9"/>
  <c r="L7" i="9" s="1"/>
  <c r="V20" i="9"/>
  <c r="V19" i="9"/>
  <c r="V14" i="9"/>
  <c r="V13" i="9"/>
  <c r="V12" i="9"/>
  <c r="V11" i="9"/>
  <c r="V10" i="9"/>
  <c r="V9" i="9"/>
  <c r="V8" i="9"/>
  <c r="V7" i="9"/>
  <c r="I20" i="9"/>
  <c r="I19" i="9"/>
  <c r="I14" i="9"/>
  <c r="I13" i="9"/>
  <c r="I12" i="9"/>
  <c r="I11" i="9"/>
  <c r="I10" i="9"/>
  <c r="I9" i="9"/>
  <c r="I8" i="9"/>
  <c r="I7" i="9"/>
  <c r="AA20" i="9"/>
  <c r="AB20" i="9" s="1"/>
  <c r="N20" i="9"/>
  <c r="O20" i="9" s="1"/>
  <c r="AA14" i="9"/>
  <c r="AB14" i="9" s="1"/>
  <c r="AA13" i="9"/>
  <c r="AB13" i="9" s="1"/>
  <c r="AA12" i="9"/>
  <c r="AB12" i="9" s="1"/>
  <c r="AA11" i="9"/>
  <c r="AB11" i="9" s="1"/>
  <c r="AA10" i="9"/>
  <c r="AA9" i="9"/>
  <c r="AB9" i="9" s="1"/>
  <c r="AA8" i="9"/>
  <c r="AB8" i="9" s="1"/>
  <c r="AA7" i="9"/>
  <c r="AB7" i="9" s="1"/>
  <c r="Z15" i="9"/>
  <c r="W15" i="9"/>
  <c r="U15" i="9"/>
  <c r="X15" i="9" s="1"/>
  <c r="Y15" i="9" s="1"/>
  <c r="T15" i="9"/>
  <c r="AA19" i="9"/>
  <c r="AB19" i="9" s="1"/>
  <c r="N19" i="9"/>
  <c r="O19" i="9" s="1"/>
  <c r="M15" i="9"/>
  <c r="J15" i="9"/>
  <c r="H15" i="9"/>
  <c r="G15" i="9"/>
  <c r="N8" i="9"/>
  <c r="O8" i="9" s="1"/>
  <c r="N9" i="9"/>
  <c r="O9" i="9" s="1"/>
  <c r="N10" i="9"/>
  <c r="N11" i="9"/>
  <c r="O11" i="9" s="1"/>
  <c r="N12" i="9"/>
  <c r="O12" i="9" s="1"/>
  <c r="N13" i="9"/>
  <c r="O13" i="9" s="1"/>
  <c r="N14" i="9"/>
  <c r="O14" i="9" s="1"/>
  <c r="N7" i="9"/>
  <c r="O7" i="9" s="1"/>
  <c r="I15" i="9" l="1"/>
  <c r="V15" i="9"/>
  <c r="K15" i="9"/>
  <c r="L15" i="9" s="1"/>
  <c r="AA15" i="9"/>
  <c r="AB15" i="9" s="1"/>
  <c r="N15" i="9"/>
  <c r="O15" i="9" s="1"/>
  <c r="AE65" i="3" l="1"/>
  <c r="AD65" i="3"/>
  <c r="AE64" i="3"/>
  <c r="AD64" i="3"/>
  <c r="AE63" i="3"/>
  <c r="AD63" i="3"/>
  <c r="AE62" i="3"/>
  <c r="AD62" i="3"/>
  <c r="AE61" i="3"/>
  <c r="AD61" i="3"/>
  <c r="AE60" i="3"/>
  <c r="AD60" i="3"/>
  <c r="Y65" i="3"/>
  <c r="X65" i="3"/>
  <c r="V65" i="3"/>
  <c r="U65" i="3"/>
  <c r="S65" i="3"/>
  <c r="R65" i="3"/>
  <c r="P65" i="3"/>
  <c r="O65" i="3"/>
  <c r="M65" i="3"/>
  <c r="L65" i="3"/>
  <c r="J65" i="3"/>
  <c r="I65" i="3"/>
  <c r="G65" i="3"/>
  <c r="F65" i="3"/>
  <c r="D65" i="3"/>
  <c r="Y64" i="3"/>
  <c r="X64" i="3"/>
  <c r="V64" i="3"/>
  <c r="U64" i="3"/>
  <c r="S64" i="3"/>
  <c r="R64" i="3"/>
  <c r="P64" i="3"/>
  <c r="O64" i="3"/>
  <c r="M64" i="3"/>
  <c r="L64" i="3"/>
  <c r="J64" i="3"/>
  <c r="I64" i="3"/>
  <c r="G64" i="3"/>
  <c r="F64" i="3"/>
  <c r="D64" i="3"/>
  <c r="C64" i="3"/>
  <c r="Y63" i="3"/>
  <c r="X63" i="3"/>
  <c r="V63" i="3"/>
  <c r="U63" i="3"/>
  <c r="S63" i="3"/>
  <c r="R63" i="3"/>
  <c r="P63" i="3"/>
  <c r="O63" i="3"/>
  <c r="M63" i="3"/>
  <c r="L63" i="3"/>
  <c r="J63" i="3"/>
  <c r="I63" i="3"/>
  <c r="G63" i="3"/>
  <c r="F63" i="3"/>
  <c r="D63" i="3"/>
  <c r="C63" i="3"/>
  <c r="Y62" i="3"/>
  <c r="X62" i="3"/>
  <c r="V62" i="3"/>
  <c r="U62" i="3"/>
  <c r="S62" i="3"/>
  <c r="R62" i="3"/>
  <c r="P62" i="3"/>
  <c r="O62" i="3"/>
  <c r="M62" i="3"/>
  <c r="L62" i="3"/>
  <c r="J62" i="3"/>
  <c r="I62" i="3"/>
  <c r="G62" i="3"/>
  <c r="F62" i="3"/>
  <c r="D62" i="3"/>
  <c r="C62" i="3"/>
  <c r="Y61" i="3"/>
  <c r="X61" i="3"/>
  <c r="V61" i="3"/>
  <c r="U61" i="3"/>
  <c r="S61" i="3"/>
  <c r="R61" i="3"/>
  <c r="P61" i="3"/>
  <c r="O61" i="3"/>
  <c r="M61" i="3"/>
  <c r="L61" i="3"/>
  <c r="J61" i="3"/>
  <c r="I61" i="3"/>
  <c r="G61" i="3"/>
  <c r="F61" i="3"/>
  <c r="D61" i="3"/>
  <c r="C61" i="3"/>
  <c r="Y60" i="3"/>
  <c r="X60" i="3"/>
  <c r="V60" i="3"/>
  <c r="U60" i="3"/>
  <c r="S60" i="3"/>
  <c r="R60" i="3"/>
  <c r="P60" i="3"/>
  <c r="O60" i="3"/>
  <c r="M60" i="3"/>
  <c r="L60" i="3"/>
  <c r="J60" i="3"/>
  <c r="I60" i="3"/>
  <c r="G60" i="3"/>
  <c r="F60" i="3"/>
  <c r="D60" i="3"/>
  <c r="C60" i="3"/>
  <c r="AE53" i="3"/>
  <c r="AD53" i="3"/>
  <c r="AE52" i="3"/>
  <c r="AD52" i="3"/>
  <c r="AE51" i="3"/>
  <c r="AD51" i="3"/>
  <c r="AE50" i="3"/>
  <c r="AD50" i="3"/>
  <c r="AE49" i="3"/>
  <c r="AD49" i="3"/>
  <c r="AF49" i="3" s="1"/>
  <c r="AE48" i="3"/>
  <c r="AD48" i="3"/>
  <c r="F48" i="3"/>
  <c r="G48" i="3"/>
  <c r="I48" i="3"/>
  <c r="J48" i="3"/>
  <c r="L48" i="3"/>
  <c r="M48" i="3"/>
  <c r="N48" i="3" s="1"/>
  <c r="O48" i="3"/>
  <c r="P48" i="3"/>
  <c r="R48" i="3"/>
  <c r="S48" i="3"/>
  <c r="U48" i="3"/>
  <c r="V48" i="3"/>
  <c r="X48" i="3"/>
  <c r="Y48" i="3"/>
  <c r="F49" i="3"/>
  <c r="G49" i="3"/>
  <c r="I49" i="3"/>
  <c r="J49" i="3"/>
  <c r="L49" i="3"/>
  <c r="M49" i="3"/>
  <c r="O49" i="3"/>
  <c r="P49" i="3"/>
  <c r="R49" i="3"/>
  <c r="S49" i="3"/>
  <c r="U49" i="3"/>
  <c r="V49" i="3"/>
  <c r="X49" i="3"/>
  <c r="Y49" i="3"/>
  <c r="F50" i="3"/>
  <c r="G50" i="3"/>
  <c r="I50" i="3"/>
  <c r="J50" i="3"/>
  <c r="L50" i="3"/>
  <c r="N50" i="3" s="1"/>
  <c r="M50" i="3"/>
  <c r="O50" i="3"/>
  <c r="P50" i="3"/>
  <c r="R50" i="3"/>
  <c r="S50" i="3"/>
  <c r="U50" i="3"/>
  <c r="V50" i="3"/>
  <c r="X50" i="3"/>
  <c r="Y50" i="3"/>
  <c r="F51" i="3"/>
  <c r="G51" i="3"/>
  <c r="I51" i="3"/>
  <c r="J51" i="3"/>
  <c r="L51" i="3"/>
  <c r="M51" i="3"/>
  <c r="O51" i="3"/>
  <c r="P51" i="3"/>
  <c r="R51" i="3"/>
  <c r="T51" i="3" s="1"/>
  <c r="S51" i="3"/>
  <c r="U51" i="3"/>
  <c r="V51" i="3"/>
  <c r="X51" i="3"/>
  <c r="Y51" i="3"/>
  <c r="F52" i="3"/>
  <c r="G52" i="3"/>
  <c r="I52" i="3"/>
  <c r="K52" i="3" s="1"/>
  <c r="J52" i="3"/>
  <c r="L52" i="3"/>
  <c r="M52" i="3"/>
  <c r="O52" i="3"/>
  <c r="P52" i="3"/>
  <c r="R52" i="3"/>
  <c r="T52" i="3" s="1"/>
  <c r="S52" i="3"/>
  <c r="U52" i="3"/>
  <c r="V52" i="3"/>
  <c r="X52" i="3"/>
  <c r="Y52" i="3"/>
  <c r="F53" i="3"/>
  <c r="G53" i="3"/>
  <c r="I53" i="3"/>
  <c r="J53" i="3"/>
  <c r="L53" i="3"/>
  <c r="M53" i="3"/>
  <c r="O53" i="3"/>
  <c r="P53" i="3"/>
  <c r="R53" i="3"/>
  <c r="S53" i="3"/>
  <c r="U53" i="3"/>
  <c r="V53" i="3"/>
  <c r="X53" i="3"/>
  <c r="Y53" i="3"/>
  <c r="C49" i="3"/>
  <c r="D49" i="3"/>
  <c r="C50" i="3"/>
  <c r="D50" i="3"/>
  <c r="C51" i="3"/>
  <c r="D51" i="3"/>
  <c r="C52" i="3"/>
  <c r="D52" i="3"/>
  <c r="C53" i="3"/>
  <c r="D53" i="3"/>
  <c r="D48" i="3"/>
  <c r="E48" i="3" s="1"/>
  <c r="AB60" i="3" l="1"/>
  <c r="AH60" i="3" s="1"/>
  <c r="H51" i="3"/>
  <c r="E50" i="3"/>
  <c r="Z51" i="3"/>
  <c r="W50" i="3"/>
  <c r="T50" i="3"/>
  <c r="AB52" i="3"/>
  <c r="AH52" i="3" s="1"/>
  <c r="W48" i="3"/>
  <c r="N52" i="3"/>
  <c r="H50" i="3"/>
  <c r="Z49" i="3"/>
  <c r="AF51" i="3"/>
  <c r="H60" i="3"/>
  <c r="Q49" i="3"/>
  <c r="W51" i="3"/>
  <c r="AF50" i="3"/>
  <c r="T61" i="3"/>
  <c r="H64" i="3"/>
  <c r="AA53" i="3"/>
  <c r="AG53" i="3" s="1"/>
  <c r="AA51" i="3"/>
  <c r="AB49" i="3"/>
  <c r="Z52" i="3"/>
  <c r="N49" i="3"/>
  <c r="AA52" i="3"/>
  <c r="AB50" i="3"/>
  <c r="Q51" i="3"/>
  <c r="K51" i="3"/>
  <c r="Q50" i="3"/>
  <c r="K49" i="3"/>
  <c r="Z48" i="3"/>
  <c r="T48" i="3"/>
  <c r="AB51" i="3"/>
  <c r="AH51" i="3" s="1"/>
  <c r="AA50" i="3"/>
  <c r="W52" i="3"/>
  <c r="Q52" i="3"/>
  <c r="T49" i="3"/>
  <c r="AF52" i="3"/>
  <c r="M72" i="3"/>
  <c r="S72" i="3"/>
  <c r="Y72" i="3"/>
  <c r="G73" i="3"/>
  <c r="M73" i="3"/>
  <c r="S73" i="3"/>
  <c r="F74" i="3"/>
  <c r="P74" i="3"/>
  <c r="P75" i="3"/>
  <c r="U75" i="3"/>
  <c r="M76" i="3"/>
  <c r="S76" i="3"/>
  <c r="Y76" i="3"/>
  <c r="I77" i="3"/>
  <c r="AD74" i="3"/>
  <c r="D72" i="3"/>
  <c r="I72" i="3"/>
  <c r="U72" i="3"/>
  <c r="I73" i="3"/>
  <c r="Y73" i="3"/>
  <c r="G74" i="3"/>
  <c r="R74" i="3"/>
  <c r="F75" i="3"/>
  <c r="R75" i="3"/>
  <c r="I76" i="3"/>
  <c r="U76" i="3"/>
  <c r="J77" i="3"/>
  <c r="P77" i="3"/>
  <c r="V77" i="3"/>
  <c r="AE72" i="3"/>
  <c r="AE76" i="3"/>
  <c r="E49" i="3"/>
  <c r="AA49" i="3"/>
  <c r="AG49" i="3" s="1"/>
  <c r="H52" i="3"/>
  <c r="N51" i="3"/>
  <c r="Z50" i="3"/>
  <c r="K50" i="3"/>
  <c r="W49" i="3"/>
  <c r="H49" i="3"/>
  <c r="H48" i="3"/>
  <c r="AA48" i="3"/>
  <c r="AG48" i="3" s="1"/>
  <c r="P72" i="3"/>
  <c r="P73" i="3"/>
  <c r="U73" i="3"/>
  <c r="H62" i="3"/>
  <c r="M74" i="3"/>
  <c r="S74" i="3"/>
  <c r="T74" i="3" s="1"/>
  <c r="Y74" i="3"/>
  <c r="G75" i="3"/>
  <c r="M75" i="3"/>
  <c r="S75" i="3"/>
  <c r="F76" i="3"/>
  <c r="P76" i="3"/>
  <c r="L77" i="3"/>
  <c r="R77" i="3"/>
  <c r="AD75" i="3"/>
  <c r="AB53" i="3"/>
  <c r="AH53" i="3" s="1"/>
  <c r="E51" i="3"/>
  <c r="Q48" i="3"/>
  <c r="K48" i="3"/>
  <c r="AF48" i="3"/>
  <c r="G72" i="3"/>
  <c r="R72" i="3"/>
  <c r="F73" i="3"/>
  <c r="H73" i="3" s="1"/>
  <c r="R73" i="3"/>
  <c r="T73" i="3" s="1"/>
  <c r="I74" i="3"/>
  <c r="U74" i="3"/>
  <c r="I75" i="3"/>
  <c r="T63" i="3"/>
  <c r="Y75" i="3"/>
  <c r="G76" i="3"/>
  <c r="R76" i="3"/>
  <c r="T76" i="3" s="1"/>
  <c r="G77" i="3"/>
  <c r="M77" i="3"/>
  <c r="N77" i="3" s="1"/>
  <c r="Y77" i="3"/>
  <c r="AE73" i="3"/>
  <c r="AE75" i="3"/>
  <c r="N60" i="3"/>
  <c r="L72" i="3"/>
  <c r="W60" i="3"/>
  <c r="V72" i="3"/>
  <c r="D73" i="3"/>
  <c r="AB61" i="3"/>
  <c r="AH61" i="3" s="1"/>
  <c r="Q61" i="3"/>
  <c r="O73" i="3"/>
  <c r="N62" i="3"/>
  <c r="L74" i="3"/>
  <c r="N74" i="3" s="1"/>
  <c r="W62" i="3"/>
  <c r="V74" i="3"/>
  <c r="D75" i="3"/>
  <c r="AB63" i="3"/>
  <c r="AH63" i="3" s="1"/>
  <c r="Q63" i="3"/>
  <c r="O75" i="3"/>
  <c r="N64" i="3"/>
  <c r="L76" i="3"/>
  <c r="W64" i="3"/>
  <c r="V76" i="3"/>
  <c r="H65" i="3"/>
  <c r="F77" i="3"/>
  <c r="AF62" i="3"/>
  <c r="AE74" i="3"/>
  <c r="AF64" i="3"/>
  <c r="AD76" i="3"/>
  <c r="E60" i="3"/>
  <c r="C72" i="3"/>
  <c r="Z60" i="3"/>
  <c r="X72" i="3"/>
  <c r="K61" i="3"/>
  <c r="J73" i="3"/>
  <c r="E62" i="3"/>
  <c r="C74" i="3"/>
  <c r="AA62" i="3"/>
  <c r="AG62" i="3" s="1"/>
  <c r="Z62" i="3"/>
  <c r="X74" i="3"/>
  <c r="K63" i="3"/>
  <c r="J75" i="3"/>
  <c r="K75" i="3" s="1"/>
  <c r="E64" i="3"/>
  <c r="C76" i="3"/>
  <c r="AA64" i="3"/>
  <c r="AG64" i="3" s="1"/>
  <c r="Z64" i="3"/>
  <c r="X76" i="3"/>
  <c r="Z65" i="3"/>
  <c r="X77" i="3"/>
  <c r="AF61" i="3"/>
  <c r="AD73" i="3"/>
  <c r="AF73" i="3" s="1"/>
  <c r="Q60" i="3"/>
  <c r="O72" i="3"/>
  <c r="T60" i="3"/>
  <c r="N61" i="3"/>
  <c r="L73" i="3"/>
  <c r="W61" i="3"/>
  <c r="V73" i="3"/>
  <c r="W73" i="3" s="1"/>
  <c r="D74" i="3"/>
  <c r="AB62" i="3"/>
  <c r="AH62" i="3" s="1"/>
  <c r="Q62" i="3"/>
  <c r="O74" i="3"/>
  <c r="Q74" i="3" s="1"/>
  <c r="T62" i="3"/>
  <c r="N63" i="3"/>
  <c r="L75" i="3"/>
  <c r="W63" i="3"/>
  <c r="V75" i="3"/>
  <c r="D76" i="3"/>
  <c r="AB64" i="3"/>
  <c r="AH64" i="3" s="1"/>
  <c r="AI64" i="3" s="1"/>
  <c r="Q64" i="3"/>
  <c r="O76" i="3"/>
  <c r="T64" i="3"/>
  <c r="N65" i="3"/>
  <c r="T65" i="3"/>
  <c r="S77" i="3"/>
  <c r="AF65" i="3"/>
  <c r="AD77" i="3"/>
  <c r="AA60" i="3"/>
  <c r="F72" i="3"/>
  <c r="K60" i="3"/>
  <c r="J72" i="3"/>
  <c r="E61" i="3"/>
  <c r="C73" i="3"/>
  <c r="AA61" i="3"/>
  <c r="AG61" i="3" s="1"/>
  <c r="H61" i="3"/>
  <c r="Z61" i="3"/>
  <c r="X73" i="3"/>
  <c r="K62" i="3"/>
  <c r="J74" i="3"/>
  <c r="E63" i="3"/>
  <c r="C75" i="3"/>
  <c r="AA63" i="3"/>
  <c r="AG63" i="3" s="1"/>
  <c r="H63" i="3"/>
  <c r="Z63" i="3"/>
  <c r="X75" i="3"/>
  <c r="Z75" i="3" s="1"/>
  <c r="K64" i="3"/>
  <c r="J76" i="3"/>
  <c r="D77" i="3"/>
  <c r="AB65" i="3"/>
  <c r="AH65" i="3" s="1"/>
  <c r="Q65" i="3"/>
  <c r="O77" i="3"/>
  <c r="Q77" i="3" s="1"/>
  <c r="W65" i="3"/>
  <c r="U77" i="3"/>
  <c r="AF60" i="3"/>
  <c r="AD72" i="3"/>
  <c r="AF63" i="3"/>
  <c r="AE77" i="3"/>
  <c r="K65" i="3"/>
  <c r="E53" i="3"/>
  <c r="T53" i="3"/>
  <c r="AF53" i="3"/>
  <c r="Z53" i="3"/>
  <c r="W53" i="3"/>
  <c r="Q53" i="3"/>
  <c r="N53" i="3"/>
  <c r="K53" i="3"/>
  <c r="H53" i="3"/>
  <c r="AH50" i="3"/>
  <c r="AG51" i="3"/>
  <c r="AB48" i="3"/>
  <c r="AH48" i="3" s="1"/>
  <c r="AH49" i="3"/>
  <c r="E52" i="3"/>
  <c r="Z73" i="3" l="1"/>
  <c r="Z74" i="3"/>
  <c r="AC60" i="3"/>
  <c r="H76" i="3"/>
  <c r="AC52" i="3"/>
  <c r="W76" i="3"/>
  <c r="W72" i="3"/>
  <c r="W75" i="3"/>
  <c r="K74" i="3"/>
  <c r="N75" i="3"/>
  <c r="AF77" i="3"/>
  <c r="AC63" i="3"/>
  <c r="Q75" i="3"/>
  <c r="AF75" i="3"/>
  <c r="AC49" i="3"/>
  <c r="AI48" i="3"/>
  <c r="W77" i="3"/>
  <c r="Z76" i="3"/>
  <c r="AC62" i="3"/>
  <c r="N73" i="3"/>
  <c r="K76" i="3"/>
  <c r="Q76" i="3"/>
  <c r="AC61" i="3"/>
  <c r="W74" i="3"/>
  <c r="AF74" i="3"/>
  <c r="AC50" i="3"/>
  <c r="AG60" i="3"/>
  <c r="AI60" i="3" s="1"/>
  <c r="AI63" i="3"/>
  <c r="Q72" i="3"/>
  <c r="H72" i="3"/>
  <c r="Z77" i="3"/>
  <c r="Z72" i="3"/>
  <c r="Q73" i="3"/>
  <c r="AG50" i="3"/>
  <c r="AI50" i="3" s="1"/>
  <c r="T77" i="3"/>
  <c r="N76" i="3"/>
  <c r="H74" i="3"/>
  <c r="N72" i="3"/>
  <c r="AC64" i="3"/>
  <c r="AI62" i="3"/>
  <c r="AB77" i="3"/>
  <c r="AH77" i="3" s="1"/>
  <c r="AB72" i="3"/>
  <c r="K73" i="3"/>
  <c r="T72" i="3"/>
  <c r="T75" i="3"/>
  <c r="H75" i="3"/>
  <c r="AC53" i="3"/>
  <c r="AA76" i="3"/>
  <c r="AG76" i="3" s="1"/>
  <c r="H77" i="3"/>
  <c r="K77" i="3"/>
  <c r="AI53" i="3"/>
  <c r="AA72" i="3"/>
  <c r="E72" i="3"/>
  <c r="AA75" i="3"/>
  <c r="E75" i="3"/>
  <c r="AB74" i="3"/>
  <c r="AH74" i="3" s="1"/>
  <c r="K72" i="3"/>
  <c r="E76" i="3"/>
  <c r="E74" i="3"/>
  <c r="AA74" i="3"/>
  <c r="AB73" i="3"/>
  <c r="AH73" i="3" s="1"/>
  <c r="AF72" i="3"/>
  <c r="E73" i="3"/>
  <c r="AA73" i="3"/>
  <c r="AB76" i="3"/>
  <c r="AH76" i="3" s="1"/>
  <c r="AF76" i="3"/>
  <c r="AB75" i="3"/>
  <c r="AH75" i="3" s="1"/>
  <c r="AI61" i="3"/>
  <c r="AI49" i="3"/>
  <c r="AI51" i="3"/>
  <c r="AC48" i="3"/>
  <c r="AC51" i="3"/>
  <c r="AG52" i="3"/>
  <c r="AI52" i="3" s="1"/>
  <c r="J13" i="8"/>
  <c r="G13" i="8"/>
  <c r="J12" i="8"/>
  <c r="J11" i="8"/>
  <c r="J10" i="8"/>
  <c r="J9" i="8"/>
  <c r="J8" i="8"/>
  <c r="G12" i="8"/>
  <c r="G11" i="8"/>
  <c r="G10" i="8"/>
  <c r="G9" i="8"/>
  <c r="G8" i="8"/>
  <c r="AC73" i="3" l="1"/>
  <c r="AH72" i="3"/>
  <c r="AC72" i="3"/>
  <c r="AG72" i="3"/>
  <c r="AI76" i="3"/>
  <c r="AG73" i="3"/>
  <c r="AI73" i="3" s="1"/>
  <c r="AC75" i="3"/>
  <c r="AG75" i="3"/>
  <c r="AI75" i="3" s="1"/>
  <c r="AC74" i="3"/>
  <c r="AG74" i="3"/>
  <c r="AI74" i="3" s="1"/>
  <c r="AC76" i="3"/>
  <c r="S16" i="7"/>
  <c r="R16" i="7"/>
  <c r="Q16" i="7"/>
  <c r="P16" i="7"/>
  <c r="O16" i="7"/>
  <c r="N16" i="7"/>
  <c r="M16" i="7"/>
  <c r="L16" i="7"/>
  <c r="K16" i="7"/>
  <c r="J16" i="7"/>
  <c r="AI72" i="3" l="1"/>
  <c r="G74" i="6"/>
  <c r="F74" i="6"/>
  <c r="E74" i="6"/>
  <c r="G73" i="6"/>
  <c r="F73" i="6"/>
  <c r="E73" i="6"/>
  <c r="G72" i="6"/>
  <c r="F72" i="6"/>
  <c r="E72" i="6"/>
  <c r="G71" i="6"/>
  <c r="F71" i="6"/>
  <c r="E71" i="6"/>
  <c r="G70" i="6"/>
  <c r="F70" i="6"/>
  <c r="E70" i="6"/>
  <c r="G69" i="6"/>
  <c r="F69" i="6"/>
  <c r="E69" i="6"/>
  <c r="M34" i="6"/>
  <c r="L34" i="6"/>
  <c r="K34" i="6"/>
  <c r="M33" i="6"/>
  <c r="L33" i="6"/>
  <c r="K33" i="6"/>
  <c r="M32" i="6"/>
  <c r="L32" i="6"/>
  <c r="K32" i="6"/>
  <c r="M31" i="6"/>
  <c r="L31" i="6"/>
  <c r="K31" i="6"/>
  <c r="M30" i="6"/>
  <c r="L30" i="6"/>
  <c r="K30" i="6"/>
  <c r="M29" i="6"/>
  <c r="L29" i="6"/>
  <c r="K29" i="6"/>
  <c r="C65" i="3" l="1"/>
  <c r="E65" i="3" l="1"/>
  <c r="C77" i="3"/>
  <c r="AA65" i="3"/>
  <c r="AF23" i="3"/>
  <c r="AF22" i="3"/>
  <c r="AF21" i="3"/>
  <c r="AH20" i="3"/>
  <c r="AG20" i="3"/>
  <c r="AF20" i="3"/>
  <c r="AH19" i="3"/>
  <c r="AG19" i="3"/>
  <c r="AF19" i="3"/>
  <c r="AG7" i="3"/>
  <c r="AH7" i="3"/>
  <c r="AG8" i="3"/>
  <c r="AH8" i="3"/>
  <c r="AG9" i="3"/>
  <c r="AH9" i="3"/>
  <c r="AG10" i="3"/>
  <c r="AH10" i="3"/>
  <c r="AG6" i="3"/>
  <c r="AC65" i="3" l="1"/>
  <c r="AG65" i="3"/>
  <c r="AI65" i="3" s="1"/>
  <c r="AA77" i="3"/>
  <c r="E77" i="3"/>
  <c r="AI10" i="3"/>
  <c r="AI8" i="3"/>
  <c r="AI19" i="3"/>
  <c r="AI20" i="3"/>
  <c r="AI7" i="3"/>
  <c r="AI9" i="3"/>
  <c r="O7" i="5"/>
  <c r="O8" i="5"/>
  <c r="O4" i="5"/>
  <c r="O5" i="5"/>
  <c r="O6" i="5"/>
  <c r="AC77" i="3" l="1"/>
  <c r="AG77" i="3"/>
  <c r="Q8" i="5"/>
  <c r="P8" i="5"/>
  <c r="Q7" i="5"/>
  <c r="P7" i="5"/>
  <c r="Q6" i="5"/>
  <c r="P6" i="5"/>
  <c r="Q5" i="5"/>
  <c r="P5" i="5"/>
  <c r="Q4" i="5"/>
  <c r="P4" i="5"/>
  <c r="AI77" i="3" l="1"/>
  <c r="BG44" i="2"/>
  <c r="BF44" i="2"/>
  <c r="Z10" i="3"/>
  <c r="W10" i="3"/>
  <c r="T10" i="3"/>
  <c r="Q10" i="3"/>
  <c r="N10" i="3"/>
  <c r="K10" i="3"/>
  <c r="H10" i="3"/>
  <c r="E10" i="3"/>
  <c r="AV10" i="3" l="1"/>
  <c r="AS10" i="3"/>
  <c r="AC10" i="3"/>
  <c r="AH23" i="3"/>
  <c r="AY10" i="3" l="1"/>
  <c r="AG23" i="3"/>
  <c r="AI23" i="3" s="1"/>
  <c r="BF22" i="2"/>
  <c r="AF60" i="2"/>
  <c r="AF56" i="2"/>
  <c r="BE55" i="2"/>
  <c r="BB55" i="2"/>
  <c r="AY55" i="2"/>
  <c r="AV55" i="2"/>
  <c r="AS55" i="2"/>
  <c r="AP55" i="2"/>
  <c r="AM55" i="2"/>
  <c r="BG55" i="2"/>
  <c r="BF55" i="2"/>
  <c r="BG54" i="2"/>
  <c r="BE54" i="2"/>
  <c r="BB54" i="2"/>
  <c r="AY54" i="2"/>
  <c r="AV54" i="2"/>
  <c r="AS54" i="2"/>
  <c r="BF54" i="2"/>
  <c r="AP54" i="2"/>
  <c r="AM54" i="2"/>
  <c r="AJ54" i="2"/>
  <c r="BE53" i="2"/>
  <c r="BB53" i="2"/>
  <c r="AY53" i="2"/>
  <c r="AV53" i="2"/>
  <c r="AS53" i="2"/>
  <c r="AP53" i="2"/>
  <c r="AM53" i="2"/>
  <c r="BG53" i="2"/>
  <c r="BF53" i="2"/>
  <c r="BE52" i="2"/>
  <c r="BB52" i="2"/>
  <c r="AY52" i="2"/>
  <c r="AV52" i="2"/>
  <c r="AS52" i="2"/>
  <c r="AP52" i="2"/>
  <c r="AM52" i="2"/>
  <c r="BG52" i="2"/>
  <c r="BF52" i="2"/>
  <c r="BE51" i="2"/>
  <c r="BB51" i="2"/>
  <c r="AY51" i="2"/>
  <c r="AV51" i="2"/>
  <c r="AS51" i="2"/>
  <c r="AP51" i="2"/>
  <c r="AM51" i="2"/>
  <c r="AJ51" i="2"/>
  <c r="BG51" i="2"/>
  <c r="BF51" i="2"/>
  <c r="BE50" i="2"/>
  <c r="BB50" i="2"/>
  <c r="AY50" i="2"/>
  <c r="AV50" i="2"/>
  <c r="AS50" i="2"/>
  <c r="AP50" i="2"/>
  <c r="AM50" i="2"/>
  <c r="AJ50" i="2"/>
  <c r="BF50" i="2"/>
  <c r="BE49" i="2"/>
  <c r="BB49" i="2"/>
  <c r="AY49" i="2"/>
  <c r="AV49" i="2"/>
  <c r="AS49" i="2"/>
  <c r="AP49" i="2"/>
  <c r="AM49" i="2"/>
  <c r="BG49" i="2"/>
  <c r="BF49" i="2"/>
  <c r="BE48" i="2"/>
  <c r="BB48" i="2"/>
  <c r="AY48" i="2"/>
  <c r="AV48" i="2"/>
  <c r="AS48" i="2"/>
  <c r="AP48" i="2"/>
  <c r="AM48" i="2"/>
  <c r="BG48" i="2"/>
  <c r="BF48" i="2"/>
  <c r="BE47" i="2"/>
  <c r="BB47" i="2"/>
  <c r="AY47" i="2"/>
  <c r="AV47" i="2"/>
  <c r="AS47" i="2"/>
  <c r="AP47" i="2"/>
  <c r="AM47" i="2"/>
  <c r="AJ47" i="2"/>
  <c r="BG47" i="2"/>
  <c r="BF47" i="2"/>
  <c r="BE46" i="2"/>
  <c r="BB46" i="2"/>
  <c r="AY46" i="2"/>
  <c r="AV46" i="2"/>
  <c r="AS46" i="2"/>
  <c r="AP46" i="2"/>
  <c r="AM46" i="2"/>
  <c r="AJ46" i="2"/>
  <c r="BF46" i="2"/>
  <c r="BE45" i="2"/>
  <c r="BB45" i="2"/>
  <c r="AY45" i="2"/>
  <c r="AV45" i="2"/>
  <c r="AS45" i="2"/>
  <c r="AP45" i="2"/>
  <c r="AM45" i="2"/>
  <c r="BG45" i="2"/>
  <c r="BF45" i="2"/>
  <c r="BE44" i="2"/>
  <c r="BD58" i="2"/>
  <c r="BC56" i="2"/>
  <c r="BB44" i="2"/>
  <c r="AZ58" i="2"/>
  <c r="AX56" i="2"/>
  <c r="AW56" i="2"/>
  <c r="AU56" i="2"/>
  <c r="AT56" i="2"/>
  <c r="AS44" i="2"/>
  <c r="AR58" i="2"/>
  <c r="AQ56" i="2"/>
  <c r="AP44" i="2"/>
  <c r="AN58" i="2"/>
  <c r="AL56" i="2"/>
  <c r="AK56" i="2"/>
  <c r="AI56" i="2"/>
  <c r="D22" i="2"/>
  <c r="BH48" i="2" l="1"/>
  <c r="BH53" i="2"/>
  <c r="BH45" i="2"/>
  <c r="BH47" i="2"/>
  <c r="BH51" i="2"/>
  <c r="BH54" i="2"/>
  <c r="BH49" i="2"/>
  <c r="AM56" i="2"/>
  <c r="AY56" i="2"/>
  <c r="BH55" i="2"/>
  <c r="BF56" i="2"/>
  <c r="BF58" i="2"/>
  <c r="BH52" i="2"/>
  <c r="AM44" i="2"/>
  <c r="AY44" i="2"/>
  <c r="BH44" i="2"/>
  <c r="AJ45" i="2"/>
  <c r="AJ49" i="2"/>
  <c r="AJ53" i="2"/>
  <c r="AJ55" i="2"/>
  <c r="AN56" i="2"/>
  <c r="AR56" i="2"/>
  <c r="AZ56" i="2"/>
  <c r="BD56" i="2"/>
  <c r="AK58" i="2"/>
  <c r="AO58" i="2"/>
  <c r="AP58" i="2" s="1"/>
  <c r="AW58" i="2"/>
  <c r="BA58" i="2"/>
  <c r="BB58" i="2" s="1"/>
  <c r="AJ44" i="2"/>
  <c r="AV44" i="2"/>
  <c r="AV56" i="2" s="1"/>
  <c r="AJ48" i="2"/>
  <c r="AJ52" i="2"/>
  <c r="AO56" i="2"/>
  <c r="BA56" i="2"/>
  <c r="AH58" i="2"/>
  <c r="AL58" i="2"/>
  <c r="AT58" i="2"/>
  <c r="AX58" i="2"/>
  <c r="BG46" i="2"/>
  <c r="BH46" i="2" s="1"/>
  <c r="BG50" i="2"/>
  <c r="BH50" i="2" s="1"/>
  <c r="AH56" i="2"/>
  <c r="AI58" i="2"/>
  <c r="AQ58" i="2"/>
  <c r="AS58" i="2" s="1"/>
  <c r="AU58" i="2"/>
  <c r="BC58" i="2"/>
  <c r="BE58" i="2" s="1"/>
  <c r="BE56" i="2" l="1"/>
  <c r="AV58" i="2"/>
  <c r="AM58" i="2"/>
  <c r="AS56" i="2"/>
  <c r="AJ56" i="2"/>
  <c r="AP56" i="2"/>
  <c r="BG56" i="2"/>
  <c r="BG58" i="2"/>
  <c r="BH58" i="2" s="1"/>
  <c r="AJ58" i="2"/>
  <c r="AY58" i="2"/>
  <c r="BB56" i="2"/>
  <c r="AF38" i="2"/>
  <c r="BD60" i="2" s="1"/>
  <c r="Y32" i="2"/>
  <c r="Z32" i="2"/>
  <c r="Y33" i="2"/>
  <c r="Z33" i="2"/>
  <c r="V32" i="2"/>
  <c r="W32" i="2"/>
  <c r="V33" i="2"/>
  <c r="W33" i="2"/>
  <c r="S32" i="2"/>
  <c r="T32" i="2"/>
  <c r="S33" i="2"/>
  <c r="T33" i="2"/>
  <c r="P32" i="2"/>
  <c r="Q32" i="2"/>
  <c r="P33" i="2"/>
  <c r="Q33" i="2"/>
  <c r="J32" i="2"/>
  <c r="K32" i="2"/>
  <c r="G32" i="2"/>
  <c r="H32" i="2"/>
  <c r="D32" i="2"/>
  <c r="E32" i="2"/>
  <c r="Z33" i="1"/>
  <c r="Y33" i="1"/>
  <c r="W33" i="1"/>
  <c r="V33" i="1"/>
  <c r="X33" i="1" s="1"/>
  <c r="T33" i="1"/>
  <c r="S33" i="1"/>
  <c r="U33" i="1" s="1"/>
  <c r="Q33" i="1"/>
  <c r="P33" i="1"/>
  <c r="R33" i="1" s="1"/>
  <c r="N33" i="1"/>
  <c r="M33" i="1"/>
  <c r="K33" i="1"/>
  <c r="J33" i="1"/>
  <c r="L33" i="1" s="1"/>
  <c r="H33" i="1"/>
  <c r="G33" i="1"/>
  <c r="I33" i="1" s="1"/>
  <c r="E33" i="1"/>
  <c r="D33" i="1"/>
  <c r="F33" i="1" s="1"/>
  <c r="AB32" i="1"/>
  <c r="AC32" i="1"/>
  <c r="AB31" i="1"/>
  <c r="AC31" i="1"/>
  <c r="AD31" i="1" s="1"/>
  <c r="O33" i="1" l="1"/>
  <c r="AA33" i="1"/>
  <c r="AD32" i="1"/>
  <c r="BF60" i="2"/>
  <c r="BG60" i="2"/>
  <c r="AO60" i="2"/>
  <c r="AU60" i="2"/>
  <c r="AI60" i="2"/>
  <c r="AT60" i="2"/>
  <c r="AQ60" i="2"/>
  <c r="AW60" i="2"/>
  <c r="AX60" i="2"/>
  <c r="AL60" i="2"/>
  <c r="AK60" i="2"/>
  <c r="BC60" i="2"/>
  <c r="BE60" i="2" s="1"/>
  <c r="AZ60" i="2"/>
  <c r="AN60" i="2"/>
  <c r="AH60" i="2"/>
  <c r="AR60" i="2"/>
  <c r="BA60" i="2"/>
  <c r="BH56" i="2"/>
  <c r="N29" i="4"/>
  <c r="Y33" i="4"/>
  <c r="X33" i="4"/>
  <c r="V33" i="4"/>
  <c r="U33" i="4"/>
  <c r="S33" i="4"/>
  <c r="R33" i="4"/>
  <c r="P33" i="4"/>
  <c r="O33" i="4"/>
  <c r="M33" i="4"/>
  <c r="L33" i="4"/>
  <c r="J33" i="4"/>
  <c r="I33" i="4"/>
  <c r="G33" i="4"/>
  <c r="F33" i="4"/>
  <c r="D33" i="4"/>
  <c r="C33" i="4"/>
  <c r="A35" i="4"/>
  <c r="Z29" i="4"/>
  <c r="W29" i="4"/>
  <c r="T29" i="4"/>
  <c r="Q29" i="4"/>
  <c r="K29" i="4"/>
  <c r="H29" i="4"/>
  <c r="E29" i="4"/>
  <c r="AJ60" i="2" l="1"/>
  <c r="AP60" i="2"/>
  <c r="AV60" i="2"/>
  <c r="BH60" i="2"/>
  <c r="AM60" i="2"/>
  <c r="AY60" i="2"/>
  <c r="BB60" i="2"/>
  <c r="AS60" i="2"/>
  <c r="AB22" i="1" l="1"/>
  <c r="AC22" i="1"/>
  <c r="AB23" i="1"/>
  <c r="AC23" i="1"/>
  <c r="AB24" i="1"/>
  <c r="AC24" i="1"/>
  <c r="AB25" i="1"/>
  <c r="AC25" i="1"/>
  <c r="AB26" i="1"/>
  <c r="AC26" i="1"/>
  <c r="AB27" i="1"/>
  <c r="AC27" i="1"/>
  <c r="AB28" i="1"/>
  <c r="AC28" i="1"/>
  <c r="AB29" i="1"/>
  <c r="AC29" i="1"/>
  <c r="AB30" i="1"/>
  <c r="AC30" i="1"/>
  <c r="AC21" i="1"/>
  <c r="AB21" i="1"/>
  <c r="AA32" i="1"/>
  <c r="AA31" i="1"/>
  <c r="AA30" i="1"/>
  <c r="AA29" i="1"/>
  <c r="AA28" i="1"/>
  <c r="AA27" i="1"/>
  <c r="AA26" i="1"/>
  <c r="AA25" i="1"/>
  <c r="AA24" i="1"/>
  <c r="AA23" i="1"/>
  <c r="AA22" i="1"/>
  <c r="AA21" i="1"/>
  <c r="X32" i="1"/>
  <c r="X31" i="1"/>
  <c r="X30" i="1"/>
  <c r="X29" i="1"/>
  <c r="X28" i="1"/>
  <c r="X27" i="1"/>
  <c r="X26" i="1"/>
  <c r="X25" i="1"/>
  <c r="X24" i="1"/>
  <c r="X23" i="1"/>
  <c r="X22" i="1"/>
  <c r="X21" i="1"/>
  <c r="U32" i="1"/>
  <c r="U31" i="1"/>
  <c r="U30" i="1"/>
  <c r="U29" i="1"/>
  <c r="U28" i="1"/>
  <c r="U27" i="1"/>
  <c r="U26" i="1"/>
  <c r="U25" i="1"/>
  <c r="U24" i="1"/>
  <c r="U23" i="1"/>
  <c r="U22" i="1"/>
  <c r="U21" i="1"/>
  <c r="R32" i="1"/>
  <c r="R31" i="1"/>
  <c r="R30" i="1"/>
  <c r="R29" i="1"/>
  <c r="R28" i="1"/>
  <c r="R27" i="1"/>
  <c r="R26" i="1"/>
  <c r="R25" i="1"/>
  <c r="R24" i="1"/>
  <c r="R23" i="1"/>
  <c r="R22" i="1"/>
  <c r="R21" i="1"/>
  <c r="O32" i="1"/>
  <c r="O31" i="1"/>
  <c r="O30" i="1"/>
  <c r="O29" i="1"/>
  <c r="O28" i="1"/>
  <c r="O27" i="1"/>
  <c r="O26" i="1"/>
  <c r="O25" i="1"/>
  <c r="O24" i="1"/>
  <c r="O23" i="1"/>
  <c r="O22" i="1"/>
  <c r="O21" i="1"/>
  <c r="L32" i="1"/>
  <c r="L31" i="1"/>
  <c r="L30" i="1"/>
  <c r="L29" i="1"/>
  <c r="L28" i="1"/>
  <c r="L27" i="1"/>
  <c r="L26" i="1"/>
  <c r="L25" i="1"/>
  <c r="L24" i="1"/>
  <c r="L23" i="1"/>
  <c r="L22" i="1"/>
  <c r="L21" i="1"/>
  <c r="I32" i="1"/>
  <c r="I31" i="1"/>
  <c r="I30" i="1"/>
  <c r="I29" i="1"/>
  <c r="I28" i="1"/>
  <c r="I27" i="1"/>
  <c r="I26" i="1"/>
  <c r="I25" i="1"/>
  <c r="I24" i="1"/>
  <c r="I23" i="1"/>
  <c r="I22" i="1"/>
  <c r="I21" i="1"/>
  <c r="F22" i="1"/>
  <c r="F23" i="1"/>
  <c r="F24" i="1"/>
  <c r="F25" i="1"/>
  <c r="F26" i="1"/>
  <c r="F27" i="1"/>
  <c r="F28" i="1"/>
  <c r="F29" i="1"/>
  <c r="F30" i="1"/>
  <c r="F31" i="1"/>
  <c r="F32" i="1"/>
  <c r="F21" i="1"/>
  <c r="BG13" i="2"/>
  <c r="BF13" i="2"/>
  <c r="BG11" i="2"/>
  <c r="BF11" i="2"/>
  <c r="BG9" i="2"/>
  <c r="BF9" i="2"/>
  <c r="BH9" i="2" s="1"/>
  <c r="BE13" i="2"/>
  <c r="BE11" i="2"/>
  <c r="BE9" i="2"/>
  <c r="BE7" i="2"/>
  <c r="BB13" i="2"/>
  <c r="BB11" i="2"/>
  <c r="BB9" i="2"/>
  <c r="BB7" i="2"/>
  <c r="AY13" i="2"/>
  <c r="AY11" i="2"/>
  <c r="AY9" i="2"/>
  <c r="AY7" i="2"/>
  <c r="AV13" i="2"/>
  <c r="AV11" i="2"/>
  <c r="AV10" i="2"/>
  <c r="AV9" i="2"/>
  <c r="AV7" i="2"/>
  <c r="AS13" i="2"/>
  <c r="AS11" i="2"/>
  <c r="AS9" i="2"/>
  <c r="AS7" i="2"/>
  <c r="AP13" i="2"/>
  <c r="AP11" i="2"/>
  <c r="AP9" i="2"/>
  <c r="AP7" i="2"/>
  <c r="AM13" i="2"/>
  <c r="AM11" i="2"/>
  <c r="AM9" i="2"/>
  <c r="AM7" i="2"/>
  <c r="AJ13" i="2"/>
  <c r="AJ11" i="2"/>
  <c r="AJ9" i="2"/>
  <c r="AJ7" i="2"/>
  <c r="BF7" i="2"/>
  <c r="BG7" i="2"/>
  <c r="Y31" i="4"/>
  <c r="Y35" i="4" s="1"/>
  <c r="X31" i="4"/>
  <c r="X35" i="4" s="1"/>
  <c r="V31" i="4"/>
  <c r="V35" i="4" s="1"/>
  <c r="U31" i="4"/>
  <c r="U35" i="4" s="1"/>
  <c r="S31" i="4"/>
  <c r="S35" i="4" s="1"/>
  <c r="R31" i="4"/>
  <c r="R35" i="4" s="1"/>
  <c r="P31" i="4"/>
  <c r="P35" i="4" s="1"/>
  <c r="O31" i="4"/>
  <c r="O35" i="4" s="1"/>
  <c r="M31" i="4"/>
  <c r="M35" i="4" s="1"/>
  <c r="L31" i="4"/>
  <c r="L35" i="4" s="1"/>
  <c r="J31" i="4"/>
  <c r="J35" i="4" s="1"/>
  <c r="I31" i="4"/>
  <c r="I35" i="4" s="1"/>
  <c r="G31" i="4"/>
  <c r="G35" i="4" s="1"/>
  <c r="F31" i="4"/>
  <c r="F35" i="4" s="1"/>
  <c r="D31" i="4"/>
  <c r="D35" i="4" s="1"/>
  <c r="C31" i="4"/>
  <c r="C35" i="4" s="1"/>
  <c r="AB30" i="4"/>
  <c r="AA30" i="4"/>
  <c r="Z30" i="4"/>
  <c r="W30" i="4"/>
  <c r="T30" i="4"/>
  <c r="Q30" i="4"/>
  <c r="N30" i="4"/>
  <c r="K30" i="4"/>
  <c r="H30" i="4"/>
  <c r="E30" i="4"/>
  <c r="AB29" i="4"/>
  <c r="AA29" i="4"/>
  <c r="AC29" i="4"/>
  <c r="AB28" i="4"/>
  <c r="AA28" i="4"/>
  <c r="Z28" i="4"/>
  <c r="W28" i="4"/>
  <c r="T28" i="4"/>
  <c r="Q28" i="4"/>
  <c r="N28" i="4"/>
  <c r="K28" i="4"/>
  <c r="H28" i="4"/>
  <c r="E28" i="4"/>
  <c r="AB27" i="4"/>
  <c r="AA27" i="4"/>
  <c r="Z27" i="4"/>
  <c r="W27" i="4"/>
  <c r="T27" i="4"/>
  <c r="Q27" i="4"/>
  <c r="N27" i="4"/>
  <c r="K27" i="4"/>
  <c r="H27" i="4"/>
  <c r="E27" i="4"/>
  <c r="AB26" i="4"/>
  <c r="AA26" i="4"/>
  <c r="Z26" i="4"/>
  <c r="W26" i="4"/>
  <c r="T26" i="4"/>
  <c r="Q26" i="4"/>
  <c r="N26" i="4"/>
  <c r="K26" i="4"/>
  <c r="H26" i="4"/>
  <c r="E26" i="4"/>
  <c r="AB25" i="4"/>
  <c r="AA25" i="4"/>
  <c r="Z25" i="4"/>
  <c r="W25" i="4"/>
  <c r="T25" i="4"/>
  <c r="Q25" i="4"/>
  <c r="N25" i="4"/>
  <c r="K25" i="4"/>
  <c r="H25" i="4"/>
  <c r="E25" i="4"/>
  <c r="AB24" i="4"/>
  <c r="AA24" i="4"/>
  <c r="Z24" i="4"/>
  <c r="W24" i="4"/>
  <c r="T24" i="4"/>
  <c r="Q24" i="4"/>
  <c r="N24" i="4"/>
  <c r="K24" i="4"/>
  <c r="H24" i="4"/>
  <c r="E24" i="4"/>
  <c r="AB23" i="4"/>
  <c r="AA23" i="4"/>
  <c r="Z23" i="4"/>
  <c r="W23" i="4"/>
  <c r="T23" i="4"/>
  <c r="Q23" i="4"/>
  <c r="N23" i="4"/>
  <c r="K23" i="4"/>
  <c r="H23" i="4"/>
  <c r="E23" i="4"/>
  <c r="AB22" i="4"/>
  <c r="AA22" i="4"/>
  <c r="Z22" i="4"/>
  <c r="W22" i="4"/>
  <c r="T22" i="4"/>
  <c r="Q22" i="4"/>
  <c r="N22" i="4"/>
  <c r="K22" i="4"/>
  <c r="H22" i="4"/>
  <c r="E22" i="4"/>
  <c r="AB21" i="4"/>
  <c r="AA21" i="4"/>
  <c r="Z21" i="4"/>
  <c r="W21" i="4"/>
  <c r="T21" i="4"/>
  <c r="Q21" i="4"/>
  <c r="N21" i="4"/>
  <c r="K21" i="4"/>
  <c r="H21" i="4"/>
  <c r="E21" i="4"/>
  <c r="AB20" i="4"/>
  <c r="AA20" i="4"/>
  <c r="Z20" i="4"/>
  <c r="W20" i="4"/>
  <c r="T20" i="4"/>
  <c r="Q20" i="4"/>
  <c r="N20" i="4"/>
  <c r="K20" i="4"/>
  <c r="H20" i="4"/>
  <c r="E20" i="4"/>
  <c r="AB19" i="4"/>
  <c r="AA19" i="4"/>
  <c r="Z19" i="4"/>
  <c r="Z33" i="4" s="1"/>
  <c r="W19" i="4"/>
  <c r="T19" i="4"/>
  <c r="Q19" i="4"/>
  <c r="N19" i="4"/>
  <c r="N33" i="4" s="1"/>
  <c r="K19" i="4"/>
  <c r="H19" i="4"/>
  <c r="E19" i="4"/>
  <c r="Y13" i="4"/>
  <c r="X13" i="4"/>
  <c r="V13" i="4"/>
  <c r="U13" i="4"/>
  <c r="W13" i="4" s="1"/>
  <c r="S13" i="4"/>
  <c r="R13" i="4"/>
  <c r="P13" i="4"/>
  <c r="O13" i="4"/>
  <c r="Q13" i="4" s="1"/>
  <c r="M13" i="4"/>
  <c r="L13" i="4"/>
  <c r="J13" i="4"/>
  <c r="I13" i="4"/>
  <c r="K13" i="4" s="1"/>
  <c r="G13" i="4"/>
  <c r="F13" i="4"/>
  <c r="D13" i="4"/>
  <c r="C13" i="4"/>
  <c r="AB12" i="4"/>
  <c r="AA12" i="4"/>
  <c r="Z12" i="4"/>
  <c r="W12" i="4"/>
  <c r="T12" i="4"/>
  <c r="Q12" i="4"/>
  <c r="N12" i="4"/>
  <c r="K12" i="4"/>
  <c r="H12" i="4"/>
  <c r="E12" i="4"/>
  <c r="Y11" i="4"/>
  <c r="X11" i="4"/>
  <c r="Z11" i="4" s="1"/>
  <c r="V11" i="4"/>
  <c r="U11" i="4"/>
  <c r="S11" i="4"/>
  <c r="R11" i="4"/>
  <c r="T11" i="4" s="1"/>
  <c r="P11" i="4"/>
  <c r="O11" i="4"/>
  <c r="M11" i="4"/>
  <c r="L11" i="4"/>
  <c r="N11" i="4" s="1"/>
  <c r="J11" i="4"/>
  <c r="I11" i="4"/>
  <c r="G11" i="4"/>
  <c r="F11" i="4"/>
  <c r="H11" i="4" s="1"/>
  <c r="D11" i="4"/>
  <c r="C11" i="4"/>
  <c r="AB10" i="4"/>
  <c r="AA10" i="4"/>
  <c r="AC10" i="4" s="1"/>
  <c r="Z10" i="4"/>
  <c r="W10" i="4"/>
  <c r="T10" i="4"/>
  <c r="Q10" i="4"/>
  <c r="N10" i="4"/>
  <c r="K10" i="4"/>
  <c r="H10" i="4"/>
  <c r="E10" i="4"/>
  <c r="Y9" i="4"/>
  <c r="X9" i="4"/>
  <c r="V9" i="4"/>
  <c r="U9" i="4"/>
  <c r="W9" i="4" s="1"/>
  <c r="S9" i="4"/>
  <c r="R9" i="4"/>
  <c r="P9" i="4"/>
  <c r="O9" i="4"/>
  <c r="M9" i="4"/>
  <c r="L9" i="4"/>
  <c r="J9" i="4"/>
  <c r="I9" i="4"/>
  <c r="K9" i="4" s="1"/>
  <c r="G9" i="4"/>
  <c r="F9" i="4"/>
  <c r="D9" i="4"/>
  <c r="C9" i="4"/>
  <c r="E9" i="4" s="1"/>
  <c r="AB8" i="4"/>
  <c r="AA8" i="4"/>
  <c r="Z8" i="4"/>
  <c r="W8" i="4"/>
  <c r="T8" i="4"/>
  <c r="Q8" i="4"/>
  <c r="N8" i="4"/>
  <c r="K8" i="4"/>
  <c r="H8" i="4"/>
  <c r="E8" i="4"/>
  <c r="Y7" i="4"/>
  <c r="X7" i="4"/>
  <c r="Z7" i="4" s="1"/>
  <c r="V7" i="4"/>
  <c r="U7" i="4"/>
  <c r="S7" i="4"/>
  <c r="R7" i="4"/>
  <c r="T7" i="4" s="1"/>
  <c r="P7" i="4"/>
  <c r="O7" i="4"/>
  <c r="M7" i="4"/>
  <c r="L7" i="4"/>
  <c r="N7" i="4" s="1"/>
  <c r="J7" i="4"/>
  <c r="I7" i="4"/>
  <c r="G7" i="4"/>
  <c r="F7" i="4"/>
  <c r="H7" i="4" s="1"/>
  <c r="D7" i="4"/>
  <c r="AB7" i="4" s="1"/>
  <c r="C7" i="4"/>
  <c r="AB6" i="4"/>
  <c r="AA6" i="4"/>
  <c r="Z6" i="4"/>
  <c r="W6" i="4"/>
  <c r="T6" i="4"/>
  <c r="Q6" i="4"/>
  <c r="N6" i="4"/>
  <c r="K6" i="4"/>
  <c r="H6" i="4"/>
  <c r="E6" i="4"/>
  <c r="AD25" i="1" l="1"/>
  <c r="Q33" i="4"/>
  <c r="AC33" i="1"/>
  <c r="AD29" i="1"/>
  <c r="AD27" i="1"/>
  <c r="AD23" i="1"/>
  <c r="E7" i="4"/>
  <c r="K7" i="4"/>
  <c r="W7" i="4"/>
  <c r="N9" i="4"/>
  <c r="T9" i="4"/>
  <c r="Z9" i="4"/>
  <c r="K11" i="4"/>
  <c r="W11" i="4"/>
  <c r="AC12" i="4"/>
  <c r="H13" i="4"/>
  <c r="N13" i="4"/>
  <c r="T13" i="4"/>
  <c r="K33" i="4"/>
  <c r="W33" i="4"/>
  <c r="AB33" i="1"/>
  <c r="AA13" i="4"/>
  <c r="AB9" i="4"/>
  <c r="AB13" i="4"/>
  <c r="H33" i="4"/>
  <c r="T33" i="4"/>
  <c r="AB33" i="4"/>
  <c r="BH7" i="2"/>
  <c r="AD30" i="1"/>
  <c r="AD28" i="1"/>
  <c r="AD26" i="1"/>
  <c r="AD24" i="1"/>
  <c r="Z13" i="4"/>
  <c r="AD21" i="1"/>
  <c r="AD22" i="1"/>
  <c r="AC19" i="4"/>
  <c r="AA31" i="4"/>
  <c r="AC20" i="4"/>
  <c r="AC21" i="4"/>
  <c r="AC22" i="4"/>
  <c r="AC23" i="4"/>
  <c r="AC24" i="4"/>
  <c r="AC25" i="4"/>
  <c r="AC26" i="4"/>
  <c r="AC27" i="4"/>
  <c r="AC28" i="4"/>
  <c r="AC30" i="4"/>
  <c r="N35" i="4"/>
  <c r="E35" i="4"/>
  <c r="H35" i="4"/>
  <c r="K35" i="4"/>
  <c r="Q35" i="4"/>
  <c r="T35" i="4"/>
  <c r="W35" i="4"/>
  <c r="Z35" i="4"/>
  <c r="BH13" i="2"/>
  <c r="BH11" i="2"/>
  <c r="AC8" i="4"/>
  <c r="E11" i="4"/>
  <c r="AB11" i="4"/>
  <c r="AA9" i="4"/>
  <c r="AC6" i="4"/>
  <c r="AA35" i="4"/>
  <c r="AA7" i="4"/>
  <c r="AC7" i="4" s="1"/>
  <c r="AA11" i="4"/>
  <c r="E13" i="4"/>
  <c r="H31" i="4"/>
  <c r="N31" i="4"/>
  <c r="T31" i="4"/>
  <c r="Z31" i="4"/>
  <c r="AB31" i="4"/>
  <c r="AB35" i="4" s="1"/>
  <c r="E33" i="4"/>
  <c r="AA33" i="4"/>
  <c r="H9" i="4"/>
  <c r="E31" i="4"/>
  <c r="K31" i="4"/>
  <c r="Q31" i="4"/>
  <c r="W31" i="4"/>
  <c r="Z14" i="2"/>
  <c r="BD14" i="2" s="1"/>
  <c r="Y14" i="2"/>
  <c r="BC14" i="2" s="1"/>
  <c r="Z12" i="2"/>
  <c r="BD12" i="2" s="1"/>
  <c r="Y12" i="2"/>
  <c r="BC12" i="2" s="1"/>
  <c r="Z10" i="2"/>
  <c r="BD10" i="2" s="1"/>
  <c r="Y10" i="2"/>
  <c r="BC10" i="2" s="1"/>
  <c r="Z8" i="2"/>
  <c r="BD8" i="2" s="1"/>
  <c r="Y8" i="2"/>
  <c r="BC8" i="2" s="1"/>
  <c r="W14" i="2"/>
  <c r="BA14" i="2" s="1"/>
  <c r="V14" i="2"/>
  <c r="AZ14" i="2" s="1"/>
  <c r="W12" i="2"/>
  <c r="BA12" i="2" s="1"/>
  <c r="V12" i="2"/>
  <c r="AZ12" i="2" s="1"/>
  <c r="W10" i="2"/>
  <c r="BA10" i="2" s="1"/>
  <c r="V10" i="2"/>
  <c r="AZ10" i="2" s="1"/>
  <c r="W8" i="2"/>
  <c r="BA8" i="2" s="1"/>
  <c r="V8" i="2"/>
  <c r="AZ8" i="2" s="1"/>
  <c r="T14" i="2"/>
  <c r="AX14" i="2" s="1"/>
  <c r="S14" i="2"/>
  <c r="AW14" i="2" s="1"/>
  <c r="T12" i="2"/>
  <c r="AX12" i="2" s="1"/>
  <c r="S12" i="2"/>
  <c r="AW12" i="2" s="1"/>
  <c r="T10" i="2"/>
  <c r="AX10" i="2" s="1"/>
  <c r="S10" i="2"/>
  <c r="AW10" i="2" s="1"/>
  <c r="T8" i="2"/>
  <c r="AX8" i="2" s="1"/>
  <c r="S8" i="2"/>
  <c r="AW8" i="2" s="1"/>
  <c r="Q14" i="2"/>
  <c r="AU14" i="2" s="1"/>
  <c r="P14" i="2"/>
  <c r="AT14" i="2" s="1"/>
  <c r="Q12" i="2"/>
  <c r="AU12" i="2" s="1"/>
  <c r="P12" i="2"/>
  <c r="AT12" i="2" s="1"/>
  <c r="Q10" i="2"/>
  <c r="P10" i="2"/>
  <c r="Q8" i="2"/>
  <c r="AU8" i="2" s="1"/>
  <c r="P8" i="2"/>
  <c r="AT8" i="2" s="1"/>
  <c r="N14" i="2"/>
  <c r="AR14" i="2" s="1"/>
  <c r="M14" i="2"/>
  <c r="AQ14" i="2" s="1"/>
  <c r="N12" i="2"/>
  <c r="AR12" i="2" s="1"/>
  <c r="M12" i="2"/>
  <c r="AQ12" i="2" s="1"/>
  <c r="N10" i="2"/>
  <c r="AR10" i="2" s="1"/>
  <c r="M10" i="2"/>
  <c r="AQ10" i="2" s="1"/>
  <c r="N8" i="2"/>
  <c r="AR8" i="2" s="1"/>
  <c r="M8" i="2"/>
  <c r="AQ8" i="2" s="1"/>
  <c r="K14" i="2"/>
  <c r="AO14" i="2" s="1"/>
  <c r="J14" i="2"/>
  <c r="AN14" i="2" s="1"/>
  <c r="K12" i="2"/>
  <c r="AO12" i="2" s="1"/>
  <c r="J12" i="2"/>
  <c r="AN12" i="2" s="1"/>
  <c r="K10" i="2"/>
  <c r="AO10" i="2" s="1"/>
  <c r="J10" i="2"/>
  <c r="AN10" i="2" s="1"/>
  <c r="K8" i="2"/>
  <c r="AO8" i="2" s="1"/>
  <c r="J8" i="2"/>
  <c r="AN8" i="2" s="1"/>
  <c r="H14" i="2"/>
  <c r="AL14" i="2" s="1"/>
  <c r="G14" i="2"/>
  <c r="AK14" i="2" s="1"/>
  <c r="H12" i="2"/>
  <c r="AL12" i="2" s="1"/>
  <c r="G12" i="2"/>
  <c r="AK12" i="2" s="1"/>
  <c r="H10" i="2"/>
  <c r="AL10" i="2" s="1"/>
  <c r="G10" i="2"/>
  <c r="AK10" i="2" s="1"/>
  <c r="H8" i="2"/>
  <c r="AL8" i="2" s="1"/>
  <c r="G8" i="2"/>
  <c r="AK8" i="2" s="1"/>
  <c r="D10" i="2"/>
  <c r="AH10" i="2" s="1"/>
  <c r="E10" i="2"/>
  <c r="AI10" i="2" s="1"/>
  <c r="D12" i="2"/>
  <c r="AH12" i="2" s="1"/>
  <c r="E12" i="2"/>
  <c r="AI12" i="2" s="1"/>
  <c r="D14" i="2"/>
  <c r="AH14" i="2" s="1"/>
  <c r="E14" i="2"/>
  <c r="AI14" i="2" s="1"/>
  <c r="E8" i="2"/>
  <c r="AI8" i="2" s="1"/>
  <c r="D8" i="2"/>
  <c r="AH8" i="2" s="1"/>
  <c r="AD33" i="1" l="1"/>
  <c r="AG22" i="3"/>
  <c r="AH22" i="3"/>
  <c r="AC9" i="4"/>
  <c r="AC13" i="4"/>
  <c r="BG14" i="2"/>
  <c r="BG12" i="2"/>
  <c r="BG10" i="2"/>
  <c r="AM10" i="2"/>
  <c r="AM12" i="2"/>
  <c r="AM14" i="2"/>
  <c r="AP10" i="2"/>
  <c r="AP12" i="2"/>
  <c r="AP14" i="2"/>
  <c r="AS10" i="2"/>
  <c r="AS12" i="2"/>
  <c r="AS14" i="2"/>
  <c r="AV12" i="2"/>
  <c r="AV14" i="2"/>
  <c r="AY10" i="2"/>
  <c r="AY12" i="2"/>
  <c r="AY14" i="2"/>
  <c r="BB12" i="2"/>
  <c r="BB14" i="2"/>
  <c r="BE12" i="2"/>
  <c r="BE14" i="2"/>
  <c r="BB10" i="2"/>
  <c r="BE10" i="2"/>
  <c r="AG21" i="3"/>
  <c r="AM8" i="2"/>
  <c r="AP8" i="2"/>
  <c r="AS8" i="2"/>
  <c r="AV8" i="2"/>
  <c r="AY8" i="2"/>
  <c r="BB8" i="2"/>
  <c r="BE8" i="2"/>
  <c r="AC33" i="4"/>
  <c r="AC35" i="4"/>
  <c r="BF14" i="2"/>
  <c r="AJ14" i="2"/>
  <c r="BF12" i="2"/>
  <c r="AJ12" i="2"/>
  <c r="BF10" i="2"/>
  <c r="AJ10" i="2"/>
  <c r="AC11" i="4"/>
  <c r="AC31" i="4"/>
  <c r="AH21" i="3"/>
  <c r="BH10" i="2" l="1"/>
  <c r="BH14" i="2"/>
  <c r="AI21" i="3"/>
  <c r="AI22" i="3"/>
  <c r="BH12" i="2"/>
  <c r="BF8" i="2"/>
  <c r="BG8" i="2"/>
  <c r="AJ8" i="2"/>
  <c r="AF34" i="2"/>
  <c r="BH8" i="2" l="1"/>
  <c r="N36" i="2"/>
  <c r="M36" i="2"/>
  <c r="Z9" i="3"/>
  <c r="W9" i="3"/>
  <c r="T9" i="3"/>
  <c r="Q9" i="3"/>
  <c r="N9" i="3"/>
  <c r="K9" i="3"/>
  <c r="H9" i="3"/>
  <c r="E9" i="3"/>
  <c r="Z8" i="3"/>
  <c r="W8" i="3"/>
  <c r="T8" i="3"/>
  <c r="Q8" i="3"/>
  <c r="N8" i="3"/>
  <c r="K8" i="3"/>
  <c r="H8" i="3"/>
  <c r="E8" i="3"/>
  <c r="Z7" i="3"/>
  <c r="W7" i="3"/>
  <c r="T7" i="3"/>
  <c r="Q7" i="3"/>
  <c r="N7" i="3"/>
  <c r="K7" i="3"/>
  <c r="H7" i="3"/>
  <c r="E7" i="3"/>
  <c r="AH6" i="3"/>
  <c r="AI6" i="3" s="1"/>
  <c r="Z6" i="3"/>
  <c r="W6" i="3"/>
  <c r="T6" i="3"/>
  <c r="Q6" i="3"/>
  <c r="N6" i="3"/>
  <c r="K6" i="3"/>
  <c r="H6" i="3"/>
  <c r="E6" i="3"/>
  <c r="AS33" i="2"/>
  <c r="BG32" i="2"/>
  <c r="AS29" i="2"/>
  <c r="AS28" i="2"/>
  <c r="AS25" i="2"/>
  <c r="AS24" i="2"/>
  <c r="AS31" i="2"/>
  <c r="AS27" i="2"/>
  <c r="AS23" i="2"/>
  <c r="AS30" i="2"/>
  <c r="AS26" i="2"/>
  <c r="AS22" i="2"/>
  <c r="AS6" i="3" l="1"/>
  <c r="AV6" i="3"/>
  <c r="AY6" i="3" s="1"/>
  <c r="AC6" i="3"/>
  <c r="AV7" i="3"/>
  <c r="AC7" i="3"/>
  <c r="AV8" i="3"/>
  <c r="AC8" i="3"/>
  <c r="AV9" i="3"/>
  <c r="AC9" i="3"/>
  <c r="AS7" i="3"/>
  <c r="AS8" i="3"/>
  <c r="AS9" i="3"/>
  <c r="O36" i="2"/>
  <c r="AS32" i="2"/>
  <c r="BF32" i="2"/>
  <c r="AR36" i="2"/>
  <c r="AR34" i="2"/>
  <c r="AR38" i="2" s="1"/>
  <c r="AQ36" i="2"/>
  <c r="AQ34" i="2"/>
  <c r="O8" i="2"/>
  <c r="O14" i="2"/>
  <c r="O12" i="2"/>
  <c r="O10" i="2"/>
  <c r="AB10" i="2"/>
  <c r="AC10" i="2"/>
  <c r="AB12" i="2"/>
  <c r="AC12" i="2"/>
  <c r="AB14" i="2"/>
  <c r="AC14" i="2"/>
  <c r="AC8" i="2"/>
  <c r="AB8" i="2"/>
  <c r="AC9" i="1"/>
  <c r="AB9" i="1"/>
  <c r="AC8" i="1"/>
  <c r="AB8" i="1"/>
  <c r="AB11" i="1"/>
  <c r="N34" i="2"/>
  <c r="M34" i="2"/>
  <c r="O33" i="2"/>
  <c r="O32" i="2"/>
  <c r="O31" i="2"/>
  <c r="O30" i="2"/>
  <c r="O29" i="2"/>
  <c r="O28" i="2"/>
  <c r="O27" i="2"/>
  <c r="O26" i="2"/>
  <c r="O25" i="2"/>
  <c r="O24" i="2"/>
  <c r="O23" i="2"/>
  <c r="O22" i="2"/>
  <c r="O11" i="1"/>
  <c r="O10" i="1"/>
  <c r="O9" i="1"/>
  <c r="O8" i="1"/>
  <c r="F8" i="2"/>
  <c r="F12" i="2"/>
  <c r="I10" i="2"/>
  <c r="L10" i="2"/>
  <c r="R10" i="2"/>
  <c r="U10" i="2"/>
  <c r="X10" i="2"/>
  <c r="AA10" i="2"/>
  <c r="AA14" i="2"/>
  <c r="X14" i="2"/>
  <c r="U14" i="2"/>
  <c r="R14" i="2"/>
  <c r="L14" i="2"/>
  <c r="I14" i="2"/>
  <c r="AC11" i="1"/>
  <c r="AA11" i="1"/>
  <c r="X11" i="1"/>
  <c r="U11" i="1"/>
  <c r="R11" i="1"/>
  <c r="L11" i="1"/>
  <c r="I11" i="1"/>
  <c r="F11" i="1"/>
  <c r="AB10" i="1"/>
  <c r="AC10" i="1"/>
  <c r="AA10" i="1"/>
  <c r="AA9" i="1"/>
  <c r="AA8" i="1"/>
  <c r="X10" i="1"/>
  <c r="X9" i="1"/>
  <c r="X8" i="1"/>
  <c r="U10" i="1"/>
  <c r="U9" i="1"/>
  <c r="U8" i="1"/>
  <c r="R10" i="1"/>
  <c r="R9" i="1"/>
  <c r="R8" i="1"/>
  <c r="L10" i="1"/>
  <c r="L9" i="1"/>
  <c r="L8" i="1"/>
  <c r="I10" i="1"/>
  <c r="I9" i="1"/>
  <c r="I8" i="1"/>
  <c r="F9" i="1"/>
  <c r="F10" i="1"/>
  <c r="F8" i="1"/>
  <c r="Z31" i="2"/>
  <c r="Y31" i="2"/>
  <c r="Z30" i="2"/>
  <c r="Y30" i="2"/>
  <c r="Z29" i="2"/>
  <c r="Y29" i="2"/>
  <c r="Z28" i="2"/>
  <c r="Y28" i="2"/>
  <c r="Z27" i="2"/>
  <c r="Y27" i="2"/>
  <c r="Z26" i="2"/>
  <c r="Y26" i="2"/>
  <c r="Z25" i="2"/>
  <c r="Y25" i="2"/>
  <c r="Z24" i="2"/>
  <c r="Y24" i="2"/>
  <c r="Z23" i="2"/>
  <c r="Y23" i="2"/>
  <c r="Z22" i="2"/>
  <c r="Y22" i="2"/>
  <c r="BB32" i="2"/>
  <c r="W31" i="2"/>
  <c r="V31" i="2"/>
  <c r="W30" i="2"/>
  <c r="V30" i="2"/>
  <c r="BB30" i="2" s="1"/>
  <c r="W29" i="2"/>
  <c r="V29" i="2"/>
  <c r="W28" i="2"/>
  <c r="V28" i="2"/>
  <c r="BB28" i="2" s="1"/>
  <c r="W27" i="2"/>
  <c r="V27" i="2"/>
  <c r="W26" i="2"/>
  <c r="V26" i="2"/>
  <c r="BB26" i="2" s="1"/>
  <c r="W25" i="2"/>
  <c r="V25" i="2"/>
  <c r="W24" i="2"/>
  <c r="V24" i="2"/>
  <c r="BB24" i="2" s="1"/>
  <c r="W23" i="2"/>
  <c r="V23" i="2"/>
  <c r="W22" i="2"/>
  <c r="V22" i="2"/>
  <c r="AY32" i="2"/>
  <c r="T31" i="2"/>
  <c r="S31" i="2"/>
  <c r="T30" i="2"/>
  <c r="S30" i="2"/>
  <c r="T29" i="2"/>
  <c r="S29" i="2"/>
  <c r="T28" i="2"/>
  <c r="S28" i="2"/>
  <c r="T27" i="2"/>
  <c r="S27" i="2"/>
  <c r="T26" i="2"/>
  <c r="S26" i="2"/>
  <c r="T25" i="2"/>
  <c r="S25" i="2"/>
  <c r="T24" i="2"/>
  <c r="S24" i="2"/>
  <c r="T23" i="2"/>
  <c r="S23" i="2"/>
  <c r="T22" i="2"/>
  <c r="S22" i="2"/>
  <c r="P23" i="2"/>
  <c r="Q23" i="2"/>
  <c r="P24" i="2"/>
  <c r="Q24" i="2"/>
  <c r="P25" i="2"/>
  <c r="Q25" i="2"/>
  <c r="P26" i="2"/>
  <c r="Q26" i="2"/>
  <c r="P27" i="2"/>
  <c r="Q27" i="2"/>
  <c r="P28" i="2"/>
  <c r="Q28" i="2"/>
  <c r="P29" i="2"/>
  <c r="Q29" i="2"/>
  <c r="P30" i="2"/>
  <c r="Q30" i="2"/>
  <c r="P31" i="2"/>
  <c r="Q31" i="2"/>
  <c r="Q22" i="2"/>
  <c r="P22" i="2"/>
  <c r="J23" i="2"/>
  <c r="K23" i="2"/>
  <c r="J24" i="2"/>
  <c r="K24" i="2"/>
  <c r="J25" i="2"/>
  <c r="K25" i="2"/>
  <c r="J26" i="2"/>
  <c r="K26" i="2"/>
  <c r="J27" i="2"/>
  <c r="K27" i="2"/>
  <c r="J28" i="2"/>
  <c r="K28" i="2"/>
  <c r="J29" i="2"/>
  <c r="K29" i="2"/>
  <c r="J30" i="2"/>
  <c r="K30" i="2"/>
  <c r="J31" i="2"/>
  <c r="K31" i="2"/>
  <c r="J33" i="2"/>
  <c r="K33" i="2"/>
  <c r="K22" i="2"/>
  <c r="J22" i="2"/>
  <c r="G23" i="2"/>
  <c r="H23" i="2"/>
  <c r="G24" i="2"/>
  <c r="H24" i="2"/>
  <c r="G25" i="2"/>
  <c r="H25" i="2"/>
  <c r="G26" i="2"/>
  <c r="H26" i="2"/>
  <c r="G27" i="2"/>
  <c r="H27" i="2"/>
  <c r="G28" i="2"/>
  <c r="H28" i="2"/>
  <c r="G29" i="2"/>
  <c r="H29" i="2"/>
  <c r="G30" i="2"/>
  <c r="H30" i="2"/>
  <c r="G31" i="2"/>
  <c r="H31" i="2"/>
  <c r="G33" i="2"/>
  <c r="H33" i="2"/>
  <c r="H22" i="2"/>
  <c r="G22" i="2"/>
  <c r="D23" i="2"/>
  <c r="E23" i="2"/>
  <c r="D24" i="2"/>
  <c r="E24" i="2"/>
  <c r="D25" i="2"/>
  <c r="E25" i="2"/>
  <c r="D26" i="2"/>
  <c r="E26" i="2"/>
  <c r="D27" i="2"/>
  <c r="E27" i="2"/>
  <c r="D28" i="2"/>
  <c r="E28" i="2"/>
  <c r="D29" i="2"/>
  <c r="E29" i="2"/>
  <c r="D30" i="2"/>
  <c r="E30" i="2"/>
  <c r="D31" i="2"/>
  <c r="E31" i="2"/>
  <c r="D33" i="2"/>
  <c r="E33" i="2"/>
  <c r="E22" i="2"/>
  <c r="AA12" i="2"/>
  <c r="AA8" i="2"/>
  <c r="X12" i="2"/>
  <c r="X8" i="2"/>
  <c r="U12" i="2"/>
  <c r="U8" i="2"/>
  <c r="R12" i="2"/>
  <c r="R8" i="2"/>
  <c r="L12" i="2"/>
  <c r="L8" i="2"/>
  <c r="I12" i="2"/>
  <c r="F14" i="2"/>
  <c r="F10" i="2"/>
  <c r="X32" i="2"/>
  <c r="U32" i="2"/>
  <c r="L32" i="2"/>
  <c r="AY8" i="3" l="1"/>
  <c r="AY7" i="3"/>
  <c r="F33" i="2"/>
  <c r="L30" i="2"/>
  <c r="L28" i="2"/>
  <c r="L26" i="2"/>
  <c r="L24" i="2"/>
  <c r="R22" i="2"/>
  <c r="R30" i="2"/>
  <c r="R26" i="2"/>
  <c r="U22" i="2"/>
  <c r="U24" i="2"/>
  <c r="U26" i="2"/>
  <c r="U28" i="2"/>
  <c r="AA23" i="2"/>
  <c r="AD11" i="1"/>
  <c r="AY9" i="3"/>
  <c r="T34" i="2"/>
  <c r="X22" i="2"/>
  <c r="X24" i="2"/>
  <c r="X26" i="2"/>
  <c r="X30" i="2"/>
  <c r="U30" i="2"/>
  <c r="D34" i="2"/>
  <c r="V34" i="2"/>
  <c r="F27" i="2"/>
  <c r="F25" i="2"/>
  <c r="F23" i="2"/>
  <c r="I28" i="2"/>
  <c r="I24" i="2"/>
  <c r="J34" i="2"/>
  <c r="G34" i="2"/>
  <c r="AA27" i="2"/>
  <c r="AA31" i="2"/>
  <c r="S34" i="2"/>
  <c r="AD10" i="2"/>
  <c r="F31" i="2"/>
  <c r="F29" i="2"/>
  <c r="AB23" i="2"/>
  <c r="AB27" i="2"/>
  <c r="AB22" i="2"/>
  <c r="W34" i="2"/>
  <c r="AS36" i="2"/>
  <c r="Y34" i="2"/>
  <c r="X28" i="2"/>
  <c r="Q34" i="2"/>
  <c r="AB25" i="2"/>
  <c r="AB29" i="2"/>
  <c r="AD12" i="2"/>
  <c r="D36" i="2"/>
  <c r="AB33" i="2"/>
  <c r="AY24" i="2"/>
  <c r="AY26" i="2"/>
  <c r="AY28" i="2"/>
  <c r="AY30" i="2"/>
  <c r="BE23" i="2"/>
  <c r="I32" i="2"/>
  <c r="AB31" i="2"/>
  <c r="BE27" i="2"/>
  <c r="BE31" i="2"/>
  <c r="AV31" i="2"/>
  <c r="G36" i="2"/>
  <c r="J36" i="2"/>
  <c r="P36" i="2"/>
  <c r="S36" i="2"/>
  <c r="V36" i="2"/>
  <c r="Y36" i="2"/>
  <c r="E34" i="2"/>
  <c r="E36" i="2"/>
  <c r="AJ33" i="2"/>
  <c r="AB32" i="2"/>
  <c r="AJ32" i="2"/>
  <c r="AJ31" i="2"/>
  <c r="AB30" i="2"/>
  <c r="AJ29" i="2"/>
  <c r="AB28" i="2"/>
  <c r="AJ27" i="2"/>
  <c r="AB26" i="2"/>
  <c r="AJ25" i="2"/>
  <c r="AB24" i="2"/>
  <c r="AJ23" i="2"/>
  <c r="I22" i="2"/>
  <c r="H36" i="2"/>
  <c r="AM33" i="2"/>
  <c r="AM32" i="2"/>
  <c r="AM31" i="2"/>
  <c r="I30" i="2"/>
  <c r="AM30" i="2"/>
  <c r="AM29" i="2"/>
  <c r="AM28" i="2"/>
  <c r="AM27" i="2"/>
  <c r="I26" i="2"/>
  <c r="AM26" i="2"/>
  <c r="AM25" i="2"/>
  <c r="AM24" i="2"/>
  <c r="AM23" i="2"/>
  <c r="K36" i="2"/>
  <c r="L33" i="2"/>
  <c r="AP33" i="2"/>
  <c r="AP32" i="2"/>
  <c r="L31" i="2"/>
  <c r="AP31" i="2"/>
  <c r="AP30" i="2"/>
  <c r="L29" i="2"/>
  <c r="AP29" i="2"/>
  <c r="AP28" i="2"/>
  <c r="L27" i="2"/>
  <c r="AP27" i="2"/>
  <c r="AP26" i="2"/>
  <c r="L25" i="2"/>
  <c r="AP25" i="2"/>
  <c r="AP24" i="2"/>
  <c r="L23" i="2"/>
  <c r="AP23" i="2"/>
  <c r="Q36" i="2"/>
  <c r="AV33" i="2"/>
  <c r="R32" i="2"/>
  <c r="AV32" i="2"/>
  <c r="AV30" i="2"/>
  <c r="AV29" i="2"/>
  <c r="R28" i="2"/>
  <c r="AV28" i="2"/>
  <c r="AV27" i="2"/>
  <c r="AV26" i="2"/>
  <c r="AV25" i="2"/>
  <c r="R24" i="2"/>
  <c r="AV24" i="2"/>
  <c r="P34" i="2"/>
  <c r="AV23" i="2"/>
  <c r="T36" i="2"/>
  <c r="U23" i="2"/>
  <c r="AY23" i="2"/>
  <c r="U25" i="2"/>
  <c r="AY25" i="2"/>
  <c r="U27" i="2"/>
  <c r="AY27" i="2"/>
  <c r="U29" i="2"/>
  <c r="AY29" i="2"/>
  <c r="U31" i="2"/>
  <c r="AY31" i="2"/>
  <c r="U33" i="2"/>
  <c r="AY33" i="2"/>
  <c r="W36" i="2"/>
  <c r="X23" i="2"/>
  <c r="BB23" i="2"/>
  <c r="X25" i="2"/>
  <c r="BB25" i="2"/>
  <c r="X27" i="2"/>
  <c r="BB27" i="2"/>
  <c r="X29" i="2"/>
  <c r="BB29" i="2"/>
  <c r="X31" i="2"/>
  <c r="BB31" i="2"/>
  <c r="X33" i="2"/>
  <c r="BB33" i="2"/>
  <c r="AA22" i="2"/>
  <c r="Z36" i="2"/>
  <c r="AA24" i="2"/>
  <c r="BE24" i="2"/>
  <c r="AA25" i="2"/>
  <c r="BE25" i="2"/>
  <c r="AA26" i="2"/>
  <c r="BE26" i="2"/>
  <c r="AA28" i="2"/>
  <c r="BE28" i="2"/>
  <c r="AA29" i="2"/>
  <c r="BE29" i="2"/>
  <c r="AA30" i="2"/>
  <c r="BE30" i="2"/>
  <c r="AA32" i="2"/>
  <c r="BE32" i="2"/>
  <c r="AA33" i="2"/>
  <c r="BE33" i="2"/>
  <c r="AQ38" i="2"/>
  <c r="AS38" i="2" s="1"/>
  <c r="AS34" i="2"/>
  <c r="O34" i="2"/>
  <c r="H34" i="2"/>
  <c r="F22" i="2"/>
  <c r="F32" i="2"/>
  <c r="F30" i="2"/>
  <c r="F28" i="2"/>
  <c r="F26" i="2"/>
  <c r="F24" i="2"/>
  <c r="AC22" i="2"/>
  <c r="R33" i="2"/>
  <c r="R31" i="2"/>
  <c r="R29" i="2"/>
  <c r="I8" i="2"/>
  <c r="R27" i="2"/>
  <c r="AD8" i="2"/>
  <c r="AD9" i="1"/>
  <c r="L22" i="2"/>
  <c r="R25" i="2"/>
  <c r="R23" i="2"/>
  <c r="AD14" i="2"/>
  <c r="AD10" i="1"/>
  <c r="AD8" i="1"/>
  <c r="Z34" i="2"/>
  <c r="AC33" i="2"/>
  <c r="AC32" i="2"/>
  <c r="BH32" i="2" s="1"/>
  <c r="AC31" i="2"/>
  <c r="AC30" i="2"/>
  <c r="AC29" i="2"/>
  <c r="AC28" i="2"/>
  <c r="AD28" i="2" s="1"/>
  <c r="AC27" i="2"/>
  <c r="AC26" i="2"/>
  <c r="AC25" i="2"/>
  <c r="AC24" i="2"/>
  <c r="AD24" i="2" s="1"/>
  <c r="AC23" i="2"/>
  <c r="K34" i="2"/>
  <c r="I23" i="2"/>
  <c r="I25" i="2"/>
  <c r="I27" i="2"/>
  <c r="I29" i="2"/>
  <c r="I31" i="2"/>
  <c r="I33" i="2"/>
  <c r="L34" i="2" l="1"/>
  <c r="AD22" i="2"/>
  <c r="AB34" i="2"/>
  <c r="U34" i="2"/>
  <c r="X34" i="2"/>
  <c r="AB36" i="2"/>
  <c r="F34" i="2"/>
  <c r="AA34" i="2"/>
  <c r="AJ26" i="2"/>
  <c r="BF26" i="2"/>
  <c r="AJ30" i="2"/>
  <c r="BF30" i="2"/>
  <c r="BG22" i="2"/>
  <c r="BG23" i="2"/>
  <c r="BG25" i="2"/>
  <c r="BG27" i="2"/>
  <c r="BG29" i="2"/>
  <c r="BG33" i="2"/>
  <c r="BF25" i="2"/>
  <c r="BH25" i="2" s="1"/>
  <c r="BF29" i="2"/>
  <c r="BG31" i="2"/>
  <c r="AJ24" i="2"/>
  <c r="BF24" i="2"/>
  <c r="AJ28" i="2"/>
  <c r="BF28" i="2"/>
  <c r="BG24" i="2"/>
  <c r="BG26" i="2"/>
  <c r="BG28" i="2"/>
  <c r="BG30" i="2"/>
  <c r="BF23" i="2"/>
  <c r="BF27" i="2"/>
  <c r="BF33" i="2"/>
  <c r="BF31" i="2"/>
  <c r="AD26" i="2"/>
  <c r="AD30" i="2"/>
  <c r="AC34" i="2"/>
  <c r="F36" i="2"/>
  <c r="AD29" i="2"/>
  <c r="AD33" i="2"/>
  <c r="AD23" i="2"/>
  <c r="AD25" i="2"/>
  <c r="AD27" i="2"/>
  <c r="BA34" i="2"/>
  <c r="BA38" i="2" s="1"/>
  <c r="BA36" i="2"/>
  <c r="AX34" i="2"/>
  <c r="AX38" i="2" s="1"/>
  <c r="AX36" i="2"/>
  <c r="AU34" i="2"/>
  <c r="AU38" i="2" s="1"/>
  <c r="AU36" i="2"/>
  <c r="AL34" i="2"/>
  <c r="AL38" i="2" s="1"/>
  <c r="AL36" i="2"/>
  <c r="BE22" i="2"/>
  <c r="BC34" i="2"/>
  <c r="BC36" i="2"/>
  <c r="X36" i="2"/>
  <c r="U36" i="2"/>
  <c r="R36" i="2"/>
  <c r="L36" i="2"/>
  <c r="I36" i="2"/>
  <c r="BD34" i="2"/>
  <c r="BD38" i="2" s="1"/>
  <c r="BD36" i="2"/>
  <c r="AO34" i="2"/>
  <c r="AO38" i="2" s="1"/>
  <c r="AO36" i="2"/>
  <c r="AI34" i="2"/>
  <c r="AI38" i="2" s="1"/>
  <c r="AI36" i="2"/>
  <c r="AA36" i="2"/>
  <c r="BB22" i="2"/>
  <c r="AZ36" i="2"/>
  <c r="AZ34" i="2"/>
  <c r="AY22" i="2"/>
  <c r="AW34" i="2"/>
  <c r="AW36" i="2"/>
  <c r="AV22" i="2"/>
  <c r="AV34" i="2" s="1"/>
  <c r="AT34" i="2"/>
  <c r="AT38" i="2" s="1"/>
  <c r="AT36" i="2"/>
  <c r="AP22" i="2"/>
  <c r="AN36" i="2"/>
  <c r="AN34" i="2"/>
  <c r="AM22" i="2"/>
  <c r="AK34" i="2"/>
  <c r="AK36" i="2"/>
  <c r="AJ22" i="2"/>
  <c r="AH34" i="2"/>
  <c r="AH36" i="2"/>
  <c r="AD32" i="2"/>
  <c r="AD31" i="2"/>
  <c r="AC36" i="2"/>
  <c r="AD36" i="2" s="1"/>
  <c r="BH31" i="2"/>
  <c r="R34" i="2"/>
  <c r="I34" i="2"/>
  <c r="AV36" i="2" l="1"/>
  <c r="AM36" i="2"/>
  <c r="AP36" i="2"/>
  <c r="AV38" i="2"/>
  <c r="BF34" i="2"/>
  <c r="BF38" i="2" s="1"/>
  <c r="BH26" i="2"/>
  <c r="BH27" i="2"/>
  <c r="BH30" i="2"/>
  <c r="BH23" i="2"/>
  <c r="BH24" i="2"/>
  <c r="BH28" i="2"/>
  <c r="BH29" i="2"/>
  <c r="BF36" i="2"/>
  <c r="BH33" i="2"/>
  <c r="AJ36" i="2"/>
  <c r="BH22" i="2"/>
  <c r="BB36" i="2"/>
  <c r="AY36" i="2"/>
  <c r="AD34" i="2"/>
  <c r="AH38" i="2"/>
  <c r="AJ38" i="2" s="1"/>
  <c r="AJ34" i="2"/>
  <c r="AW38" i="2"/>
  <c r="AY38" i="2" s="1"/>
  <c r="AY34" i="2"/>
  <c r="AZ38" i="2"/>
  <c r="BB38" i="2" s="1"/>
  <c r="BB34" i="2"/>
  <c r="BC38" i="2"/>
  <c r="BE38" i="2" s="1"/>
  <c r="BE34" i="2"/>
  <c r="AK38" i="2"/>
  <c r="AM38" i="2" s="1"/>
  <c r="AM34" i="2"/>
  <c r="AN38" i="2"/>
  <c r="AP38" i="2" s="1"/>
  <c r="AP34" i="2"/>
  <c r="BE36" i="2"/>
  <c r="BG36" i="2"/>
  <c r="BH36" i="2" s="1"/>
  <c r="BG34" i="2"/>
  <c r="BG38" i="2" s="1"/>
  <c r="BH34" i="2" l="1"/>
  <c r="BH38" i="2"/>
</calcChain>
</file>

<file path=xl/comments1.xml><?xml version="1.0" encoding="utf-8"?>
<comments xmlns="http://schemas.openxmlformats.org/spreadsheetml/2006/main">
  <authors>
    <author>Author</author>
  </authors>
  <commentList>
    <comment ref="O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Changed during annnual book conplilation as per Taldih return at I3ms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I1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Changed during annnual book conplilation as per Taldih return at I3ms</t>
        </r>
      </text>
    </comment>
  </commentList>
</comments>
</file>

<file path=xl/sharedStrings.xml><?xml version="1.0" encoding="utf-8"?>
<sst xmlns="http://schemas.openxmlformats.org/spreadsheetml/2006/main" count="1307" uniqueCount="184">
  <si>
    <t xml:space="preserve"> Unit in Te</t>
  </si>
  <si>
    <t>Kiriburu</t>
  </si>
  <si>
    <t>Meghahatuburu</t>
  </si>
  <si>
    <t>Bolani</t>
  </si>
  <si>
    <t>Taldih</t>
  </si>
  <si>
    <t>Kalta</t>
  </si>
  <si>
    <t>Gua</t>
  </si>
  <si>
    <t>Manoharpur</t>
  </si>
  <si>
    <t>RMD TOTAL</t>
  </si>
  <si>
    <t>LUMP</t>
  </si>
  <si>
    <t>FINES</t>
  </si>
  <si>
    <t>TOT</t>
  </si>
  <si>
    <t>THIS YEAR DESPATCH PERFORMANCE 2017-18</t>
  </si>
  <si>
    <t>Total</t>
  </si>
  <si>
    <t xml:space="preserve">PREVIOUS YEARS DESPATCH PERFORMANCE </t>
  </si>
  <si>
    <t>2016-17</t>
  </si>
  <si>
    <t>2015-16</t>
  </si>
  <si>
    <t>2014-15</t>
  </si>
  <si>
    <t>2013-14</t>
  </si>
  <si>
    <t xml:space="preserve"> Unit 1000Te</t>
  </si>
  <si>
    <t>Barsua</t>
  </si>
  <si>
    <t xml:space="preserve">PREVIOUS YEARS DESPATCH PERFORMANCE                                                                                                                                              </t>
  </si>
  <si>
    <t xml:space="preserve"> Unit: 'Te</t>
  </si>
  <si>
    <t xml:space="preserve">PREVIOUS YEARS PRODUCTION PERFORMANCE </t>
  </si>
  <si>
    <t>AVG. MONTHLY</t>
  </si>
  <si>
    <t>Unit: "Te</t>
  </si>
  <si>
    <t>avg monthly for years</t>
  </si>
  <si>
    <t>AVG. DLY</t>
  </si>
  <si>
    <t>AVG.MTH</t>
  </si>
  <si>
    <t>AVG.(MTH)</t>
  </si>
  <si>
    <t>RMD DESPATCH PERFORMANCE</t>
  </si>
  <si>
    <t>2017-18</t>
  </si>
  <si>
    <t>KTR</t>
  </si>
  <si>
    <t>Bhawanathpur</t>
  </si>
  <si>
    <t>Tulsidamar</t>
  </si>
  <si>
    <t>PROD</t>
  </si>
  <si>
    <t>DESP</t>
  </si>
  <si>
    <t>OB+IB</t>
  </si>
  <si>
    <t>ROM</t>
  </si>
  <si>
    <t>APP</t>
  </si>
  <si>
    <t>2018-19</t>
  </si>
  <si>
    <t>BSP Mines</t>
  </si>
  <si>
    <t>SAILTotal</t>
  </si>
  <si>
    <t xml:space="preserve">Kiriburu </t>
  </si>
  <si>
    <t>Chiria</t>
  </si>
  <si>
    <t>RMD Mines</t>
  </si>
  <si>
    <t>Iron Ore Mines</t>
  </si>
  <si>
    <t>Flux Mines</t>
  </si>
  <si>
    <t>Kuteshwar (Limestone)</t>
  </si>
  <si>
    <t>Bhawanathpur(Limestone)</t>
  </si>
  <si>
    <t xml:space="preserve">Tulsidamar (Dolomite) </t>
  </si>
  <si>
    <t>Flux Total</t>
  </si>
  <si>
    <t>2018-19 Likely</t>
  </si>
  <si>
    <t xml:space="preserve">Mines Capacity (Million tonne) </t>
  </si>
  <si>
    <t>Production  (Million tonne)</t>
  </si>
  <si>
    <t>Notes:</t>
  </si>
  <si>
    <t xml:space="preserve">1)  Taldih mines started from Nov-2016 </t>
  </si>
  <si>
    <t>2) Barsua Mines was closed since May-14 till May-18</t>
  </si>
  <si>
    <t>1) Bhavanathpur Dolomite mines closed since April-13</t>
  </si>
  <si>
    <t>Capex(Rs in Cr.)</t>
  </si>
  <si>
    <t>2) Flux Mines Capacity has been taken as per demand from Steel Plants</t>
  </si>
  <si>
    <t>3) Capex  is up to Dec'18 for the FY 2018-19</t>
  </si>
  <si>
    <t>Iron Ore Mines (Working Mines)</t>
  </si>
  <si>
    <t>2018-19 Up to Dec'18</t>
  </si>
  <si>
    <t>Mine</t>
  </si>
  <si>
    <t>Leases</t>
  </si>
  <si>
    <t>CTE Validity</t>
  </si>
  <si>
    <t>CTO Validity</t>
  </si>
  <si>
    <t>EC Validity</t>
  </si>
  <si>
    <t xml:space="preserve"> Capacity as per EC (ROM) </t>
  </si>
  <si>
    <t>FC Validity</t>
  </si>
  <si>
    <t>ABP</t>
  </si>
  <si>
    <t>Actual</t>
  </si>
  <si>
    <t>Kiriburu-Meghahatuburu Iron Ore Mines</t>
  </si>
  <si>
    <t>Lease-I, II &amp; III valid upto 31.03.2020. Further extension is under consideration.</t>
  </si>
  <si>
    <t>Granted on 25.03.2015</t>
  </si>
  <si>
    <t>31.12.2019</t>
  </si>
  <si>
    <t>22.09.2044</t>
  </si>
  <si>
    <t>16 MTPA</t>
  </si>
  <si>
    <t>Co-terminus with the lease period</t>
  </si>
  <si>
    <t>KBR</t>
  </si>
  <si>
    <t>MBR</t>
  </si>
  <si>
    <t>Gua Ore Mines</t>
  </si>
  <si>
    <t>Duarguiburu Lease :: Extension of lease period is under cosnideration.</t>
  </si>
  <si>
    <t>Granted on 06.04.2013</t>
  </si>
  <si>
    <t>31.12.2020</t>
  </si>
  <si>
    <t>24.03.2043</t>
  </si>
  <si>
    <t>12.5 MTPA</t>
  </si>
  <si>
    <t>GUA</t>
  </si>
  <si>
    <t>Manoharpur Ore Mines, Chiria</t>
  </si>
  <si>
    <t>Dhobil lease extended upto 07.03.2038</t>
  </si>
  <si>
    <t>Granted on 18.05.2012</t>
  </si>
  <si>
    <t>31.03.2022</t>
  </si>
  <si>
    <t>23.01.2042</t>
  </si>
  <si>
    <t>0.75 MTPA</t>
  </si>
  <si>
    <t>MPR</t>
  </si>
  <si>
    <t>Bolani Ores Mines</t>
  </si>
  <si>
    <t>5.1 Sq. Mile lease renewed upto 09.04.2030</t>
  </si>
  <si>
    <t>Granted on 21.12.2013</t>
  </si>
  <si>
    <t>31.03.2019</t>
  </si>
  <si>
    <t>20.12.2042</t>
  </si>
  <si>
    <t>12 MTPA</t>
  </si>
  <si>
    <t>BOL</t>
  </si>
  <si>
    <t>Barsua-Taldih-Kalta Mines</t>
  </si>
  <si>
    <t>ML-130 lease renewed upto 05.01.2030</t>
  </si>
  <si>
    <t>Amended CTE granted on 05.11.2016</t>
  </si>
  <si>
    <t>28.10.2040</t>
  </si>
  <si>
    <t>8.05 MTPA</t>
  </si>
  <si>
    <t>BARSUA</t>
  </si>
  <si>
    <t>TALDIH</t>
  </si>
  <si>
    <t>KALTA</t>
  </si>
  <si>
    <t>Flux Mines (Working Mines)</t>
  </si>
  <si>
    <t>TOTAL</t>
  </si>
  <si>
    <t>Tulsidamar Dolomite Mine</t>
  </si>
  <si>
    <t>Tulsidamar lease extended upto 31.03.2020</t>
  </si>
  <si>
    <t>Existing Mine</t>
  </si>
  <si>
    <t>31.03.2020</t>
  </si>
  <si>
    <t>EC granted on 23.03.1995 under EIA Notification 1994.         Obtaining EC under EIA Notification 2006 is under process.</t>
  </si>
  <si>
    <t>Existing 0.3 MTPA</t>
  </si>
  <si>
    <t>Kuteshwar Limestone Mines</t>
  </si>
  <si>
    <t>Right Bank Lease renewed upto 09.06.2021</t>
  </si>
  <si>
    <t>Granted on 31.12.2015</t>
  </si>
  <si>
    <t>31.01.2020</t>
  </si>
  <si>
    <t>01.09.2045</t>
  </si>
  <si>
    <t>2.32 MTPA</t>
  </si>
  <si>
    <t>No forest land</t>
  </si>
  <si>
    <t>TDM</t>
  </si>
  <si>
    <t>Dec'18</t>
  </si>
  <si>
    <t>Gua App</t>
  </si>
  <si>
    <t>Gua Act</t>
  </si>
  <si>
    <t>unit:- in Te</t>
  </si>
  <si>
    <t>BSP</t>
  </si>
  <si>
    <t>BSL</t>
  </si>
  <si>
    <t>DSP</t>
  </si>
  <si>
    <t>RSP</t>
  </si>
  <si>
    <t>ISP</t>
  </si>
  <si>
    <t>EASTERN</t>
  </si>
  <si>
    <t>000Te</t>
  </si>
  <si>
    <t>Meghatuburu</t>
  </si>
  <si>
    <t>RMD Total</t>
  </si>
  <si>
    <t>Mines</t>
  </si>
  <si>
    <t>FF%</t>
  </si>
  <si>
    <t>Growth</t>
  </si>
  <si>
    <t>Flux Production 2018-19</t>
  </si>
  <si>
    <t>Flux Despatch 2018-19</t>
  </si>
  <si>
    <t>Best</t>
  </si>
  <si>
    <t>Growth% wrt          2016-17</t>
  </si>
  <si>
    <t>2006-07</t>
  </si>
  <si>
    <t>2012-13</t>
  </si>
  <si>
    <t>2007-08</t>
  </si>
  <si>
    <t>FY</t>
  </si>
  <si>
    <t>Growth% wrt          2017-18</t>
  </si>
  <si>
    <t>Iron Ore Production 2018-19</t>
  </si>
  <si>
    <t xml:space="preserve">RMD Production Highlights </t>
  </si>
  <si>
    <t>Iron Ore Dispatch 2018-19</t>
  </si>
  <si>
    <t>Hot Metal</t>
  </si>
  <si>
    <t>PREVIOUS YEARS (PRODUCTION - DESPATCH)</t>
  </si>
  <si>
    <t xml:space="preserve">-ve means Depleton </t>
  </si>
  <si>
    <t>Barsua-Taldih-Kalta</t>
  </si>
  <si>
    <t>2019-20</t>
  </si>
  <si>
    <t>Odisha</t>
  </si>
  <si>
    <t>Jharkhand</t>
  </si>
  <si>
    <t>RMD</t>
  </si>
  <si>
    <t>Production</t>
  </si>
  <si>
    <t>Despatch</t>
  </si>
  <si>
    <t xml:space="preserve">ISP </t>
  </si>
  <si>
    <t>OTH</t>
  </si>
  <si>
    <t>Unit: in '000 Te</t>
  </si>
  <si>
    <t>2020-21</t>
  </si>
  <si>
    <t>in '000T</t>
  </si>
  <si>
    <t xml:space="preserve"> Unit in '000T</t>
  </si>
  <si>
    <t>2021-22</t>
  </si>
  <si>
    <t>2011-12</t>
  </si>
  <si>
    <t>2010-11</t>
  </si>
  <si>
    <t>2009-10</t>
  </si>
  <si>
    <t>2008-09</t>
  </si>
  <si>
    <t>2005-06</t>
  </si>
  <si>
    <t>JGOM</t>
  </si>
  <si>
    <t>OB</t>
  </si>
  <si>
    <t>KRB</t>
  </si>
  <si>
    <t>YEAR</t>
  </si>
  <si>
    <t>MINES</t>
  </si>
  <si>
    <t>COMM</t>
  </si>
  <si>
    <t>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</si>
</sst>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 * #,##0.00_ ;_ * \-#,##0.00_ ;_ * &quot;-&quot;??_ ;_ @_ "/>
    <numFmt numFmtId="164" formatCode="0.0"/>
    <numFmt numFmtId="165" formatCode="0.000"/>
    <numFmt numFmtId="166" formatCode="_(* #,##0.00_);_(* \(#,##0.00\);_(* &quot;-&quot;??_);_(@_)"/>
    <numFmt numFmtId="167" formatCode="0_)"/>
    <numFmt numFmtId="168" formatCode="_ * #,##0_ ;_ * \-#,##0_ ;_ * &quot;-&quot;??_ ;_ @_ "/>
  </numFmts>
  <fonts count="44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7"/>
      <color theme="1"/>
      <name val="Calibri"/>
      <family val="2"/>
      <scheme val="minor"/>
    </font>
    <font>
      <sz val="17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name val="Century Gothic"/>
      <family val="2"/>
    </font>
    <font>
      <b/>
      <sz val="11"/>
      <name val="Century Gothic"/>
      <family val="2"/>
    </font>
    <font>
      <sz val="10"/>
      <name val="Arial"/>
      <family val="2"/>
    </font>
    <font>
      <b/>
      <u/>
      <sz val="12"/>
      <color theme="1"/>
      <name val="Calibri"/>
      <family val="2"/>
      <scheme val="minor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1"/>
      <color indexed="8"/>
      <name val="Calibri"/>
      <family val="2"/>
    </font>
    <font>
      <b/>
      <sz val="18"/>
      <color indexed="56"/>
      <name val="Cambria"/>
      <family val="2"/>
    </font>
    <font>
      <sz val="12"/>
      <color indexed="8"/>
      <name val="Arial"/>
      <family val="2"/>
    </font>
    <font>
      <sz val="12"/>
      <color indexed="9"/>
      <name val="Arial"/>
      <family val="2"/>
    </font>
    <font>
      <sz val="12"/>
      <color indexed="20"/>
      <name val="Arial"/>
      <family val="2"/>
    </font>
    <font>
      <b/>
      <sz val="12"/>
      <color indexed="52"/>
      <name val="Arial"/>
      <family val="2"/>
    </font>
    <font>
      <b/>
      <sz val="12"/>
      <color indexed="9"/>
      <name val="Arial"/>
      <family val="2"/>
    </font>
    <font>
      <i/>
      <sz val="12"/>
      <color indexed="23"/>
      <name val="Arial"/>
      <family val="2"/>
    </font>
    <font>
      <sz val="12"/>
      <color indexed="17"/>
      <name val="Arial"/>
      <family val="2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2"/>
      <color indexed="62"/>
      <name val="Arial"/>
      <family val="2"/>
    </font>
    <font>
      <sz val="12"/>
      <color indexed="52"/>
      <name val="Arial"/>
      <family val="2"/>
    </font>
    <font>
      <sz val="12"/>
      <color indexed="60"/>
      <name val="Arial"/>
      <family val="2"/>
    </font>
    <font>
      <sz val="10"/>
      <name val="Courier"/>
      <family val="3"/>
    </font>
    <font>
      <b/>
      <sz val="12"/>
      <color indexed="63"/>
      <name val="Arial"/>
      <family val="2"/>
    </font>
    <font>
      <b/>
      <sz val="12"/>
      <color indexed="8"/>
      <name val="Arial"/>
      <family val="2"/>
    </font>
    <font>
      <sz val="12"/>
      <color indexed="10"/>
      <name val="Arial"/>
      <family val="2"/>
    </font>
    <font>
      <b/>
      <sz val="14"/>
      <color rgb="FF002060"/>
      <name val="Calibri"/>
      <family val="2"/>
      <scheme val="minor"/>
    </font>
    <font>
      <sz val="14"/>
      <color rgb="FF002060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9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/>
      <bottom style="medium">
        <color indexed="64"/>
      </bottom>
      <diagonal/>
    </border>
  </borders>
  <cellStyleXfs count="187">
    <xf numFmtId="0" fontId="0" fillId="0" borderId="0"/>
    <xf numFmtId="0" fontId="15" fillId="0" borderId="0"/>
    <xf numFmtId="0" fontId="15" fillId="0" borderId="0"/>
    <xf numFmtId="0" fontId="17" fillId="0" borderId="0"/>
    <xf numFmtId="0" fontId="25" fillId="4" borderId="0" applyNumberFormat="0" applyBorder="0" applyAlignment="0" applyProtection="0"/>
    <xf numFmtId="0" fontId="25" fillId="5" borderId="0" applyNumberFormat="0" applyBorder="0" applyAlignment="0" applyProtection="0"/>
    <xf numFmtId="0" fontId="25" fillId="6" borderId="0" applyNumberFormat="0" applyBorder="0" applyAlignment="0" applyProtection="0"/>
    <xf numFmtId="0" fontId="25" fillId="7" borderId="0" applyNumberFormat="0" applyBorder="0" applyAlignment="0" applyProtection="0"/>
    <xf numFmtId="0" fontId="25" fillId="8" borderId="0" applyNumberFormat="0" applyBorder="0" applyAlignment="0" applyProtection="0"/>
    <xf numFmtId="0" fontId="25" fillId="9" borderId="0" applyNumberFormat="0" applyBorder="0" applyAlignment="0" applyProtection="0"/>
    <xf numFmtId="0" fontId="25" fillId="10" borderId="0" applyNumberFormat="0" applyBorder="0" applyAlignment="0" applyProtection="0"/>
    <xf numFmtId="0" fontId="25" fillId="11" borderId="0" applyNumberFormat="0" applyBorder="0" applyAlignment="0" applyProtection="0"/>
    <xf numFmtId="0" fontId="25" fillId="12" borderId="0" applyNumberFormat="0" applyBorder="0" applyAlignment="0" applyProtection="0"/>
    <xf numFmtId="0" fontId="25" fillId="7" borderId="0" applyNumberFormat="0" applyBorder="0" applyAlignment="0" applyProtection="0"/>
    <xf numFmtId="0" fontId="25" fillId="10" borderId="0" applyNumberFormat="0" applyBorder="0" applyAlignment="0" applyProtection="0"/>
    <xf numFmtId="0" fontId="25" fillId="13" borderId="0" applyNumberFormat="0" applyBorder="0" applyAlignment="0" applyProtection="0"/>
    <xf numFmtId="0" fontId="26" fillId="14" borderId="0" applyNumberFormat="0" applyBorder="0" applyAlignment="0" applyProtection="0"/>
    <xf numFmtId="0" fontId="26" fillId="11" borderId="0" applyNumberFormat="0" applyBorder="0" applyAlignment="0" applyProtection="0"/>
    <xf numFmtId="0" fontId="26" fillId="12" borderId="0" applyNumberFormat="0" applyBorder="0" applyAlignment="0" applyProtection="0"/>
    <xf numFmtId="0" fontId="26" fillId="15" borderId="0" applyNumberFormat="0" applyBorder="0" applyAlignment="0" applyProtection="0"/>
    <xf numFmtId="0" fontId="26" fillId="16" borderId="0" applyNumberFormat="0" applyBorder="0" applyAlignment="0" applyProtection="0"/>
    <xf numFmtId="0" fontId="26" fillId="17" borderId="0" applyNumberFormat="0" applyBorder="0" applyAlignment="0" applyProtection="0"/>
    <xf numFmtId="0" fontId="26" fillId="18" borderId="0" applyNumberFormat="0" applyBorder="0" applyAlignment="0" applyProtection="0"/>
    <xf numFmtId="0" fontId="26" fillId="19" borderId="0" applyNumberFormat="0" applyBorder="0" applyAlignment="0" applyProtection="0"/>
    <xf numFmtId="0" fontId="26" fillId="20" borderId="0" applyNumberFormat="0" applyBorder="0" applyAlignment="0" applyProtection="0"/>
    <xf numFmtId="0" fontId="26" fillId="15" borderId="0" applyNumberFormat="0" applyBorder="0" applyAlignment="0" applyProtection="0"/>
    <xf numFmtId="0" fontId="26" fillId="16" borderId="0" applyNumberFormat="0" applyBorder="0" applyAlignment="0" applyProtection="0"/>
    <xf numFmtId="0" fontId="26" fillId="21" borderId="0" applyNumberFormat="0" applyBorder="0" applyAlignment="0" applyProtection="0"/>
    <xf numFmtId="0" fontId="27" fillId="5" borderId="0" applyNumberFormat="0" applyBorder="0" applyAlignment="0" applyProtection="0"/>
    <xf numFmtId="0" fontId="28" fillId="22" borderId="77" applyNumberFormat="0" applyAlignment="0" applyProtection="0"/>
    <xf numFmtId="0" fontId="29" fillId="23" borderId="78" applyNumberFormat="0" applyAlignment="0" applyProtection="0"/>
    <xf numFmtId="166" fontId="15" fillId="0" borderId="0" applyFont="0" applyFill="0" applyBorder="0" applyAlignment="0" applyProtection="0"/>
    <xf numFmtId="166" fontId="23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31" fillId="6" borderId="0" applyNumberFormat="0" applyBorder="0" applyAlignment="0" applyProtection="0"/>
    <xf numFmtId="0" fontId="32" fillId="0" borderId="79" applyNumberFormat="0" applyFill="0" applyAlignment="0" applyProtection="0"/>
    <xf numFmtId="0" fontId="33" fillId="0" borderId="80" applyNumberFormat="0" applyFill="0" applyAlignment="0" applyProtection="0"/>
    <xf numFmtId="0" fontId="34" fillId="0" borderId="81" applyNumberFormat="0" applyFill="0" applyAlignment="0" applyProtection="0"/>
    <xf numFmtId="0" fontId="34" fillId="0" borderId="0" applyNumberFormat="0" applyFill="0" applyBorder="0" applyAlignment="0" applyProtection="0"/>
    <xf numFmtId="0" fontId="35" fillId="9" borderId="77" applyNumberFormat="0" applyAlignment="0" applyProtection="0"/>
    <xf numFmtId="0" fontId="36" fillId="0" borderId="82" applyNumberFormat="0" applyFill="0" applyAlignment="0" applyProtection="0"/>
    <xf numFmtId="0" fontId="37" fillId="24" borderId="0" applyNumberFormat="0" applyBorder="0" applyAlignment="0" applyProtection="0"/>
    <xf numFmtId="0" fontId="21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1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5" fillId="0" borderId="0"/>
    <xf numFmtId="0" fontId="22" fillId="0" borderId="0"/>
    <xf numFmtId="0" fontId="21" fillId="0" borderId="0"/>
    <xf numFmtId="0" fontId="22" fillId="0" borderId="0"/>
    <xf numFmtId="0" fontId="22" fillId="0" borderId="0"/>
    <xf numFmtId="0" fontId="22" fillId="0" borderId="0"/>
    <xf numFmtId="0" fontId="15" fillId="0" borderId="0"/>
    <xf numFmtId="0" fontId="22" fillId="0" borderId="0"/>
    <xf numFmtId="0" fontId="22" fillId="0" borderId="0"/>
    <xf numFmtId="0" fontId="15" fillId="0" borderId="0"/>
    <xf numFmtId="0" fontId="22" fillId="0" borderId="0"/>
    <xf numFmtId="0" fontId="22" fillId="0" borderId="0"/>
    <xf numFmtId="0" fontId="15" fillId="0" borderId="0"/>
    <xf numFmtId="0" fontId="22" fillId="0" borderId="0"/>
    <xf numFmtId="0" fontId="22" fillId="0" borderId="0"/>
    <xf numFmtId="0" fontId="22" fillId="0" borderId="0"/>
    <xf numFmtId="0" fontId="15" fillId="0" borderId="0"/>
    <xf numFmtId="0" fontId="21" fillId="0" borderId="0"/>
    <xf numFmtId="0" fontId="15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5" fillId="0" borderId="0"/>
    <xf numFmtId="0" fontId="15" fillId="0" borderId="0"/>
    <xf numFmtId="0" fontId="22" fillId="0" borderId="0"/>
    <xf numFmtId="0" fontId="22" fillId="0" borderId="0"/>
    <xf numFmtId="0" fontId="22" fillId="0" borderId="0"/>
    <xf numFmtId="0" fontId="15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0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5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167" fontId="38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167" fontId="38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167" fontId="38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1" fillId="0" borderId="0"/>
    <xf numFmtId="0" fontId="15" fillId="25" borderId="83" applyNumberFormat="0" applyFont="0" applyAlignment="0" applyProtection="0"/>
    <xf numFmtId="0" fontId="39" fillId="22" borderId="84" applyNumberFormat="0" applyAlignment="0" applyProtection="0"/>
    <xf numFmtId="9" fontId="15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24" fillId="0" borderId="0" applyNumberFormat="0" applyFill="0" applyBorder="0" applyAlignment="0" applyProtection="0"/>
    <xf numFmtId="0" fontId="40" fillId="0" borderId="85" applyNumberFormat="0" applyFill="0" applyAlignment="0" applyProtection="0"/>
    <xf numFmtId="0" fontId="41" fillId="0" borderId="0" applyNumberFormat="0" applyFill="0" applyBorder="0" applyAlignment="0" applyProtection="0"/>
    <xf numFmtId="43" fontId="21" fillId="0" borderId="0" applyFont="0" applyFill="0" applyBorder="0" applyAlignment="0" applyProtection="0"/>
  </cellStyleXfs>
  <cellXfs count="583">
    <xf numFmtId="0" fontId="0" fillId="0" borderId="0" xfId="0"/>
    <xf numFmtId="0" fontId="0" fillId="0" borderId="10" xfId="0" applyBorder="1"/>
    <xf numFmtId="17" fontId="0" fillId="0" borderId="10" xfId="0" applyNumberFormat="1" applyBorder="1"/>
    <xf numFmtId="0" fontId="0" fillId="0" borderId="10" xfId="0" applyBorder="1" applyAlignment="1">
      <alignment horizontal="center" vertical="center"/>
    </xf>
    <xf numFmtId="0" fontId="3" fillId="0" borderId="27" xfId="0" applyFont="1" applyBorder="1"/>
    <xf numFmtId="1" fontId="4" fillId="0" borderId="17" xfId="0" applyNumberFormat="1" applyFont="1" applyBorder="1" applyAlignment="1">
      <alignment horizontal="center" vertical="center"/>
    </xf>
    <xf numFmtId="1" fontId="4" fillId="0" borderId="10" xfId="0" applyNumberFormat="1" applyFont="1" applyBorder="1" applyAlignment="1">
      <alignment horizontal="center" vertical="center"/>
    </xf>
    <xf numFmtId="1" fontId="3" fillId="0" borderId="16" xfId="0" applyNumberFormat="1" applyFont="1" applyBorder="1" applyAlignment="1">
      <alignment horizontal="center" vertical="center"/>
    </xf>
    <xf numFmtId="0" fontId="3" fillId="0" borderId="28" xfId="0" applyFont="1" applyBorder="1"/>
    <xf numFmtId="1" fontId="4" fillId="0" borderId="18" xfId="0" applyNumberFormat="1" applyFont="1" applyBorder="1" applyAlignment="1">
      <alignment horizontal="center" vertical="center"/>
    </xf>
    <xf numFmtId="1" fontId="4" fillId="0" borderId="19" xfId="0" applyNumberFormat="1" applyFont="1" applyBorder="1" applyAlignment="1">
      <alignment horizontal="center" vertical="center"/>
    </xf>
    <xf numFmtId="1" fontId="3" fillId="0" borderId="20" xfId="0" applyNumberFormat="1" applyFont="1" applyBorder="1" applyAlignment="1">
      <alignment horizontal="center" vertical="center"/>
    </xf>
    <xf numFmtId="17" fontId="3" fillId="0" borderId="27" xfId="0" applyNumberFormat="1" applyFont="1" applyBorder="1" applyAlignment="1">
      <alignment horizontal="left"/>
    </xf>
    <xf numFmtId="1" fontId="4" fillId="0" borderId="17" xfId="0" applyNumberFormat="1" applyFont="1" applyBorder="1" applyAlignment="1">
      <alignment horizontal="center"/>
    </xf>
    <xf numFmtId="1" fontId="4" fillId="0" borderId="10" xfId="0" applyNumberFormat="1" applyFont="1" applyBorder="1" applyAlignment="1">
      <alignment horizontal="center"/>
    </xf>
    <xf numFmtId="1" fontId="3" fillId="0" borderId="16" xfId="0" applyNumberFormat="1" applyFont="1" applyBorder="1" applyAlignment="1">
      <alignment horizontal="center"/>
    </xf>
    <xf numFmtId="1" fontId="3" fillId="0" borderId="17" xfId="0" applyNumberFormat="1" applyFont="1" applyBorder="1" applyAlignment="1">
      <alignment horizontal="center"/>
    </xf>
    <xf numFmtId="1" fontId="3" fillId="0" borderId="10" xfId="0" applyNumberFormat="1" applyFont="1" applyBorder="1" applyAlignment="1">
      <alignment horizontal="center"/>
    </xf>
    <xf numFmtId="17" fontId="3" fillId="0" borderId="25" xfId="0" applyNumberFormat="1" applyFont="1" applyBorder="1" applyAlignment="1">
      <alignment horizontal="left"/>
    </xf>
    <xf numFmtId="1" fontId="4" fillId="0" borderId="15" xfId="0" applyNumberFormat="1" applyFont="1" applyBorder="1" applyAlignment="1">
      <alignment horizontal="center"/>
    </xf>
    <xf numFmtId="1" fontId="4" fillId="0" borderId="13" xfId="0" applyNumberFormat="1" applyFont="1" applyBorder="1" applyAlignment="1">
      <alignment horizontal="center"/>
    </xf>
    <xf numFmtId="1" fontId="3" fillId="0" borderId="30" xfId="0" applyNumberFormat="1" applyFont="1" applyBorder="1" applyAlignment="1">
      <alignment horizontal="center"/>
    </xf>
    <xf numFmtId="1" fontId="3" fillId="0" borderId="15" xfId="0" applyNumberFormat="1" applyFont="1" applyBorder="1" applyAlignment="1">
      <alignment horizontal="center"/>
    </xf>
    <xf numFmtId="1" fontId="3" fillId="0" borderId="13" xfId="0" applyNumberFormat="1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1" fontId="3" fillId="0" borderId="3" xfId="0" applyNumberFormat="1" applyFont="1" applyBorder="1" applyAlignment="1">
      <alignment horizontal="center"/>
    </xf>
    <xf numFmtId="1" fontId="3" fillId="0" borderId="4" xfId="0" applyNumberFormat="1" applyFont="1" applyBorder="1" applyAlignment="1">
      <alignment horizontal="center"/>
    </xf>
    <xf numFmtId="1" fontId="3" fillId="0" borderId="5" xfId="0" applyNumberFormat="1" applyFont="1" applyBorder="1" applyAlignment="1">
      <alignment horizontal="center"/>
    </xf>
    <xf numFmtId="17" fontId="3" fillId="0" borderId="26" xfId="0" applyNumberFormat="1" applyFont="1" applyBorder="1" applyAlignment="1">
      <alignment horizontal="left"/>
    </xf>
    <xf numFmtId="1" fontId="4" fillId="0" borderId="7" xfId="0" applyNumberFormat="1" applyFont="1" applyBorder="1" applyAlignment="1">
      <alignment horizontal="center"/>
    </xf>
    <xf numFmtId="1" fontId="4" fillId="0" borderId="8" xfId="0" applyNumberFormat="1" applyFont="1" applyBorder="1" applyAlignment="1">
      <alignment horizontal="center"/>
    </xf>
    <xf numFmtId="1" fontId="3" fillId="0" borderId="9" xfId="0" applyNumberFormat="1" applyFont="1" applyBorder="1" applyAlignment="1">
      <alignment horizontal="center"/>
    </xf>
    <xf numFmtId="1" fontId="3" fillId="0" borderId="7" xfId="0" applyNumberFormat="1" applyFont="1" applyBorder="1" applyAlignment="1">
      <alignment horizontal="center"/>
    </xf>
    <xf numFmtId="1" fontId="3" fillId="0" borderId="8" xfId="0" applyNumberFormat="1" applyFont="1" applyBorder="1" applyAlignment="1">
      <alignment horizontal="center"/>
    </xf>
    <xf numFmtId="0" fontId="3" fillId="0" borderId="18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26" xfId="0" applyFont="1" applyBorder="1"/>
    <xf numFmtId="1" fontId="4" fillId="0" borderId="7" xfId="0" applyNumberFormat="1" applyFont="1" applyBorder="1" applyAlignment="1">
      <alignment horizontal="center" vertical="center"/>
    </xf>
    <xf numFmtId="1" fontId="4" fillId="0" borderId="8" xfId="0" applyNumberFormat="1" applyFont="1" applyBorder="1" applyAlignment="1">
      <alignment horizontal="center" vertical="center"/>
    </xf>
    <xf numFmtId="1" fontId="3" fillId="0" borderId="9" xfId="0" applyNumberFormat="1" applyFont="1" applyBorder="1" applyAlignment="1">
      <alignment horizontal="center" vertical="center"/>
    </xf>
    <xf numFmtId="0" fontId="6" fillId="0" borderId="0" xfId="0" applyFont="1"/>
    <xf numFmtId="0" fontId="6" fillId="0" borderId="0" xfId="0" applyFont="1" applyAlignment="1">
      <alignment horizontal="left"/>
    </xf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  <xf numFmtId="0" fontId="5" fillId="0" borderId="10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1" fontId="0" fillId="0" borderId="10" xfId="0" applyNumberForma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1" fontId="1" fillId="0" borderId="10" xfId="0" applyNumberFormat="1" applyFont="1" applyBorder="1" applyAlignment="1">
      <alignment horizontal="center" vertical="center"/>
    </xf>
    <xf numFmtId="0" fontId="0" fillId="0" borderId="0" xfId="0" applyAlignment="1">
      <alignment horizontal="left"/>
    </xf>
    <xf numFmtId="1" fontId="3" fillId="0" borderId="0" xfId="0" applyNumberFormat="1" applyFont="1" applyFill="1" applyBorder="1" applyAlignment="1">
      <alignment horizontal="center"/>
    </xf>
    <xf numFmtId="0" fontId="5" fillId="0" borderId="6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1" fontId="7" fillId="0" borderId="10" xfId="0" applyNumberFormat="1" applyFont="1" applyBorder="1" applyAlignment="1">
      <alignment horizontal="center" vertical="center"/>
    </xf>
    <xf numFmtId="0" fontId="0" fillId="0" borderId="35" xfId="0" applyFill="1" applyBorder="1" applyAlignment="1">
      <alignment horizontal="center" vertical="center"/>
    </xf>
    <xf numFmtId="1" fontId="0" fillId="0" borderId="10" xfId="0" applyNumberFormat="1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1" fontId="7" fillId="0" borderId="10" xfId="0" applyNumberFormat="1" applyFont="1" applyBorder="1" applyAlignment="1">
      <alignment horizontal="center"/>
    </xf>
    <xf numFmtId="0" fontId="8" fillId="0" borderId="6" xfId="0" applyFont="1" applyBorder="1" applyAlignment="1">
      <alignment vertical="center"/>
    </xf>
    <xf numFmtId="0" fontId="8" fillId="0" borderId="11" xfId="0" applyFont="1" applyBorder="1" applyAlignment="1">
      <alignment vertical="center"/>
    </xf>
    <xf numFmtId="0" fontId="5" fillId="0" borderId="36" xfId="0" applyFont="1" applyBorder="1" applyAlignment="1">
      <alignment vertical="center"/>
    </xf>
    <xf numFmtId="0" fontId="5" fillId="0" borderId="37" xfId="0" applyFont="1" applyBorder="1" applyAlignment="1">
      <alignment vertical="center"/>
    </xf>
    <xf numFmtId="0" fontId="5" fillId="0" borderId="6" xfId="0" applyFont="1" applyBorder="1"/>
    <xf numFmtId="17" fontId="5" fillId="0" borderId="6" xfId="0" applyNumberFormat="1" applyFont="1" applyBorder="1" applyAlignment="1">
      <alignment horizontal="center" vertical="center"/>
    </xf>
    <xf numFmtId="0" fontId="5" fillId="0" borderId="6" xfId="0" applyFont="1" applyBorder="1" applyAlignment="1">
      <alignment horizontal="center"/>
    </xf>
    <xf numFmtId="0" fontId="5" fillId="0" borderId="17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1" fontId="7" fillId="0" borderId="17" xfId="0" applyNumberFormat="1" applyFont="1" applyBorder="1" applyAlignment="1">
      <alignment horizontal="center" vertical="center"/>
    </xf>
    <xf numFmtId="1" fontId="7" fillId="0" borderId="16" xfId="0" applyNumberFormat="1" applyFont="1" applyBorder="1" applyAlignment="1">
      <alignment horizontal="center" vertical="center"/>
    </xf>
    <xf numFmtId="0" fontId="0" fillId="0" borderId="38" xfId="0" applyBorder="1"/>
    <xf numFmtId="0" fontId="0" fillId="0" borderId="0" xfId="0" applyBorder="1"/>
    <xf numFmtId="0" fontId="0" fillId="0" borderId="39" xfId="0" applyBorder="1"/>
    <xf numFmtId="0" fontId="8" fillId="0" borderId="27" xfId="0" applyFont="1" applyBorder="1" applyAlignment="1">
      <alignment vertical="center"/>
    </xf>
    <xf numFmtId="0" fontId="8" fillId="0" borderId="40" xfId="0" applyFont="1" applyBorder="1" applyAlignment="1">
      <alignment vertical="center"/>
    </xf>
    <xf numFmtId="0" fontId="7" fillId="0" borderId="17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1" fontId="7" fillId="0" borderId="18" xfId="0" applyNumberFormat="1" applyFont="1" applyBorder="1" applyAlignment="1">
      <alignment horizontal="center"/>
    </xf>
    <xf numFmtId="1" fontId="7" fillId="0" borderId="20" xfId="0" applyNumberFormat="1" applyFont="1" applyBorder="1" applyAlignment="1">
      <alignment horizontal="center"/>
    </xf>
    <xf numFmtId="1" fontId="7" fillId="0" borderId="17" xfId="0" applyNumberFormat="1" applyFont="1" applyBorder="1" applyAlignment="1">
      <alignment horizontal="center"/>
    </xf>
    <xf numFmtId="1" fontId="7" fillId="0" borderId="16" xfId="0" applyNumberFormat="1" applyFont="1" applyBorder="1" applyAlignment="1">
      <alignment horizontal="center"/>
    </xf>
    <xf numFmtId="1" fontId="5" fillId="0" borderId="18" xfId="0" applyNumberFormat="1" applyFont="1" applyBorder="1" applyAlignment="1">
      <alignment horizontal="center" vertical="center"/>
    </xf>
    <xf numFmtId="1" fontId="5" fillId="0" borderId="19" xfId="0" applyNumberFormat="1" applyFont="1" applyBorder="1" applyAlignment="1">
      <alignment horizontal="center" vertical="center"/>
    </xf>
    <xf numFmtId="1" fontId="5" fillId="0" borderId="20" xfId="0" applyNumberFormat="1" applyFont="1" applyBorder="1" applyAlignment="1">
      <alignment horizontal="center" vertical="center"/>
    </xf>
    <xf numFmtId="0" fontId="0" fillId="0" borderId="41" xfId="0" applyFill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5" fillId="0" borderId="27" xfId="0" applyFont="1" applyBorder="1" applyAlignment="1">
      <alignment horizontal="center" vertical="center"/>
    </xf>
    <xf numFmtId="0" fontId="5" fillId="0" borderId="40" xfId="0" applyFont="1" applyBorder="1" applyAlignment="1">
      <alignment horizontal="center" vertical="center"/>
    </xf>
    <xf numFmtId="0" fontId="9" fillId="0" borderId="0" xfId="0" applyFont="1" applyAlignment="1">
      <alignment horizontal="left"/>
    </xf>
    <xf numFmtId="0" fontId="9" fillId="0" borderId="0" xfId="0" applyFont="1" applyAlignment="1">
      <alignment horizontal="center"/>
    </xf>
    <xf numFmtId="0" fontId="3" fillId="0" borderId="38" xfId="0" applyFont="1" applyBorder="1" applyAlignment="1">
      <alignment horizontal="left" vertical="center" wrapText="1"/>
    </xf>
    <xf numFmtId="0" fontId="3" fillId="0" borderId="41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45" xfId="0" applyFont="1" applyBorder="1" applyAlignment="1">
      <alignment horizontal="center" vertical="center"/>
    </xf>
    <xf numFmtId="0" fontId="3" fillId="0" borderId="35" xfId="0" applyFont="1" applyBorder="1" applyAlignment="1">
      <alignment horizontal="center" vertical="center"/>
    </xf>
    <xf numFmtId="0" fontId="3" fillId="0" borderId="25" xfId="0" applyFont="1" applyBorder="1"/>
    <xf numFmtId="1" fontId="3" fillId="0" borderId="30" xfId="0" applyNumberFormat="1" applyFont="1" applyBorder="1" applyAlignment="1">
      <alignment horizontal="center" vertical="center"/>
    </xf>
    <xf numFmtId="1" fontId="4" fillId="0" borderId="15" xfId="0" applyNumberFormat="1" applyFont="1" applyBorder="1" applyAlignment="1">
      <alignment horizontal="center" vertical="center"/>
    </xf>
    <xf numFmtId="1" fontId="4" fillId="0" borderId="13" xfId="0" applyNumberFormat="1" applyFont="1" applyBorder="1" applyAlignment="1">
      <alignment horizontal="center" vertical="center"/>
    </xf>
    <xf numFmtId="1" fontId="0" fillId="0" borderId="16" xfId="0" applyNumberFormat="1" applyFont="1" applyBorder="1" applyAlignment="1">
      <alignment horizontal="center" vertical="center"/>
    </xf>
    <xf numFmtId="0" fontId="0" fillId="0" borderId="17" xfId="0" applyBorder="1"/>
    <xf numFmtId="0" fontId="0" fillId="0" borderId="16" xfId="0" applyBorder="1"/>
    <xf numFmtId="0" fontId="0" fillId="0" borderId="16" xfId="0" applyFont="1" applyBorder="1" applyAlignment="1">
      <alignment horizontal="center" vertical="center"/>
    </xf>
    <xf numFmtId="0" fontId="9" fillId="0" borderId="0" xfId="0" applyFont="1"/>
    <xf numFmtId="0" fontId="10" fillId="0" borderId="17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16" xfId="0" applyFont="1" applyBorder="1" applyAlignment="1">
      <alignment horizontal="center" vertical="center"/>
    </xf>
    <xf numFmtId="1" fontId="1" fillId="0" borderId="16" xfId="0" applyNumberFormat="1" applyFont="1" applyBorder="1" applyAlignment="1">
      <alignment horizontal="center" vertical="center"/>
    </xf>
    <xf numFmtId="0" fontId="5" fillId="0" borderId="6" xfId="0" applyFont="1" applyBorder="1" applyAlignment="1">
      <alignment horizontal="left" vertical="center"/>
    </xf>
    <xf numFmtId="0" fontId="11" fillId="0" borderId="17" xfId="0" applyFont="1" applyBorder="1" applyAlignment="1">
      <alignment horizontal="center"/>
    </xf>
    <xf numFmtId="0" fontId="11" fillId="0" borderId="10" xfId="0" applyFont="1" applyBorder="1" applyAlignment="1">
      <alignment horizontal="center"/>
    </xf>
    <xf numFmtId="0" fontId="1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1" fillId="0" borderId="38" xfId="0" applyFont="1" applyBorder="1"/>
    <xf numFmtId="0" fontId="11" fillId="0" borderId="0" xfId="0" applyFont="1" applyBorder="1"/>
    <xf numFmtId="0" fontId="11" fillId="0" borderId="39" xfId="0" applyFont="1" applyBorder="1"/>
    <xf numFmtId="0" fontId="2" fillId="0" borderId="17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1" fontId="2" fillId="0" borderId="3" xfId="0" applyNumberFormat="1" applyFont="1" applyBorder="1" applyAlignment="1">
      <alignment horizontal="center"/>
    </xf>
    <xf numFmtId="1" fontId="2" fillId="0" borderId="4" xfId="0" applyNumberFormat="1" applyFont="1" applyBorder="1" applyAlignment="1">
      <alignment horizontal="center"/>
    </xf>
    <xf numFmtId="1" fontId="2" fillId="0" borderId="5" xfId="0" applyNumberFormat="1" applyFont="1" applyFill="1" applyBorder="1" applyAlignment="1">
      <alignment horizontal="center"/>
    </xf>
    <xf numFmtId="17" fontId="1" fillId="0" borderId="27" xfId="0" applyNumberFormat="1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2" fillId="0" borderId="10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1" fontId="1" fillId="0" borderId="12" xfId="0" applyNumberFormat="1" applyFont="1" applyBorder="1" applyAlignment="1">
      <alignment horizontal="center" vertical="center"/>
    </xf>
    <xf numFmtId="0" fontId="0" fillId="0" borderId="17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16" xfId="0" applyFont="1" applyBorder="1" applyAlignment="1">
      <alignment horizontal="center"/>
    </xf>
    <xf numFmtId="0" fontId="7" fillId="0" borderId="18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7" fillId="0" borderId="32" xfId="0" applyFont="1" applyBorder="1" applyAlignment="1">
      <alignment horizontal="left" vertical="center" wrapText="1"/>
    </xf>
    <xf numFmtId="0" fontId="12" fillId="0" borderId="0" xfId="0" applyFont="1" applyAlignment="1">
      <alignment horizontal="center"/>
    </xf>
    <xf numFmtId="0" fontId="5" fillId="0" borderId="10" xfId="0" applyFont="1" applyBorder="1" applyAlignment="1">
      <alignment horizontal="center"/>
    </xf>
    <xf numFmtId="1" fontId="0" fillId="0" borderId="0" xfId="0" applyNumberFormat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5" fillId="0" borderId="0" xfId="0" applyFont="1" applyBorder="1" applyAlignment="1">
      <alignment horizontal="left" vertical="center"/>
    </xf>
    <xf numFmtId="1" fontId="1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40" xfId="0" applyBorder="1" applyAlignment="1">
      <alignment horizontal="center"/>
    </xf>
    <xf numFmtId="0" fontId="2" fillId="0" borderId="0" xfId="0" applyFont="1" applyBorder="1" applyAlignment="1"/>
    <xf numFmtId="0" fontId="2" fillId="0" borderId="12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1" fontId="0" fillId="0" borderId="12" xfId="0" applyNumberFormat="1" applyFont="1" applyBorder="1" applyAlignment="1">
      <alignment horizontal="center" vertical="center"/>
    </xf>
    <xf numFmtId="0" fontId="7" fillId="0" borderId="44" xfId="0" applyFont="1" applyBorder="1"/>
    <xf numFmtId="0" fontId="7" fillId="0" borderId="49" xfId="0" applyFont="1" applyBorder="1"/>
    <xf numFmtId="0" fontId="2" fillId="0" borderId="27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0" fillId="0" borderId="27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0" borderId="40" xfId="0" applyFont="1" applyBorder="1" applyAlignment="1">
      <alignment horizontal="center" vertical="center"/>
    </xf>
    <xf numFmtId="1" fontId="1" fillId="0" borderId="27" xfId="0" applyNumberFormat="1" applyFont="1" applyBorder="1" applyAlignment="1">
      <alignment horizontal="center" vertical="center"/>
    </xf>
    <xf numFmtId="1" fontId="1" fillId="0" borderId="11" xfId="0" applyNumberFormat="1" applyFont="1" applyBorder="1" applyAlignment="1">
      <alignment horizontal="center" vertical="center"/>
    </xf>
    <xf numFmtId="1" fontId="1" fillId="0" borderId="40" xfId="0" applyNumberFormat="1" applyFont="1" applyBorder="1" applyAlignment="1">
      <alignment horizontal="center" vertical="center"/>
    </xf>
    <xf numFmtId="1" fontId="0" fillId="0" borderId="27" xfId="0" applyNumberFormat="1" applyFont="1" applyBorder="1" applyAlignment="1">
      <alignment horizontal="center" vertical="center"/>
    </xf>
    <xf numFmtId="1" fontId="0" fillId="0" borderId="11" xfId="0" applyNumberFormat="1" applyFont="1" applyBorder="1" applyAlignment="1">
      <alignment horizontal="center" vertical="center"/>
    </xf>
    <xf numFmtId="1" fontId="0" fillId="0" borderId="40" xfId="0" applyNumberFormat="1" applyFont="1" applyBorder="1" applyAlignment="1">
      <alignment horizontal="center" vertical="center"/>
    </xf>
    <xf numFmtId="17" fontId="1" fillId="0" borderId="26" xfId="0" applyNumberFormat="1" applyFont="1" applyBorder="1" applyAlignment="1">
      <alignment horizontal="center"/>
    </xf>
    <xf numFmtId="0" fontId="11" fillId="0" borderId="7" xfId="0" applyFont="1" applyBorder="1" applyAlignment="1">
      <alignment horizontal="center"/>
    </xf>
    <xf numFmtId="0" fontId="11" fillId="0" borderId="8" xfId="0" applyFont="1" applyBorder="1" applyAlignment="1">
      <alignment horizontal="center"/>
    </xf>
    <xf numFmtId="0" fontId="11" fillId="0" borderId="9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4" fillId="0" borderId="0" xfId="0" applyFont="1" applyFill="1" applyBorder="1"/>
    <xf numFmtId="0" fontId="0" fillId="0" borderId="52" xfId="0" applyBorder="1"/>
    <xf numFmtId="0" fontId="0" fillId="0" borderId="12" xfId="0" applyBorder="1"/>
    <xf numFmtId="0" fontId="7" fillId="0" borderId="15" xfId="0" applyFont="1" applyBorder="1"/>
    <xf numFmtId="0" fontId="13" fillId="0" borderId="13" xfId="0" applyFont="1" applyFill="1" applyBorder="1" applyAlignment="1">
      <alignment horizontal="center"/>
    </xf>
    <xf numFmtId="0" fontId="13" fillId="0" borderId="30" xfId="0" applyFont="1" applyFill="1" applyBorder="1" applyAlignment="1">
      <alignment horizontal="center"/>
    </xf>
    <xf numFmtId="0" fontId="0" fillId="0" borderId="6" xfId="0" applyBorder="1"/>
    <xf numFmtId="0" fontId="0" fillId="0" borderId="11" xfId="0" applyBorder="1"/>
    <xf numFmtId="0" fontId="5" fillId="0" borderId="0" xfId="0" applyFont="1" applyBorder="1" applyAlignment="1">
      <alignment horizontal="center" vertical="center"/>
    </xf>
    <xf numFmtId="17" fontId="5" fillId="0" borderId="0" xfId="0" applyNumberFormat="1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" fontId="5" fillId="0" borderId="0" xfId="0" applyNumberFormat="1" applyFont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0" fontId="10" fillId="0" borderId="10" xfId="0" applyFont="1" applyBorder="1"/>
    <xf numFmtId="0" fontId="16" fillId="0" borderId="0" xfId="0" applyFont="1" applyBorder="1" applyAlignment="1"/>
    <xf numFmtId="0" fontId="1" fillId="0" borderId="0" xfId="0" applyFont="1" applyBorder="1" applyAlignment="1"/>
    <xf numFmtId="0" fontId="7" fillId="0" borderId="10" xfId="0" applyFont="1" applyBorder="1" applyAlignment="1">
      <alignment horizontal="center" vertical="center" wrapText="1"/>
    </xf>
    <xf numFmtId="2" fontId="10" fillId="0" borderId="10" xfId="0" applyNumberFormat="1" applyFont="1" applyBorder="1" applyAlignment="1">
      <alignment horizontal="center" vertical="center"/>
    </xf>
    <xf numFmtId="165" fontId="10" fillId="0" borderId="10" xfId="0" applyNumberFormat="1" applyFont="1" applyBorder="1" applyAlignment="1">
      <alignment horizontal="center" vertical="center"/>
    </xf>
    <xf numFmtId="165" fontId="7" fillId="0" borderId="10" xfId="0" applyNumberFormat="1" applyFont="1" applyBorder="1" applyAlignment="1">
      <alignment horizontal="center" vertical="center"/>
    </xf>
    <xf numFmtId="0" fontId="10" fillId="0" borderId="0" xfId="0" applyFont="1" applyFill="1" applyBorder="1"/>
    <xf numFmtId="2" fontId="7" fillId="0" borderId="10" xfId="0" applyNumberFormat="1" applyFont="1" applyBorder="1" applyAlignment="1">
      <alignment horizontal="center" vertical="center"/>
    </xf>
    <xf numFmtId="164" fontId="10" fillId="0" borderId="10" xfId="0" applyNumberFormat="1" applyFont="1" applyBorder="1" applyAlignment="1">
      <alignment horizontal="center" vertical="center"/>
    </xf>
    <xf numFmtId="0" fontId="0" fillId="0" borderId="0" xfId="0" applyFont="1"/>
    <xf numFmtId="0" fontId="0" fillId="0" borderId="10" xfId="0" applyFont="1" applyBorder="1"/>
    <xf numFmtId="2" fontId="0" fillId="0" borderId="10" xfId="0" applyNumberFormat="1" applyFont="1" applyBorder="1" applyAlignment="1">
      <alignment horizontal="center" vertical="center"/>
    </xf>
    <xf numFmtId="165" fontId="0" fillId="0" borderId="10" xfId="0" applyNumberFormat="1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5" fillId="0" borderId="10" xfId="0" applyFont="1" applyBorder="1" applyAlignment="1">
      <alignment vertical="center"/>
    </xf>
    <xf numFmtId="0" fontId="5" fillId="0" borderId="10" xfId="0" applyFont="1" applyBorder="1" applyAlignment="1">
      <alignment horizontal="center" vertical="center" wrapText="1"/>
    </xf>
    <xf numFmtId="0" fontId="5" fillId="0" borderId="10" xfId="0" applyFont="1" applyBorder="1" applyAlignment="1">
      <alignment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0" xfId="0" applyBorder="1" applyAlignment="1">
      <alignment vertical="center"/>
    </xf>
    <xf numFmtId="0" fontId="0" fillId="0" borderId="10" xfId="0" applyBorder="1" applyAlignment="1">
      <alignment vertical="center" wrapText="1"/>
    </xf>
    <xf numFmtId="0" fontId="5" fillId="0" borderId="10" xfId="0" applyFont="1" applyFill="1" applyBorder="1" applyAlignment="1">
      <alignment horizontal="center" vertical="center" wrapText="1"/>
    </xf>
    <xf numFmtId="1" fontId="5" fillId="0" borderId="10" xfId="0" applyNumberFormat="1" applyFont="1" applyBorder="1" applyAlignment="1">
      <alignment horizontal="center" vertical="center"/>
    </xf>
    <xf numFmtId="0" fontId="0" fillId="0" borderId="0" xfId="0" applyAlignment="1">
      <alignment horizontal="right"/>
    </xf>
    <xf numFmtId="0" fontId="5" fillId="0" borderId="0" xfId="0" applyFont="1" applyBorder="1" applyAlignment="1">
      <alignment horizontal="center" vertical="center"/>
    </xf>
    <xf numFmtId="1" fontId="10" fillId="0" borderId="17" xfId="0" applyNumberFormat="1" applyFont="1" applyBorder="1" applyAlignment="1">
      <alignment horizontal="center" vertical="center"/>
    </xf>
    <xf numFmtId="1" fontId="10" fillId="0" borderId="16" xfId="0" applyNumberFormat="1" applyFont="1" applyBorder="1" applyAlignment="1">
      <alignment horizontal="center" vertical="center"/>
    </xf>
    <xf numFmtId="1" fontId="10" fillId="0" borderId="10" xfId="0" applyNumberFormat="1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30" xfId="0" applyFont="1" applyBorder="1" applyAlignment="1">
      <alignment horizontal="center" vertical="center"/>
    </xf>
    <xf numFmtId="1" fontId="10" fillId="0" borderId="52" xfId="0" applyNumberFormat="1" applyFont="1" applyBorder="1" applyAlignment="1">
      <alignment horizontal="center" vertical="center"/>
    </xf>
    <xf numFmtId="1" fontId="10" fillId="0" borderId="50" xfId="0" applyNumberFormat="1" applyFont="1" applyBorder="1" applyAlignment="1">
      <alignment horizontal="center" vertical="center"/>
    </xf>
    <xf numFmtId="1" fontId="10" fillId="0" borderId="58" xfId="0" applyNumberFormat="1" applyFont="1" applyBorder="1" applyAlignment="1">
      <alignment horizontal="center" vertical="center"/>
    </xf>
    <xf numFmtId="1" fontId="10" fillId="0" borderId="18" xfId="0" applyNumberFormat="1" applyFont="1" applyBorder="1" applyAlignment="1">
      <alignment horizontal="center" vertical="center"/>
    </xf>
    <xf numFmtId="1" fontId="10" fillId="0" borderId="19" xfId="0" applyNumberFormat="1" applyFont="1" applyBorder="1" applyAlignment="1">
      <alignment horizontal="center" vertical="center"/>
    </xf>
    <xf numFmtId="1" fontId="10" fillId="0" borderId="20" xfId="0" applyNumberFormat="1" applyFont="1" applyBorder="1" applyAlignment="1">
      <alignment horizontal="center" vertical="center"/>
    </xf>
    <xf numFmtId="0" fontId="7" fillId="0" borderId="0" xfId="0" applyFont="1"/>
    <xf numFmtId="0" fontId="0" fillId="0" borderId="0" xfId="0"/>
    <xf numFmtId="0" fontId="7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7" fillId="0" borderId="51" xfId="0" applyFont="1" applyBorder="1" applyAlignment="1"/>
    <xf numFmtId="0" fontId="7" fillId="0" borderId="0" xfId="0" applyFont="1" applyBorder="1" applyAlignment="1"/>
    <xf numFmtId="0" fontId="10" fillId="0" borderId="0" xfId="0" applyFont="1"/>
    <xf numFmtId="0" fontId="7" fillId="0" borderId="31" xfId="0" applyFont="1" applyBorder="1" applyAlignment="1">
      <alignment horizontal="left" vertical="top" wrapText="1"/>
    </xf>
    <xf numFmtId="0" fontId="7" fillId="0" borderId="3" xfId="0" applyFont="1" applyBorder="1" applyAlignment="1">
      <alignment horizontal="right" vertical="top" wrapText="1"/>
    </xf>
    <xf numFmtId="0" fontId="7" fillId="0" borderId="4" xfId="0" applyFont="1" applyBorder="1" applyAlignment="1">
      <alignment horizontal="right" vertical="top" wrapText="1"/>
    </xf>
    <xf numFmtId="0" fontId="7" fillId="0" borderId="5" xfId="0" applyFont="1" applyBorder="1" applyAlignment="1">
      <alignment horizontal="right" vertical="top" wrapText="1"/>
    </xf>
    <xf numFmtId="0" fontId="7" fillId="0" borderId="46" xfId="0" applyFont="1" applyBorder="1" applyAlignment="1">
      <alignment horizontal="right" vertical="top" wrapText="1"/>
    </xf>
    <xf numFmtId="0" fontId="7" fillId="0" borderId="1" xfId="0" applyFont="1" applyBorder="1" applyAlignment="1">
      <alignment horizontal="right" vertical="top" wrapText="1"/>
    </xf>
    <xf numFmtId="0" fontId="7" fillId="0" borderId="13" xfId="0" applyFont="1" applyBorder="1" applyAlignment="1">
      <alignment horizontal="center" vertical="center" wrapText="1"/>
    </xf>
    <xf numFmtId="0" fontId="7" fillId="0" borderId="56" xfId="0" applyFont="1" applyBorder="1" applyAlignment="1">
      <alignment horizontal="left" vertical="top" wrapText="1"/>
    </xf>
    <xf numFmtId="0" fontId="7" fillId="0" borderId="70" xfId="0" applyFont="1" applyBorder="1" applyAlignment="1">
      <alignment horizontal="left" vertical="top" wrapText="1"/>
    </xf>
    <xf numFmtId="0" fontId="7" fillId="0" borderId="71" xfId="0" applyFont="1" applyBorder="1" applyAlignment="1">
      <alignment horizontal="left" vertical="top" wrapText="1"/>
    </xf>
    <xf numFmtId="0" fontId="7" fillId="0" borderId="55" xfId="0" applyFont="1" applyBorder="1" applyAlignment="1">
      <alignment horizontal="left" vertical="top" wrapText="1"/>
    </xf>
    <xf numFmtId="0" fontId="10" fillId="0" borderId="68" xfId="0" applyFont="1" applyBorder="1"/>
    <xf numFmtId="0" fontId="10" fillId="0" borderId="53" xfId="0" applyFont="1" applyBorder="1" applyAlignment="1">
      <alignment horizontal="right"/>
    </xf>
    <xf numFmtId="1" fontId="10" fillId="3" borderId="8" xfId="0" applyNumberFormat="1" applyFont="1" applyFill="1" applyBorder="1"/>
    <xf numFmtId="1" fontId="10" fillId="0" borderId="9" xfId="0" applyNumberFormat="1" applyFont="1" applyBorder="1"/>
    <xf numFmtId="1" fontId="10" fillId="0" borderId="8" xfId="0" applyNumberFormat="1" applyFont="1" applyBorder="1"/>
    <xf numFmtId="164" fontId="10" fillId="0" borderId="37" xfId="0" applyNumberFormat="1" applyFont="1" applyBorder="1"/>
    <xf numFmtId="1" fontId="10" fillId="3" borderId="52" xfId="0" applyNumberFormat="1" applyFont="1" applyFill="1" applyBorder="1"/>
    <xf numFmtId="1" fontId="10" fillId="0" borderId="50" xfId="0" applyNumberFormat="1" applyFont="1" applyBorder="1"/>
    <xf numFmtId="164" fontId="10" fillId="0" borderId="58" xfId="0" applyNumberFormat="1" applyFont="1" applyBorder="1"/>
    <xf numFmtId="1" fontId="10" fillId="3" borderId="37" xfId="0" applyNumberFormat="1" applyFont="1" applyFill="1" applyBorder="1"/>
    <xf numFmtId="164" fontId="10" fillId="0" borderId="68" xfId="0" applyNumberFormat="1" applyFont="1" applyBorder="1"/>
    <xf numFmtId="0" fontId="10" fillId="0" borderId="22" xfId="0" applyFont="1" applyBorder="1"/>
    <xf numFmtId="0" fontId="10" fillId="0" borderId="52" xfId="0" applyFont="1" applyBorder="1" applyAlignment="1">
      <alignment horizontal="right"/>
    </xf>
    <xf numFmtId="1" fontId="10" fillId="3" borderId="50" xfId="0" applyNumberFormat="1" applyFont="1" applyFill="1" applyBorder="1"/>
    <xf numFmtId="1" fontId="10" fillId="0" borderId="58" xfId="0" applyNumberFormat="1" applyFont="1" applyBorder="1"/>
    <xf numFmtId="1" fontId="10" fillId="3" borderId="59" xfId="0" applyNumberFormat="1" applyFont="1" applyFill="1" applyBorder="1"/>
    <xf numFmtId="164" fontId="10" fillId="0" borderId="65" xfId="0" applyNumberFormat="1" applyFont="1" applyBorder="1"/>
    <xf numFmtId="1" fontId="10" fillId="3" borderId="23" xfId="0" applyNumberFormat="1" applyFont="1" applyFill="1" applyBorder="1"/>
    <xf numFmtId="0" fontId="10" fillId="0" borderId="44" xfId="0" applyFont="1" applyBorder="1"/>
    <xf numFmtId="0" fontId="10" fillId="0" borderId="12" xfId="0" applyFont="1" applyBorder="1" applyAlignment="1">
      <alignment horizontal="right"/>
    </xf>
    <xf numFmtId="1" fontId="10" fillId="3" borderId="10" xfId="0" applyNumberFormat="1" applyFont="1" applyFill="1" applyBorder="1"/>
    <xf numFmtId="1" fontId="10" fillId="0" borderId="16" xfId="0" applyNumberFormat="1" applyFont="1" applyBorder="1"/>
    <xf numFmtId="1" fontId="10" fillId="0" borderId="10" xfId="0" applyNumberFormat="1" applyFont="1" applyBorder="1"/>
    <xf numFmtId="164" fontId="10" fillId="0" borderId="6" xfId="0" applyNumberFormat="1" applyFont="1" applyBorder="1"/>
    <xf numFmtId="1" fontId="10" fillId="3" borderId="17" xfId="0" applyNumberFormat="1" applyFont="1" applyFill="1" applyBorder="1"/>
    <xf numFmtId="164" fontId="10" fillId="0" borderId="16" xfId="0" applyNumberFormat="1" applyFont="1" applyBorder="1"/>
    <xf numFmtId="1" fontId="10" fillId="3" borderId="6" xfId="0" applyNumberFormat="1" applyFont="1" applyFill="1" applyBorder="1"/>
    <xf numFmtId="164" fontId="10" fillId="0" borderId="44" xfId="0" applyNumberFormat="1" applyFont="1" applyBorder="1"/>
    <xf numFmtId="0" fontId="10" fillId="0" borderId="27" xfId="0" applyFont="1" applyBorder="1"/>
    <xf numFmtId="0" fontId="10" fillId="0" borderId="17" xfId="0" applyFont="1" applyBorder="1" applyAlignment="1">
      <alignment horizontal="right"/>
    </xf>
    <xf numFmtId="1" fontId="10" fillId="3" borderId="12" xfId="0" applyNumberFormat="1" applyFont="1" applyFill="1" applyBorder="1"/>
    <xf numFmtId="1" fontId="10" fillId="3" borderId="11" xfId="0" applyNumberFormat="1" applyFont="1" applyFill="1" applyBorder="1"/>
    <xf numFmtId="0" fontId="10" fillId="0" borderId="69" xfId="0" applyFont="1" applyBorder="1"/>
    <xf numFmtId="0" fontId="10" fillId="0" borderId="64" xfId="0" applyFont="1" applyBorder="1" applyAlignment="1">
      <alignment horizontal="right"/>
    </xf>
    <xf numFmtId="1" fontId="10" fillId="3" borderId="13" xfId="0" applyNumberFormat="1" applyFont="1" applyFill="1" applyBorder="1"/>
    <xf numFmtId="1" fontId="10" fillId="0" borderId="30" xfId="0" applyNumberFormat="1" applyFont="1" applyBorder="1"/>
    <xf numFmtId="1" fontId="10" fillId="0" borderId="13" xfId="0" applyNumberFormat="1" applyFont="1" applyBorder="1"/>
    <xf numFmtId="164" fontId="10" fillId="0" borderId="36" xfId="0" applyNumberFormat="1" applyFont="1" applyBorder="1"/>
    <xf numFmtId="1" fontId="10" fillId="3" borderId="18" xfId="0" applyNumberFormat="1" applyFont="1" applyFill="1" applyBorder="1"/>
    <xf numFmtId="1" fontId="10" fillId="0" borderId="19" xfId="0" applyNumberFormat="1" applyFont="1" applyBorder="1"/>
    <xf numFmtId="164" fontId="10" fillId="0" borderId="20" xfId="0" applyNumberFormat="1" applyFont="1" applyBorder="1"/>
    <xf numFmtId="1" fontId="10" fillId="3" borderId="36" xfId="0" applyNumberFormat="1" applyFont="1" applyFill="1" applyBorder="1"/>
    <xf numFmtId="164" fontId="10" fillId="0" borderId="49" xfId="0" applyNumberFormat="1" applyFont="1" applyBorder="1"/>
    <xf numFmtId="0" fontId="10" fillId="0" borderId="28" xfId="0" applyFont="1" applyBorder="1"/>
    <xf numFmtId="0" fontId="10" fillId="0" borderId="18" xfId="0" applyFont="1" applyBorder="1" applyAlignment="1">
      <alignment horizontal="right"/>
    </xf>
    <xf numFmtId="1" fontId="10" fillId="3" borderId="19" xfId="0" applyNumberFormat="1" applyFont="1" applyFill="1" applyBorder="1"/>
    <xf numFmtId="1" fontId="10" fillId="0" borderId="20" xfId="0" applyNumberFormat="1" applyFont="1" applyBorder="1"/>
    <xf numFmtId="1" fontId="10" fillId="3" borderId="60" xfId="0" applyNumberFormat="1" applyFont="1" applyFill="1" applyBorder="1"/>
    <xf numFmtId="164" fontId="10" fillId="0" borderId="57" xfId="0" applyNumberFormat="1" applyFont="1" applyBorder="1"/>
    <xf numFmtId="1" fontId="10" fillId="3" borderId="61" xfId="0" applyNumberFormat="1" applyFont="1" applyFill="1" applyBorder="1"/>
    <xf numFmtId="0" fontId="10" fillId="0" borderId="66" xfId="0" applyFont="1" applyBorder="1"/>
    <xf numFmtId="0" fontId="7" fillId="0" borderId="46" xfId="0" applyFont="1" applyBorder="1"/>
    <xf numFmtId="1" fontId="7" fillId="2" borderId="46" xfId="0" applyNumberFormat="1" applyFont="1" applyFill="1" applyBorder="1"/>
    <xf numFmtId="1" fontId="7" fillId="0" borderId="5" xfId="0" applyNumberFormat="1" applyFont="1" applyBorder="1"/>
    <xf numFmtId="1" fontId="7" fillId="0" borderId="46" xfId="0" applyNumberFormat="1" applyFont="1" applyBorder="1"/>
    <xf numFmtId="164" fontId="7" fillId="0" borderId="67" xfId="0" applyNumberFormat="1" applyFont="1" applyBorder="1"/>
    <xf numFmtId="1" fontId="7" fillId="2" borderId="3" xfId="0" applyNumberFormat="1" applyFont="1" applyFill="1" applyBorder="1"/>
    <xf numFmtId="1" fontId="7" fillId="0" borderId="4" xfId="0" applyNumberFormat="1" applyFont="1" applyBorder="1"/>
    <xf numFmtId="164" fontId="10" fillId="0" borderId="5" xfId="0" applyNumberFormat="1" applyFont="1" applyBorder="1"/>
    <xf numFmtId="1" fontId="7" fillId="0" borderId="34" xfId="0" applyNumberFormat="1" applyFont="1" applyBorder="1"/>
    <xf numFmtId="164" fontId="7" fillId="0" borderId="0" xfId="0" applyNumberFormat="1" applyFont="1" applyBorder="1"/>
    <xf numFmtId="0" fontId="10" fillId="0" borderId="74" xfId="0" applyFont="1" applyBorder="1"/>
    <xf numFmtId="0" fontId="7" fillId="0" borderId="62" xfId="0" applyFont="1" applyBorder="1"/>
    <xf numFmtId="1" fontId="7" fillId="2" borderId="63" xfId="0" applyNumberFormat="1" applyFont="1" applyFill="1" applyBorder="1"/>
    <xf numFmtId="1" fontId="7" fillId="0" borderId="75" xfId="0" applyNumberFormat="1" applyFont="1" applyBorder="1"/>
    <xf numFmtId="1" fontId="7" fillId="0" borderId="63" xfId="0" applyNumberFormat="1" applyFont="1" applyBorder="1"/>
    <xf numFmtId="164" fontId="7" fillId="0" borderId="76" xfId="0" applyNumberFormat="1" applyFont="1" applyBorder="1"/>
    <xf numFmtId="1" fontId="7" fillId="2" borderId="62" xfId="0" applyNumberFormat="1" applyFont="1" applyFill="1" applyBorder="1"/>
    <xf numFmtId="1" fontId="7" fillId="0" borderId="72" xfId="0" applyNumberFormat="1" applyFont="1" applyBorder="1"/>
    <xf numFmtId="164" fontId="10" fillId="0" borderId="75" xfId="0" applyNumberFormat="1" applyFont="1" applyBorder="1"/>
    <xf numFmtId="1" fontId="7" fillId="0" borderId="54" xfId="0" applyNumberFormat="1" applyFont="1" applyBorder="1"/>
    <xf numFmtId="0" fontId="7" fillId="0" borderId="31" xfId="0" applyFont="1" applyBorder="1" applyAlignment="1">
      <alignment vertical="top"/>
    </xf>
    <xf numFmtId="0" fontId="7" fillId="0" borderId="56" xfId="0" applyFont="1" applyBorder="1" applyAlignment="1">
      <alignment horizontal="center" vertical="top"/>
    </xf>
    <xf numFmtId="0" fontId="7" fillId="0" borderId="70" xfId="0" applyFont="1" applyBorder="1" applyAlignment="1">
      <alignment horizontal="center" vertical="top"/>
    </xf>
    <xf numFmtId="0" fontId="7" fillId="0" borderId="71" xfId="0" applyFont="1" applyBorder="1" applyAlignment="1">
      <alignment horizontal="center" vertical="top"/>
    </xf>
    <xf numFmtId="0" fontId="7" fillId="0" borderId="55" xfId="0" applyFont="1" applyBorder="1" applyAlignment="1">
      <alignment horizontal="center" vertical="top"/>
    </xf>
    <xf numFmtId="0" fontId="7" fillId="0" borderId="56" xfId="0" applyFont="1" applyBorder="1" applyAlignment="1">
      <alignment horizontal="right" vertical="top" wrapText="1"/>
    </xf>
    <xf numFmtId="0" fontId="7" fillId="0" borderId="70" xfId="0" applyFont="1" applyBorder="1" applyAlignment="1">
      <alignment horizontal="right" vertical="top" wrapText="1"/>
    </xf>
    <xf numFmtId="0" fontId="7" fillId="0" borderId="73" xfId="0" applyFont="1" applyBorder="1" applyAlignment="1">
      <alignment horizontal="right" vertical="top" wrapText="1"/>
    </xf>
    <xf numFmtId="0" fontId="7" fillId="0" borderId="31" xfId="0" applyFont="1" applyBorder="1"/>
    <xf numFmtId="0" fontId="7" fillId="0" borderId="56" xfId="0" applyFont="1" applyBorder="1" applyAlignment="1">
      <alignment horizontal="center"/>
    </xf>
    <xf numFmtId="0" fontId="7" fillId="0" borderId="22" xfId="0" applyFont="1" applyFill="1" applyBorder="1"/>
    <xf numFmtId="0" fontId="10" fillId="0" borderId="52" xfId="0" applyFont="1" applyBorder="1"/>
    <xf numFmtId="1" fontId="10" fillId="3" borderId="65" xfId="0" applyNumberFormat="1" applyFont="1" applyFill="1" applyBorder="1"/>
    <xf numFmtId="0" fontId="7" fillId="0" borderId="52" xfId="0" applyFont="1" applyFill="1" applyBorder="1"/>
    <xf numFmtId="0" fontId="7" fillId="0" borderId="28" xfId="0" applyFont="1" applyFill="1" applyBorder="1"/>
    <xf numFmtId="0" fontId="10" fillId="0" borderId="18" xfId="0" applyFont="1" applyBorder="1"/>
    <xf numFmtId="1" fontId="10" fillId="3" borderId="57" xfId="0" applyNumberFormat="1" applyFont="1" applyFill="1" applyBorder="1"/>
    <xf numFmtId="0" fontId="7" fillId="0" borderId="18" xfId="0" applyFont="1" applyFill="1" applyBorder="1"/>
    <xf numFmtId="0" fontId="10" fillId="0" borderId="6" xfId="0" applyFont="1" applyBorder="1" applyAlignment="1">
      <alignment horizontal="center" vertical="center"/>
    </xf>
    <xf numFmtId="165" fontId="0" fillId="0" borderId="0" xfId="0" applyNumberFormat="1" applyBorder="1"/>
    <xf numFmtId="0" fontId="0" fillId="0" borderId="50" xfId="0" applyBorder="1"/>
    <xf numFmtId="0" fontId="0" fillId="0" borderId="58" xfId="0" applyBorder="1"/>
    <xf numFmtId="2" fontId="1" fillId="0" borderId="0" xfId="0" applyNumberFormat="1" applyFont="1" applyBorder="1" applyAlignment="1">
      <alignment horizontal="center" vertical="center"/>
    </xf>
    <xf numFmtId="2" fontId="10" fillId="0" borderId="0" xfId="0" applyNumberFormat="1" applyFont="1" applyBorder="1" applyAlignment="1">
      <alignment horizontal="center" vertical="center"/>
    </xf>
    <xf numFmtId="2" fontId="0" fillId="0" borderId="0" xfId="0" applyNumberFormat="1" applyBorder="1" applyAlignment="1">
      <alignment horizontal="center"/>
    </xf>
    <xf numFmtId="2" fontId="0" fillId="0" borderId="0" xfId="0" applyNumberFormat="1"/>
    <xf numFmtId="0" fontId="5" fillId="0" borderId="0" xfId="0" quotePrefix="1" applyFont="1" applyFill="1" applyBorder="1"/>
    <xf numFmtId="0" fontId="5" fillId="0" borderId="31" xfId="0" applyFont="1" applyBorder="1" applyAlignment="1">
      <alignment vertical="center"/>
    </xf>
    <xf numFmtId="0" fontId="5" fillId="0" borderId="26" xfId="0" applyFont="1" applyBorder="1" applyAlignment="1">
      <alignment vertical="center"/>
    </xf>
    <xf numFmtId="0" fontId="5" fillId="0" borderId="27" xfId="0" applyFont="1" applyBorder="1" applyAlignment="1">
      <alignment horizontal="left" vertical="center"/>
    </xf>
    <xf numFmtId="0" fontId="5" fillId="0" borderId="7" xfId="0" quotePrefix="1" applyFont="1" applyBorder="1" applyAlignment="1">
      <alignment vertical="center"/>
    </xf>
    <xf numFmtId="0" fontId="5" fillId="0" borderId="17" xfId="0" applyFont="1" applyBorder="1"/>
    <xf numFmtId="0" fontId="5" fillId="0" borderId="42" xfId="0" applyFont="1" applyBorder="1" applyAlignment="1">
      <alignment vertical="center"/>
    </xf>
    <xf numFmtId="0" fontId="5" fillId="0" borderId="44" xfId="0" applyFont="1" applyBorder="1"/>
    <xf numFmtId="1" fontId="7" fillId="0" borderId="3" xfId="0" applyNumberFormat="1" applyFont="1" applyBorder="1" applyAlignment="1">
      <alignment horizontal="center" vertical="center"/>
    </xf>
    <xf numFmtId="1" fontId="7" fillId="0" borderId="4" xfId="0" applyNumberFormat="1" applyFont="1" applyBorder="1" applyAlignment="1">
      <alignment horizontal="center" vertical="center"/>
    </xf>
    <xf numFmtId="1" fontId="0" fillId="0" borderId="10" xfId="0" applyNumberFormat="1" applyBorder="1"/>
    <xf numFmtId="0" fontId="5" fillId="0" borderId="21" xfId="0" applyFont="1" applyBorder="1" applyAlignment="1">
      <alignment vertical="center"/>
    </xf>
    <xf numFmtId="0" fontId="5" fillId="0" borderId="10" xfId="0" applyFont="1" applyBorder="1" applyAlignment="1">
      <alignment horizontal="left" vertical="center"/>
    </xf>
    <xf numFmtId="0" fontId="0" fillId="0" borderId="10" xfId="0" applyFill="1" applyBorder="1"/>
    <xf numFmtId="0" fontId="0" fillId="0" borderId="16" xfId="0" applyFill="1" applyBorder="1"/>
    <xf numFmtId="1" fontId="5" fillId="0" borderId="10" xfId="0" applyNumberFormat="1" applyFont="1" applyBorder="1" applyAlignment="1">
      <alignment horizontal="left" vertical="center"/>
    </xf>
    <xf numFmtId="1" fontId="0" fillId="0" borderId="0" xfId="0" applyNumberFormat="1" applyBorder="1"/>
    <xf numFmtId="1" fontId="0" fillId="0" borderId="10" xfId="0" applyNumberFormat="1" applyFill="1" applyBorder="1"/>
    <xf numFmtId="1" fontId="7" fillId="0" borderId="49" xfId="0" applyNumberFormat="1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67" xfId="0" applyFont="1" applyBorder="1" applyAlignment="1">
      <alignment horizontal="center" vertical="center"/>
    </xf>
    <xf numFmtId="0" fontId="5" fillId="0" borderId="66" xfId="0" applyFont="1" applyBorder="1" applyAlignment="1">
      <alignment horizontal="center" vertical="center"/>
    </xf>
    <xf numFmtId="1" fontId="7" fillId="0" borderId="43" xfId="0" applyNumberFormat="1" applyFont="1" applyBorder="1" applyAlignment="1">
      <alignment horizontal="center" vertical="center"/>
    </xf>
    <xf numFmtId="1" fontId="7" fillId="0" borderId="44" xfId="0" applyNumberFormat="1" applyFont="1" applyBorder="1" applyAlignment="1">
      <alignment horizontal="center" vertical="center"/>
    </xf>
    <xf numFmtId="1" fontId="0" fillId="0" borderId="10" xfId="0" applyNumberFormat="1" applyBorder="1" applyAlignment="1">
      <alignment horizontal="center"/>
    </xf>
    <xf numFmtId="1" fontId="0" fillId="0" borderId="6" xfId="0" applyNumberFormat="1" applyBorder="1" applyAlignment="1">
      <alignment horizontal="center"/>
    </xf>
    <xf numFmtId="1" fontId="0" fillId="0" borderId="12" xfId="0" applyNumberFormat="1" applyBorder="1" applyAlignment="1">
      <alignment horizontal="center"/>
    </xf>
    <xf numFmtId="1" fontId="0" fillId="0" borderId="44" xfId="0" applyNumberFormat="1" applyFont="1" applyBorder="1" applyAlignment="1">
      <alignment horizontal="center"/>
    </xf>
    <xf numFmtId="1" fontId="0" fillId="0" borderId="49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1" fontId="0" fillId="0" borderId="37" xfId="0" applyNumberFormat="1" applyBorder="1" applyAlignment="1">
      <alignment horizontal="center"/>
    </xf>
    <xf numFmtId="1" fontId="0" fillId="0" borderId="53" xfId="0" applyNumberFormat="1" applyBorder="1" applyAlignment="1">
      <alignment horizontal="center"/>
    </xf>
    <xf numFmtId="1" fontId="0" fillId="0" borderId="43" xfId="0" applyNumberFormat="1" applyFont="1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7" xfId="0" applyBorder="1" applyAlignment="1">
      <alignment horizontal="center"/>
    </xf>
    <xf numFmtId="0" fontId="0" fillId="0" borderId="66" xfId="0" applyBorder="1" applyAlignment="1">
      <alignment horizontal="center"/>
    </xf>
    <xf numFmtId="0" fontId="0" fillId="0" borderId="52" xfId="0" applyBorder="1" applyAlignment="1">
      <alignment horizontal="center"/>
    </xf>
    <xf numFmtId="0" fontId="0" fillId="0" borderId="50" xfId="0" applyBorder="1" applyAlignment="1">
      <alignment horizontal="center"/>
    </xf>
    <xf numFmtId="0" fontId="0" fillId="0" borderId="65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6" xfId="0" applyBorder="1" applyAlignment="1">
      <alignment horizontal="center"/>
    </xf>
    <xf numFmtId="1" fontId="5" fillId="0" borderId="6" xfId="0" applyNumberFormat="1" applyFont="1" applyBorder="1" applyAlignment="1">
      <alignment horizontal="left" vertical="center"/>
    </xf>
    <xf numFmtId="0" fontId="0" fillId="0" borderId="12" xfId="0" applyFill="1" applyBorder="1" applyAlignment="1">
      <alignment horizontal="center"/>
    </xf>
    <xf numFmtId="0" fontId="10" fillId="0" borderId="12" xfId="0" applyFont="1" applyBorder="1" applyAlignment="1">
      <alignment horizontal="center" vertical="center"/>
    </xf>
    <xf numFmtId="1" fontId="7" fillId="0" borderId="67" xfId="0" applyNumberFormat="1" applyFont="1" applyBorder="1" applyAlignment="1">
      <alignment horizontal="center" vertical="center"/>
    </xf>
    <xf numFmtId="1" fontId="7" fillId="0" borderId="46" xfId="0" applyNumberFormat="1" applyFont="1" applyBorder="1" applyAlignment="1">
      <alignment horizontal="center" vertical="center"/>
    </xf>
    <xf numFmtId="0" fontId="0" fillId="0" borderId="59" xfId="0" applyFill="1" applyBorder="1" applyAlignment="1">
      <alignment horizontal="center"/>
    </xf>
    <xf numFmtId="1" fontId="42" fillId="0" borderId="86" xfId="0" applyNumberFormat="1" applyFont="1" applyBorder="1" applyAlignment="1">
      <alignment horizontal="center" vertical="center"/>
    </xf>
    <xf numFmtId="0" fontId="43" fillId="0" borderId="88" xfId="0" applyFont="1" applyBorder="1" applyAlignment="1">
      <alignment horizontal="center" vertical="center"/>
    </xf>
    <xf numFmtId="0" fontId="43" fillId="0" borderId="87" xfId="0" applyFont="1" applyBorder="1" applyAlignment="1">
      <alignment horizontal="center" vertical="center"/>
    </xf>
    <xf numFmtId="0" fontId="5" fillId="0" borderId="48" xfId="0" quotePrefix="1" applyFont="1" applyBorder="1" applyAlignment="1">
      <alignment vertical="center"/>
    </xf>
    <xf numFmtId="0" fontId="5" fillId="0" borderId="68" xfId="0" applyFont="1" applyBorder="1"/>
    <xf numFmtId="0" fontId="5" fillId="0" borderId="44" xfId="0" applyFont="1" applyBorder="1" applyAlignment="1">
      <alignment horizontal="left" vertical="center"/>
    </xf>
    <xf numFmtId="1" fontId="5" fillId="0" borderId="49" xfId="0" applyNumberFormat="1" applyFont="1" applyBorder="1" applyAlignment="1">
      <alignment horizontal="left" vertical="center"/>
    </xf>
    <xf numFmtId="0" fontId="5" fillId="0" borderId="62" xfId="0" applyFont="1" applyBorder="1" applyAlignment="1">
      <alignment horizontal="center" vertical="center"/>
    </xf>
    <xf numFmtId="0" fontId="5" fillId="0" borderId="72" xfId="0" applyFont="1" applyBorder="1" applyAlignment="1">
      <alignment horizontal="center" vertical="center"/>
    </xf>
    <xf numFmtId="0" fontId="5" fillId="0" borderId="75" xfId="0" applyFont="1" applyBorder="1" applyAlignment="1">
      <alignment horizontal="center" vertical="center"/>
    </xf>
    <xf numFmtId="168" fontId="10" fillId="0" borderId="52" xfId="186" applyNumberFormat="1" applyFont="1" applyBorder="1" applyAlignment="1">
      <alignment horizontal="center" vertical="center"/>
    </xf>
    <xf numFmtId="168" fontId="5" fillId="0" borderId="62" xfId="186" applyNumberFormat="1" applyFont="1" applyBorder="1" applyAlignment="1">
      <alignment horizontal="center" vertical="center"/>
    </xf>
    <xf numFmtId="168" fontId="5" fillId="0" borderId="72" xfId="186" applyNumberFormat="1" applyFont="1" applyBorder="1" applyAlignment="1">
      <alignment horizontal="center" vertical="center"/>
    </xf>
    <xf numFmtId="168" fontId="5" fillId="0" borderId="75" xfId="186" applyNumberFormat="1" applyFont="1" applyBorder="1" applyAlignment="1">
      <alignment horizontal="center" vertical="center"/>
    </xf>
    <xf numFmtId="168" fontId="10" fillId="0" borderId="50" xfId="186" applyNumberFormat="1" applyFont="1" applyBorder="1" applyAlignment="1">
      <alignment horizontal="center" vertical="center"/>
    </xf>
    <xf numFmtId="168" fontId="10" fillId="0" borderId="58" xfId="186" applyNumberFormat="1" applyFont="1" applyBorder="1" applyAlignment="1">
      <alignment horizontal="center" vertical="center"/>
    </xf>
    <xf numFmtId="168" fontId="10" fillId="0" borderId="17" xfId="186" applyNumberFormat="1" applyFont="1" applyBorder="1" applyAlignment="1">
      <alignment horizontal="center" vertical="center"/>
    </xf>
    <xf numFmtId="168" fontId="10" fillId="0" borderId="10" xfId="186" applyNumberFormat="1" applyFont="1" applyBorder="1" applyAlignment="1">
      <alignment horizontal="center" vertical="center"/>
    </xf>
    <xf numFmtId="168" fontId="10" fillId="0" borderId="16" xfId="186" applyNumberFormat="1" applyFont="1" applyBorder="1" applyAlignment="1">
      <alignment horizontal="center" vertical="center"/>
    </xf>
    <xf numFmtId="168" fontId="10" fillId="0" borderId="18" xfId="186" applyNumberFormat="1" applyFont="1" applyBorder="1" applyAlignment="1">
      <alignment horizontal="center" vertical="center"/>
    </xf>
    <xf numFmtId="168" fontId="10" fillId="0" borderId="19" xfId="186" applyNumberFormat="1" applyFont="1" applyBorder="1" applyAlignment="1">
      <alignment horizontal="center" vertical="center"/>
    </xf>
    <xf numFmtId="168" fontId="10" fillId="0" borderId="20" xfId="186" applyNumberFormat="1" applyFont="1" applyBorder="1" applyAlignment="1">
      <alignment horizontal="center" vertical="center"/>
    </xf>
    <xf numFmtId="0" fontId="5" fillId="0" borderId="48" xfId="0" applyFont="1" applyBorder="1" applyAlignment="1">
      <alignment vertical="center"/>
    </xf>
    <xf numFmtId="1" fontId="5" fillId="0" borderId="44" xfId="0" applyNumberFormat="1" applyFont="1" applyBorder="1" applyAlignment="1">
      <alignment horizontal="left" vertical="center"/>
    </xf>
    <xf numFmtId="0" fontId="5" fillId="0" borderId="68" xfId="0" applyFont="1" applyBorder="1" applyAlignment="1">
      <alignment horizontal="left" vertical="center"/>
    </xf>
    <xf numFmtId="1" fontId="10" fillId="0" borderId="0" xfId="0" applyNumberFormat="1" applyFont="1" applyBorder="1" applyAlignment="1">
      <alignment horizontal="center" vertical="center"/>
    </xf>
    <xf numFmtId="1" fontId="5" fillId="0" borderId="69" xfId="0" applyNumberFormat="1" applyFont="1" applyBorder="1" applyAlignment="1">
      <alignment horizontal="left" vertical="center"/>
    </xf>
    <xf numFmtId="1" fontId="10" fillId="0" borderId="15" xfId="0" applyNumberFormat="1" applyFont="1" applyBorder="1" applyAlignment="1">
      <alignment horizontal="center" vertical="center"/>
    </xf>
    <xf numFmtId="1" fontId="10" fillId="0" borderId="13" xfId="0" applyNumberFormat="1" applyFont="1" applyBorder="1" applyAlignment="1">
      <alignment horizontal="center" vertical="center"/>
    </xf>
    <xf numFmtId="1" fontId="10" fillId="0" borderId="30" xfId="0" applyNumberFormat="1" applyFont="1" applyBorder="1" applyAlignment="1">
      <alignment horizontal="center" vertical="center"/>
    </xf>
    <xf numFmtId="0" fontId="0" fillId="0" borderId="89" xfId="0" applyBorder="1"/>
    <xf numFmtId="1" fontId="5" fillId="0" borderId="36" xfId="0" applyNumberFormat="1" applyFont="1" applyBorder="1" applyAlignment="1">
      <alignment horizontal="left" vertical="center"/>
    </xf>
    <xf numFmtId="0" fontId="10" fillId="0" borderId="89" xfId="0" applyFont="1" applyBorder="1" applyAlignment="1">
      <alignment horizontal="center" vertical="center"/>
    </xf>
    <xf numFmtId="17" fontId="5" fillId="0" borderId="89" xfId="0" applyNumberFormat="1" applyFont="1" applyBorder="1" applyAlignment="1">
      <alignment horizontal="center" vertical="center"/>
    </xf>
    <xf numFmtId="1" fontId="0" fillId="0" borderId="89" xfId="0" applyNumberFormat="1" applyBorder="1" applyAlignment="1">
      <alignment horizontal="center" vertical="center"/>
    </xf>
    <xf numFmtId="0" fontId="7" fillId="0" borderId="89" xfId="0" applyFont="1" applyBorder="1" applyAlignment="1">
      <alignment horizontal="center"/>
    </xf>
    <xf numFmtId="0" fontId="5" fillId="0" borderId="74" xfId="0" applyFont="1" applyBorder="1" applyAlignment="1">
      <alignment horizontal="left" vertical="center"/>
    </xf>
    <xf numFmtId="0" fontId="10" fillId="0" borderId="62" xfId="0" applyFont="1" applyBorder="1" applyAlignment="1">
      <alignment horizontal="center" vertical="center"/>
    </xf>
    <xf numFmtId="0" fontId="10" fillId="0" borderId="72" xfId="0" applyFont="1" applyBorder="1" applyAlignment="1">
      <alignment horizontal="center" vertical="center"/>
    </xf>
    <xf numFmtId="0" fontId="10" fillId="0" borderId="76" xfId="0" applyFont="1" applyBorder="1" applyAlignment="1">
      <alignment horizontal="center" vertical="center"/>
    </xf>
    <xf numFmtId="0" fontId="43" fillId="0" borderId="90" xfId="0" applyFont="1" applyBorder="1" applyAlignment="1">
      <alignment horizontal="center" vertical="center"/>
    </xf>
    <xf numFmtId="0" fontId="10" fillId="0" borderId="63" xfId="0" applyFont="1" applyBorder="1" applyAlignment="1">
      <alignment horizontal="center" vertical="center"/>
    </xf>
    <xf numFmtId="0" fontId="0" fillId="0" borderId="62" xfId="0" applyBorder="1"/>
    <xf numFmtId="0" fontId="0" fillId="0" borderId="72" xfId="0" applyFill="1" applyBorder="1"/>
    <xf numFmtId="0" fontId="0" fillId="0" borderId="72" xfId="0" applyBorder="1"/>
    <xf numFmtId="0" fontId="0" fillId="0" borderId="75" xfId="0" applyFill="1" applyBorder="1"/>
    <xf numFmtId="168" fontId="5" fillId="0" borderId="41" xfId="186" applyNumberFormat="1" applyFont="1" applyBorder="1" applyAlignment="1">
      <alignment horizontal="center" vertical="center"/>
    </xf>
    <xf numFmtId="168" fontId="5" fillId="0" borderId="35" xfId="186" applyNumberFormat="1" applyFont="1" applyBorder="1" applyAlignment="1">
      <alignment horizontal="center" vertical="center"/>
    </xf>
    <xf numFmtId="168" fontId="5" fillId="0" borderId="45" xfId="186" applyNumberFormat="1" applyFont="1" applyBorder="1" applyAlignment="1">
      <alignment horizontal="center" vertical="center"/>
    </xf>
    <xf numFmtId="1" fontId="5" fillId="0" borderId="27" xfId="0" applyNumberFormat="1" applyFont="1" applyBorder="1" applyAlignment="1">
      <alignment horizontal="left" vertical="center"/>
    </xf>
    <xf numFmtId="1" fontId="5" fillId="0" borderId="28" xfId="0" applyNumberFormat="1" applyFont="1" applyBorder="1" applyAlignment="1">
      <alignment horizontal="left" vertical="center"/>
    </xf>
    <xf numFmtId="168" fontId="5" fillId="0" borderId="10" xfId="186" applyNumberFormat="1" applyFont="1" applyBorder="1" applyAlignment="1">
      <alignment horizontal="center" vertical="center"/>
    </xf>
    <xf numFmtId="168" fontId="21" fillId="0" borderId="10" xfId="186" applyNumberFormat="1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36" xfId="0" applyFont="1" applyBorder="1" applyAlignment="1">
      <alignment horizontal="center" vertical="center"/>
    </xf>
    <xf numFmtId="1" fontId="5" fillId="0" borderId="0" xfId="0" applyNumberFormat="1" applyFont="1" applyFill="1" applyBorder="1" applyAlignment="1">
      <alignment horizontal="left" vertical="center"/>
    </xf>
    <xf numFmtId="0" fontId="5" fillId="0" borderId="41" xfId="0" applyFont="1" applyBorder="1" applyAlignment="1">
      <alignment horizontal="center" vertical="center"/>
    </xf>
    <xf numFmtId="0" fontId="5" fillId="0" borderId="35" xfId="0" applyFont="1" applyBorder="1" applyAlignment="1">
      <alignment horizontal="center" vertical="center"/>
    </xf>
    <xf numFmtId="0" fontId="5" fillId="0" borderId="45" xfId="0" applyFont="1" applyBorder="1" applyAlignment="1">
      <alignment horizontal="center" vertical="center"/>
    </xf>
    <xf numFmtId="0" fontId="5" fillId="0" borderId="64" xfId="0" applyFont="1" applyBorder="1" applyAlignment="1">
      <alignment horizontal="center" vertical="center"/>
    </xf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13" xfId="0" applyBorder="1"/>
    <xf numFmtId="0" fontId="0" fillId="0" borderId="22" xfId="0" applyBorder="1"/>
    <xf numFmtId="0" fontId="0" fillId="0" borderId="27" xfId="0" applyBorder="1"/>
    <xf numFmtId="0" fontId="0" fillId="0" borderId="28" xfId="0" applyBorder="1"/>
    <xf numFmtId="1" fontId="5" fillId="0" borderId="17" xfId="0" applyNumberFormat="1" applyFont="1" applyBorder="1"/>
    <xf numFmtId="1" fontId="5" fillId="0" borderId="10" xfId="0" applyNumberFormat="1" applyFont="1" applyBorder="1"/>
    <xf numFmtId="1" fontId="5" fillId="0" borderId="16" xfId="0" applyNumberFormat="1" applyFont="1" applyBorder="1"/>
    <xf numFmtId="1" fontId="5" fillId="0" borderId="18" xfId="0" applyNumberFormat="1" applyFont="1" applyBorder="1"/>
    <xf numFmtId="1" fontId="5" fillId="0" borderId="19" xfId="0" applyNumberFormat="1" applyFont="1" applyBorder="1"/>
    <xf numFmtId="1" fontId="5" fillId="0" borderId="20" xfId="0" applyNumberFormat="1" applyFont="1" applyBorder="1"/>
    <xf numFmtId="0" fontId="0" fillId="0" borderId="31" xfId="0" applyBorder="1"/>
    <xf numFmtId="1" fontId="5" fillId="0" borderId="15" xfId="0" applyNumberFormat="1" applyFont="1" applyBorder="1"/>
    <xf numFmtId="1" fontId="5" fillId="0" borderId="13" xfId="0" applyNumberFormat="1" applyFont="1" applyBorder="1"/>
    <xf numFmtId="1" fontId="5" fillId="0" borderId="30" xfId="0" applyNumberFormat="1" applyFont="1" applyBorder="1"/>
    <xf numFmtId="168" fontId="21" fillId="0" borderId="41" xfId="186" applyNumberFormat="1" applyFont="1" applyBorder="1" applyAlignment="1">
      <alignment horizontal="center" vertical="center"/>
    </xf>
    <xf numFmtId="168" fontId="21" fillId="0" borderId="35" xfId="186" applyNumberFormat="1" applyFont="1" applyBorder="1" applyAlignment="1">
      <alignment horizontal="center" vertical="center"/>
    </xf>
    <xf numFmtId="0" fontId="21" fillId="0" borderId="30" xfId="186" applyNumberFormat="1" applyFont="1" applyBorder="1"/>
    <xf numFmtId="0" fontId="0" fillId="0" borderId="17" xfId="0" applyFont="1" applyBorder="1"/>
    <xf numFmtId="0" fontId="0" fillId="0" borderId="16" xfId="0" applyFont="1" applyBorder="1"/>
    <xf numFmtId="0" fontId="0" fillId="0" borderId="0" xfId="0" applyAlignment="1">
      <alignment vertical="center" wrapText="1"/>
    </xf>
    <xf numFmtId="0" fontId="0" fillId="0" borderId="17" xfId="0" applyBorder="1" applyAlignment="1">
      <alignment vertical="center" wrapText="1"/>
    </xf>
    <xf numFmtId="0" fontId="0" fillId="0" borderId="18" xfId="0" applyBorder="1" applyAlignment="1">
      <alignment vertical="center" wrapText="1"/>
    </xf>
    <xf numFmtId="0" fontId="0" fillId="0" borderId="19" xfId="0" applyBorder="1" applyAlignment="1">
      <alignment vertical="center" wrapText="1"/>
    </xf>
    <xf numFmtId="0" fontId="10" fillId="0" borderId="19" xfId="186" applyNumberFormat="1" applyFont="1" applyBorder="1" applyAlignment="1">
      <alignment horizontal="right" vertical="center"/>
    </xf>
    <xf numFmtId="0" fontId="1" fillId="0" borderId="6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1" fillId="0" borderId="0" xfId="0" applyFont="1" applyAlignment="1">
      <alignment horizontal="center"/>
    </xf>
    <xf numFmtId="168" fontId="5" fillId="0" borderId="1" xfId="186" applyNumberFormat="1" applyFont="1" applyBorder="1" applyAlignment="1">
      <alignment horizontal="center" vertical="center"/>
    </xf>
    <xf numFmtId="168" fontId="5" fillId="0" borderId="33" xfId="186" applyNumberFormat="1" applyFont="1" applyBorder="1" applyAlignment="1">
      <alignment horizontal="center" vertical="center"/>
    </xf>
    <xf numFmtId="168" fontId="5" fillId="0" borderId="34" xfId="186" applyNumberFormat="1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1" fillId="0" borderId="76" xfId="0" applyFont="1" applyBorder="1" applyAlignment="1">
      <alignment horizontal="center" vertical="center"/>
    </xf>
    <xf numFmtId="0" fontId="1" fillId="0" borderId="51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5" fillId="0" borderId="33" xfId="0" applyFont="1" applyBorder="1" applyAlignment="1">
      <alignment horizontal="center" vertical="center"/>
    </xf>
    <xf numFmtId="0" fontId="5" fillId="0" borderId="34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/>
    </xf>
    <xf numFmtId="0" fontId="3" fillId="0" borderId="29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1" xfId="0" applyFont="1" applyBorder="1" applyAlignment="1">
      <alignment horizontal="left" vertical="center" wrapText="1"/>
    </xf>
    <xf numFmtId="0" fontId="7" fillId="0" borderId="32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10" fillId="0" borderId="42" xfId="0" applyFont="1" applyBorder="1" applyAlignment="1">
      <alignment horizontal="center" vertical="center"/>
    </xf>
    <xf numFmtId="0" fontId="10" fillId="0" borderId="48" xfId="0" applyFont="1" applyBorder="1" applyAlignment="1">
      <alignment horizontal="center" vertical="center"/>
    </xf>
    <xf numFmtId="0" fontId="10" fillId="0" borderId="43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32" xfId="0" applyFont="1" applyBorder="1" applyAlignment="1">
      <alignment horizontal="left" vertical="center" wrapText="1"/>
    </xf>
    <xf numFmtId="0" fontId="7" fillId="0" borderId="22" xfId="0" applyFont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0" fontId="7" fillId="0" borderId="24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7" fillId="0" borderId="27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40" xfId="0" applyFont="1" applyBorder="1" applyAlignment="1">
      <alignment horizontal="center" vertical="center"/>
    </xf>
    <xf numFmtId="0" fontId="5" fillId="0" borderId="27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40" xfId="0" applyFont="1" applyBorder="1" applyAlignment="1">
      <alignment horizontal="center" vertical="center"/>
    </xf>
    <xf numFmtId="0" fontId="5" fillId="0" borderId="36" xfId="0" applyFont="1" applyBorder="1" applyAlignment="1">
      <alignment horizontal="center" vertical="center"/>
    </xf>
    <xf numFmtId="0" fontId="5" fillId="0" borderId="37" xfId="0" applyFont="1" applyBorder="1" applyAlignment="1">
      <alignment horizontal="center" vertical="center"/>
    </xf>
    <xf numFmtId="0" fontId="8" fillId="0" borderId="21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3" fillId="0" borderId="50" xfId="0" applyFont="1" applyFill="1" applyBorder="1" applyAlignment="1">
      <alignment horizontal="center"/>
    </xf>
    <xf numFmtId="0" fontId="13" fillId="0" borderId="52" xfId="0" applyFont="1" applyFill="1" applyBorder="1" applyAlignment="1">
      <alignment horizontal="center"/>
    </xf>
    <xf numFmtId="0" fontId="13" fillId="0" borderId="58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51" xfId="0" applyFont="1" applyBorder="1" applyAlignment="1">
      <alignment horizontal="center" vertical="center"/>
    </xf>
    <xf numFmtId="0" fontId="1" fillId="0" borderId="47" xfId="0" applyFont="1" applyBorder="1" applyAlignment="1">
      <alignment horizontal="center"/>
    </xf>
    <xf numFmtId="0" fontId="16" fillId="0" borderId="6" xfId="0" applyFont="1" applyBorder="1" applyAlignment="1">
      <alignment horizontal="center"/>
    </xf>
    <xf numFmtId="0" fontId="16" fillId="0" borderId="11" xfId="0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5" fillId="0" borderId="10" xfId="0" applyFont="1" applyBorder="1" applyAlignment="1">
      <alignment horizontal="left"/>
    </xf>
    <xf numFmtId="0" fontId="0" fillId="0" borderId="13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35" xfId="0" applyBorder="1" applyAlignment="1">
      <alignment horizontal="center" vertical="center" wrapText="1"/>
    </xf>
    <xf numFmtId="1" fontId="0" fillId="0" borderId="10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7" fillId="0" borderId="34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7" fillId="0" borderId="33" xfId="0" applyFont="1" applyBorder="1" applyAlignment="1">
      <alignment horizontal="left"/>
    </xf>
    <xf numFmtId="0" fontId="7" fillId="0" borderId="34" xfId="0" applyFont="1" applyBorder="1" applyAlignment="1">
      <alignment horizontal="left"/>
    </xf>
  </cellXfs>
  <cellStyles count="187">
    <cellStyle name="20% - Accent1 2" xfId="4"/>
    <cellStyle name="20% - Accent2 2" xfId="5"/>
    <cellStyle name="20% - Accent3 2" xfId="6"/>
    <cellStyle name="20% - Accent4 2" xfId="7"/>
    <cellStyle name="20% - Accent5 2" xfId="8"/>
    <cellStyle name="20% - Accent6 2" xfId="9"/>
    <cellStyle name="40% - Accent1 2" xfId="10"/>
    <cellStyle name="40% - Accent2 2" xfId="11"/>
    <cellStyle name="40% - Accent3 2" xfId="12"/>
    <cellStyle name="40% - Accent4 2" xfId="13"/>
    <cellStyle name="40% - Accent5 2" xfId="14"/>
    <cellStyle name="40% - Accent6 2" xfId="15"/>
    <cellStyle name="60% - Accent1 2" xfId="16"/>
    <cellStyle name="60% - Accent2 2" xfId="17"/>
    <cellStyle name="60% - Accent3 2" xfId="18"/>
    <cellStyle name="60% - Accent4 2" xfId="19"/>
    <cellStyle name="60% - Accent5 2" xfId="20"/>
    <cellStyle name="60% - Accent6 2" xfId="21"/>
    <cellStyle name="Accent1 2" xfId="22"/>
    <cellStyle name="Accent2 2" xfId="23"/>
    <cellStyle name="Accent3 2" xfId="24"/>
    <cellStyle name="Accent4 2" xfId="25"/>
    <cellStyle name="Accent5 2" xfId="26"/>
    <cellStyle name="Accent6 2" xfId="27"/>
    <cellStyle name="Bad 2" xfId="28"/>
    <cellStyle name="Calculation 2" xfId="29"/>
    <cellStyle name="Check Cell 2" xfId="30"/>
    <cellStyle name="Comma" xfId="186" builtinId="3"/>
    <cellStyle name="Comma 2" xfId="31"/>
    <cellStyle name="Comma 2 2" xfId="32"/>
    <cellStyle name="Explanatory Text 2" xfId="33"/>
    <cellStyle name="Good 2" xfId="34"/>
    <cellStyle name="Heading 1 2" xfId="35"/>
    <cellStyle name="Heading 2 2" xfId="36"/>
    <cellStyle name="Heading 3 2" xfId="37"/>
    <cellStyle name="Heading 4 2" xfId="38"/>
    <cellStyle name="Input 2" xfId="39"/>
    <cellStyle name="Linked Cell 2" xfId="40"/>
    <cellStyle name="Neutral 2" xfId="41"/>
    <cellStyle name="Normal" xfId="0" builtinId="0"/>
    <cellStyle name="Normal 10 2" xfId="42"/>
    <cellStyle name="Normal 11" xfId="43"/>
    <cellStyle name="Normal 11 2" xfId="44"/>
    <cellStyle name="Normal 11 3" xfId="45"/>
    <cellStyle name="Normal 11 4" xfId="46"/>
    <cellStyle name="Normal 11 5" xfId="47"/>
    <cellStyle name="Normal 11 6" xfId="48"/>
    <cellStyle name="Normal 11 7" xfId="49"/>
    <cellStyle name="Normal 12" xfId="50"/>
    <cellStyle name="Normal 12 2" xfId="51"/>
    <cellStyle name="Normal 13" xfId="52"/>
    <cellStyle name="Normal 13 2" xfId="53"/>
    <cellStyle name="Normal 14" xfId="54"/>
    <cellStyle name="Normal 15" xfId="55"/>
    <cellStyle name="Normal 15 2" xfId="56"/>
    <cellStyle name="Normal 15 3" xfId="57"/>
    <cellStyle name="Normal 15 4" xfId="58"/>
    <cellStyle name="Normal 15 5" xfId="59"/>
    <cellStyle name="Normal 15 6" xfId="60"/>
    <cellStyle name="Normal 15 7" xfId="61"/>
    <cellStyle name="Normal 16" xfId="62"/>
    <cellStyle name="Normal 16 2" xfId="63"/>
    <cellStyle name="Normal 16 3" xfId="64"/>
    <cellStyle name="Normal 16 4" xfId="65"/>
    <cellStyle name="Normal 16 5" xfId="66"/>
    <cellStyle name="Normal 16 6" xfId="67"/>
    <cellStyle name="Normal 16 7" xfId="68"/>
    <cellStyle name="Normal 17" xfId="69"/>
    <cellStyle name="Normal 17 2" xfId="70"/>
    <cellStyle name="Normal 17 3" xfId="71"/>
    <cellStyle name="Normal 17 4" xfId="72"/>
    <cellStyle name="Normal 17 5" xfId="73"/>
    <cellStyle name="Normal 17 6" xfId="74"/>
    <cellStyle name="Normal 17 7" xfId="75"/>
    <cellStyle name="Normal 18" xfId="76"/>
    <cellStyle name="Normal 18 2" xfId="77"/>
    <cellStyle name="Normal 18 3" xfId="78"/>
    <cellStyle name="Normal 18 4" xfId="79"/>
    <cellStyle name="Normal 18 5" xfId="80"/>
    <cellStyle name="Normal 18 6" xfId="81"/>
    <cellStyle name="Normal 18 7" xfId="82"/>
    <cellStyle name="Normal 19" xfId="83"/>
    <cellStyle name="Normal 19 2" xfId="84"/>
    <cellStyle name="Normal 19 3" xfId="85"/>
    <cellStyle name="Normal 19 4" xfId="86"/>
    <cellStyle name="Normal 19 5" xfId="87"/>
    <cellStyle name="Normal 19 6" xfId="88"/>
    <cellStyle name="Normal 19 7" xfId="89"/>
    <cellStyle name="Normal 2" xfId="2"/>
    <cellStyle name="Normal 2 2" xfId="90"/>
    <cellStyle name="Normal 2 2 2" xfId="91"/>
    <cellStyle name="Normal 2 2 3" xfId="92"/>
    <cellStyle name="Normal 2 2 4" xfId="93"/>
    <cellStyle name="Normal 2 3" xfId="94"/>
    <cellStyle name="Normal 2 3 2" xfId="95"/>
    <cellStyle name="Normal 2 3 3" xfId="96"/>
    <cellStyle name="Normal 2 3 4" xfId="97"/>
    <cellStyle name="Normal 2 4" xfId="98"/>
    <cellStyle name="Normal 2 4 2" xfId="99"/>
    <cellStyle name="Normal 2 4 3" xfId="100"/>
    <cellStyle name="Normal 2 5" xfId="101"/>
    <cellStyle name="Normal 2 5 2" xfId="102"/>
    <cellStyle name="Normal 2 5 3" xfId="103"/>
    <cellStyle name="Normal 2 6" xfId="104"/>
    <cellStyle name="Normal 2 6 2" xfId="105"/>
    <cellStyle name="Normal 2 7" xfId="106"/>
    <cellStyle name="Normal 2 8" xfId="107"/>
    <cellStyle name="Normal 2 9" xfId="108"/>
    <cellStyle name="Normal 2_BF DESPATCH" xfId="109"/>
    <cellStyle name="Normal 20" xfId="110"/>
    <cellStyle name="Normal 20 2" xfId="111"/>
    <cellStyle name="Normal 20 3" xfId="112"/>
    <cellStyle name="Normal 20 4" xfId="113"/>
    <cellStyle name="Normal 20 5" xfId="114"/>
    <cellStyle name="Normal 20 6" xfId="115"/>
    <cellStyle name="Normal 20 7" xfId="116"/>
    <cellStyle name="Normal 21" xfId="117"/>
    <cellStyle name="Normal 21 2" xfId="118"/>
    <cellStyle name="Normal 21 3" xfId="119"/>
    <cellStyle name="Normal 21 4" xfId="120"/>
    <cellStyle name="Normal 21 5" xfId="121"/>
    <cellStyle name="Normal 21 6" xfId="122"/>
    <cellStyle name="Normal 21 7" xfId="123"/>
    <cellStyle name="Normal 22" xfId="124"/>
    <cellStyle name="Normal 23" xfId="125"/>
    <cellStyle name="Normal 3" xfId="1"/>
    <cellStyle name="Normal 3 2" xfId="127"/>
    <cellStyle name="Normal 3 3" xfId="128"/>
    <cellStyle name="Normal 3 4" xfId="129"/>
    <cellStyle name="Normal 3 4 2" xfId="130"/>
    <cellStyle name="Normal 3 5" xfId="131"/>
    <cellStyle name="Normal 3 6" xfId="132"/>
    <cellStyle name="Normal 3 7" xfId="133"/>
    <cellStyle name="Normal 3 8" xfId="134"/>
    <cellStyle name="Normal 3 9" xfId="126"/>
    <cellStyle name="Normal 4" xfId="3"/>
    <cellStyle name="Normal 4 2" xfId="136"/>
    <cellStyle name="Normal 4 3" xfId="137"/>
    <cellStyle name="Normal 4 4" xfId="138"/>
    <cellStyle name="Normal 4 5" xfId="139"/>
    <cellStyle name="Normal 4 6" xfId="140"/>
    <cellStyle name="Normal 4 7" xfId="141"/>
    <cellStyle name="Normal 4 8" xfId="142"/>
    <cellStyle name="Normal 4 9" xfId="135"/>
    <cellStyle name="Normal 5" xfId="143"/>
    <cellStyle name="Normal 5 2" xfId="144"/>
    <cellStyle name="Normal 5 3" xfId="145"/>
    <cellStyle name="Normal 5 4" xfId="146"/>
    <cellStyle name="Normal 5 5" xfId="147"/>
    <cellStyle name="Normal 5 6" xfId="148"/>
    <cellStyle name="Normal 5 7" xfId="149"/>
    <cellStyle name="Normal 6" xfId="150"/>
    <cellStyle name="Normal 6 2" xfId="151"/>
    <cellStyle name="Normal 6 3" xfId="152"/>
    <cellStyle name="Normal 6 4" xfId="153"/>
    <cellStyle name="Normal 6 5" xfId="154"/>
    <cellStyle name="Normal 6 6" xfId="155"/>
    <cellStyle name="Normal 6 7" xfId="156"/>
    <cellStyle name="Normal 6 8" xfId="157"/>
    <cellStyle name="Normal 7" xfId="158"/>
    <cellStyle name="Normal 7 2" xfId="159"/>
    <cellStyle name="Normal 7 3" xfId="160"/>
    <cellStyle name="Normal 7 4" xfId="161"/>
    <cellStyle name="Normal 7 5" xfId="162"/>
    <cellStyle name="Normal 7 6" xfId="163"/>
    <cellStyle name="Normal 7 7" xfId="164"/>
    <cellStyle name="Normal 7 8" xfId="165"/>
    <cellStyle name="Normal 8" xfId="166"/>
    <cellStyle name="Normal 8 2" xfId="167"/>
    <cellStyle name="Normal 8 3" xfId="168"/>
    <cellStyle name="Normal 8 4" xfId="169"/>
    <cellStyle name="Normal 8 5" xfId="170"/>
    <cellStyle name="Normal 8 6" xfId="171"/>
    <cellStyle name="Normal 8 7" xfId="172"/>
    <cellStyle name="Normal 8 8" xfId="173"/>
    <cellStyle name="Normal 9 2" xfId="174"/>
    <cellStyle name="Normal 9 2 2" xfId="175"/>
    <cellStyle name="Normal 9 3" xfId="176"/>
    <cellStyle name="Normal 9 3 2" xfId="177"/>
    <cellStyle name="Normal 9 4" xfId="178"/>
    <cellStyle name="Note 2" xfId="179"/>
    <cellStyle name="Output 2" xfId="180"/>
    <cellStyle name="Percent 2" xfId="181"/>
    <cellStyle name="Percent 3" xfId="182"/>
    <cellStyle name="Title 2" xfId="183"/>
    <cellStyle name="Total 2" xfId="184"/>
    <cellStyle name="Warning Text 2" xfId="185"/>
  </cellStyles>
  <dxfs count="0"/>
  <tableStyles count="0" defaultTableStyle="TableStyleMedium2" defaultPivotStyle="PivotStyleMedium9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C5:AD33"/>
  <sheetViews>
    <sheetView topLeftCell="A13" workbookViewId="0">
      <selection activeCell="G16" sqref="G16"/>
    </sheetView>
  </sheetViews>
  <sheetFormatPr defaultRowHeight="14.5" x14ac:dyDescent="0.35"/>
  <cols>
    <col min="3" max="3" width="10.453125" bestFit="1" customWidth="1"/>
  </cols>
  <sheetData>
    <row r="5" spans="3:30" ht="18.75" x14ac:dyDescent="0.3">
      <c r="C5" s="1" t="s">
        <v>0</v>
      </c>
      <c r="D5" s="485" t="s">
        <v>14</v>
      </c>
      <c r="E5" s="486"/>
      <c r="F5" s="486"/>
      <c r="G5" s="486"/>
      <c r="H5" s="486"/>
      <c r="I5" s="486"/>
      <c r="J5" s="486"/>
      <c r="K5" s="486"/>
      <c r="L5" s="486"/>
      <c r="M5" s="486"/>
      <c r="N5" s="486"/>
      <c r="O5" s="486"/>
      <c r="P5" s="486"/>
      <c r="Q5" s="486"/>
      <c r="R5" s="486"/>
      <c r="S5" s="486"/>
      <c r="T5" s="486"/>
      <c r="U5" s="486"/>
      <c r="V5" s="486"/>
      <c r="W5" s="486"/>
      <c r="X5" s="486"/>
      <c r="Y5" s="486"/>
      <c r="Z5" s="486"/>
      <c r="AA5" s="486"/>
      <c r="AB5" s="486"/>
      <c r="AC5" s="486"/>
      <c r="AD5" s="487"/>
    </row>
    <row r="6" spans="3:30" ht="15" x14ac:dyDescent="0.25">
      <c r="C6" s="1"/>
      <c r="D6" s="488" t="s">
        <v>1</v>
      </c>
      <c r="E6" s="489"/>
      <c r="F6" s="490"/>
      <c r="G6" s="488" t="s">
        <v>2</v>
      </c>
      <c r="H6" s="489"/>
      <c r="I6" s="490"/>
      <c r="J6" s="488" t="s">
        <v>3</v>
      </c>
      <c r="K6" s="489"/>
      <c r="L6" s="490"/>
      <c r="M6" s="488" t="s">
        <v>20</v>
      </c>
      <c r="N6" s="489"/>
      <c r="O6" s="490"/>
      <c r="P6" s="488" t="s">
        <v>4</v>
      </c>
      <c r="Q6" s="489"/>
      <c r="R6" s="490"/>
      <c r="S6" s="488" t="s">
        <v>5</v>
      </c>
      <c r="T6" s="489"/>
      <c r="U6" s="490"/>
      <c r="V6" s="488" t="s">
        <v>6</v>
      </c>
      <c r="W6" s="489"/>
      <c r="X6" s="490"/>
      <c r="Y6" s="488" t="s">
        <v>7</v>
      </c>
      <c r="Z6" s="489"/>
      <c r="AA6" s="490"/>
      <c r="AB6" s="488" t="s">
        <v>8</v>
      </c>
      <c r="AC6" s="489"/>
      <c r="AD6" s="490"/>
    </row>
    <row r="7" spans="3:30" ht="15" x14ac:dyDescent="0.25">
      <c r="C7" s="1"/>
      <c r="D7" s="43" t="s">
        <v>9</v>
      </c>
      <c r="E7" s="43" t="s">
        <v>10</v>
      </c>
      <c r="F7" s="43" t="s">
        <v>11</v>
      </c>
      <c r="G7" s="43" t="s">
        <v>9</v>
      </c>
      <c r="H7" s="43" t="s">
        <v>10</v>
      </c>
      <c r="I7" s="43" t="s">
        <v>11</v>
      </c>
      <c r="J7" s="43" t="s">
        <v>9</v>
      </c>
      <c r="K7" s="43" t="s">
        <v>10</v>
      </c>
      <c r="L7" s="43" t="s">
        <v>11</v>
      </c>
      <c r="M7" s="43" t="s">
        <v>9</v>
      </c>
      <c r="N7" s="43" t="s">
        <v>10</v>
      </c>
      <c r="O7" s="43" t="s">
        <v>11</v>
      </c>
      <c r="P7" s="43" t="s">
        <v>9</v>
      </c>
      <c r="Q7" s="43" t="s">
        <v>10</v>
      </c>
      <c r="R7" s="43" t="s">
        <v>11</v>
      </c>
      <c r="S7" s="43" t="s">
        <v>9</v>
      </c>
      <c r="T7" s="43" t="s">
        <v>10</v>
      </c>
      <c r="U7" s="43" t="s">
        <v>11</v>
      </c>
      <c r="V7" s="43" t="s">
        <v>9</v>
      </c>
      <c r="W7" s="43" t="s">
        <v>10</v>
      </c>
      <c r="X7" s="43" t="s">
        <v>11</v>
      </c>
      <c r="Y7" s="43" t="s">
        <v>9</v>
      </c>
      <c r="Z7" s="43" t="s">
        <v>10</v>
      </c>
      <c r="AA7" s="43" t="s">
        <v>11</v>
      </c>
      <c r="AB7" s="43" t="s">
        <v>9</v>
      </c>
      <c r="AC7" s="43" t="s">
        <v>10</v>
      </c>
      <c r="AD7" s="43" t="s">
        <v>11</v>
      </c>
    </row>
    <row r="8" spans="3:30" ht="15" x14ac:dyDescent="0.25">
      <c r="C8" s="1" t="s">
        <v>18</v>
      </c>
      <c r="D8" s="3">
        <v>1301781</v>
      </c>
      <c r="E8" s="3">
        <v>1424690</v>
      </c>
      <c r="F8" s="3">
        <f>D8+E8</f>
        <v>2726471</v>
      </c>
      <c r="G8" s="3">
        <v>1093845</v>
      </c>
      <c r="H8" s="3">
        <v>2370509</v>
      </c>
      <c r="I8" s="3">
        <f>G8+H8</f>
        <v>3464354</v>
      </c>
      <c r="J8" s="3">
        <v>1312228</v>
      </c>
      <c r="K8" s="3">
        <v>2016878</v>
      </c>
      <c r="L8" s="3">
        <f>J8+K8</f>
        <v>3329106</v>
      </c>
      <c r="M8" s="3">
        <v>645913</v>
      </c>
      <c r="N8" s="3">
        <v>1014729</v>
      </c>
      <c r="O8" s="3">
        <f>M8+N8</f>
        <v>1660642</v>
      </c>
      <c r="P8" s="3">
        <v>0</v>
      </c>
      <c r="Q8" s="3">
        <v>0</v>
      </c>
      <c r="R8" s="3">
        <f>P8+Q8</f>
        <v>0</v>
      </c>
      <c r="S8" s="3">
        <v>685674</v>
      </c>
      <c r="T8" s="3">
        <v>458106</v>
      </c>
      <c r="U8" s="3">
        <f>S8+T8</f>
        <v>1143780</v>
      </c>
      <c r="V8" s="3">
        <v>915213</v>
      </c>
      <c r="W8" s="3">
        <v>2454734</v>
      </c>
      <c r="X8" s="3">
        <f>V8+W8</f>
        <v>3369947</v>
      </c>
      <c r="Y8" s="3">
        <v>334424</v>
      </c>
      <c r="Z8" s="3">
        <v>147744</v>
      </c>
      <c r="AA8" s="3">
        <f>Y8+Z8</f>
        <v>482168</v>
      </c>
      <c r="AB8" s="3">
        <f>D8+G8+J8+P8+S8+V8+Y8+M8</f>
        <v>6289078</v>
      </c>
      <c r="AC8" s="3">
        <f>E8+H8+K8+Q8+T8+W8+Z8+N8</f>
        <v>9887390</v>
      </c>
      <c r="AD8" s="3">
        <f>AB8+AC8</f>
        <v>16176468</v>
      </c>
    </row>
    <row r="9" spans="3:30" ht="15" x14ac:dyDescent="0.25">
      <c r="C9" s="1" t="s">
        <v>17</v>
      </c>
      <c r="D9" s="3">
        <v>1658430</v>
      </c>
      <c r="E9" s="3">
        <v>2174791</v>
      </c>
      <c r="F9" s="3">
        <f>D9+E9</f>
        <v>3833221</v>
      </c>
      <c r="G9" s="3">
        <v>1204062</v>
      </c>
      <c r="H9" s="3">
        <v>2425584</v>
      </c>
      <c r="I9" s="3">
        <f>G9+H9</f>
        <v>3629646</v>
      </c>
      <c r="J9" s="3">
        <v>1588812</v>
      </c>
      <c r="K9" s="3">
        <v>2896655</v>
      </c>
      <c r="L9" s="3">
        <f>J9+K9</f>
        <v>4485467</v>
      </c>
      <c r="M9" s="3">
        <v>88910</v>
      </c>
      <c r="N9" s="3">
        <v>524680</v>
      </c>
      <c r="O9" s="3">
        <f>M9+N9</f>
        <v>613590</v>
      </c>
      <c r="P9" s="3">
        <v>88910</v>
      </c>
      <c r="Q9" s="3">
        <v>524680</v>
      </c>
      <c r="R9" s="3">
        <f>P9+Q9</f>
        <v>613590</v>
      </c>
      <c r="S9" s="3">
        <v>780090</v>
      </c>
      <c r="T9" s="3">
        <v>508170</v>
      </c>
      <c r="U9" s="3">
        <f>S9+T9</f>
        <v>1288260</v>
      </c>
      <c r="V9" s="3">
        <v>811429</v>
      </c>
      <c r="W9" s="3">
        <v>1796146</v>
      </c>
      <c r="X9" s="3">
        <f>V9+W9</f>
        <v>2607575</v>
      </c>
      <c r="Y9" s="3">
        <v>257810</v>
      </c>
      <c r="Z9" s="3">
        <v>252341</v>
      </c>
      <c r="AA9" s="3">
        <f>Y9+Z9</f>
        <v>510151</v>
      </c>
      <c r="AB9" s="3">
        <f>D9+G9+J9+P9+S9+V9+Y9+M9</f>
        <v>6478453</v>
      </c>
      <c r="AC9" s="3">
        <f>E9+H9+K9+Q9+T9+W9+Z9+N9</f>
        <v>11103047</v>
      </c>
      <c r="AD9" s="3">
        <f>AB9+AC9</f>
        <v>17581500</v>
      </c>
    </row>
    <row r="10" spans="3:30" ht="15" x14ac:dyDescent="0.25">
      <c r="C10" s="1" t="s">
        <v>16</v>
      </c>
      <c r="D10" s="3">
        <v>1195991</v>
      </c>
      <c r="E10" s="3">
        <v>2099622</v>
      </c>
      <c r="F10" s="3">
        <f>D10+E10</f>
        <v>3295613</v>
      </c>
      <c r="G10" s="3">
        <v>1246833</v>
      </c>
      <c r="H10" s="3">
        <v>3023024</v>
      </c>
      <c r="I10" s="3">
        <f>G10+H10</f>
        <v>4269857</v>
      </c>
      <c r="J10" s="3">
        <v>1852536</v>
      </c>
      <c r="K10" s="3">
        <v>3267038</v>
      </c>
      <c r="L10" s="3">
        <f>J10+K10</f>
        <v>5119574</v>
      </c>
      <c r="M10" s="3">
        <v>0</v>
      </c>
      <c r="N10" s="3">
        <v>0</v>
      </c>
      <c r="O10" s="3">
        <f>M10+N10</f>
        <v>0</v>
      </c>
      <c r="P10" s="3">
        <v>0</v>
      </c>
      <c r="Q10" s="3">
        <v>0</v>
      </c>
      <c r="R10" s="3">
        <f>P10+Q10</f>
        <v>0</v>
      </c>
      <c r="S10" s="3">
        <v>618977</v>
      </c>
      <c r="T10" s="3">
        <v>478675</v>
      </c>
      <c r="U10" s="3">
        <f>S10+T10</f>
        <v>1097652</v>
      </c>
      <c r="V10" s="3">
        <v>1012405</v>
      </c>
      <c r="W10" s="3">
        <v>2383845</v>
      </c>
      <c r="X10" s="3">
        <f>V10+W10</f>
        <v>3396250</v>
      </c>
      <c r="Y10" s="3">
        <v>354836</v>
      </c>
      <c r="Z10" s="3">
        <v>289494</v>
      </c>
      <c r="AA10" s="3">
        <f>Y10+Z10</f>
        <v>644330</v>
      </c>
      <c r="AB10" s="3">
        <f>D10+G10+J10+P10+S10+V10+Y10</f>
        <v>6281578</v>
      </c>
      <c r="AC10" s="3">
        <f>E10+H10+K10+Q10+T10+W10+Z10</f>
        <v>11541698</v>
      </c>
      <c r="AD10" s="3">
        <f>AB10+AC10</f>
        <v>17823276</v>
      </c>
    </row>
    <row r="11" spans="3:30" ht="15" x14ac:dyDescent="0.25">
      <c r="C11" s="1" t="s">
        <v>15</v>
      </c>
      <c r="D11" s="3">
        <v>1337824</v>
      </c>
      <c r="E11" s="3">
        <v>2554629</v>
      </c>
      <c r="F11" s="3">
        <f>D11+E11</f>
        <v>3892453</v>
      </c>
      <c r="G11" s="3">
        <v>987081</v>
      </c>
      <c r="H11" s="3">
        <v>2396285</v>
      </c>
      <c r="I11" s="3">
        <f>G11+H11</f>
        <v>3383366</v>
      </c>
      <c r="J11" s="3">
        <v>2052991</v>
      </c>
      <c r="K11" s="3">
        <v>3217570</v>
      </c>
      <c r="L11" s="3">
        <f>J11+K11</f>
        <v>5270561</v>
      </c>
      <c r="M11" s="3">
        <v>0</v>
      </c>
      <c r="N11" s="3">
        <v>0</v>
      </c>
      <c r="O11" s="3">
        <f>M11+N11</f>
        <v>0</v>
      </c>
      <c r="P11" s="3">
        <v>96952</v>
      </c>
      <c r="Q11" s="3">
        <v>9678</v>
      </c>
      <c r="R11" s="3">
        <f>P11+Q11</f>
        <v>106630</v>
      </c>
      <c r="S11" s="3">
        <v>591483</v>
      </c>
      <c r="T11" s="3">
        <v>510765</v>
      </c>
      <c r="U11" s="3">
        <f>S11+T11</f>
        <v>1102248</v>
      </c>
      <c r="V11" s="3">
        <v>1015208</v>
      </c>
      <c r="W11" s="3">
        <v>2913807</v>
      </c>
      <c r="X11" s="3">
        <f>V11+W11</f>
        <v>3929015</v>
      </c>
      <c r="Y11" s="3">
        <v>337539</v>
      </c>
      <c r="Z11" s="3">
        <v>254779</v>
      </c>
      <c r="AA11" s="3">
        <f>Y11+Z11</f>
        <v>592318</v>
      </c>
      <c r="AB11" s="3">
        <f>D11+G11+J11+P11+S11+V11+Y11</f>
        <v>6419078</v>
      </c>
      <c r="AC11" s="3">
        <f>E11+H11+K11+Q11+T11+W11+Z11</f>
        <v>11857513</v>
      </c>
      <c r="AD11" s="3">
        <f>AB11+AC11</f>
        <v>18276591</v>
      </c>
    </row>
    <row r="12" spans="3:30" ht="15" x14ac:dyDescent="0.25">
      <c r="C12" s="1" t="s">
        <v>31</v>
      </c>
      <c r="D12" s="1">
        <v>1234633</v>
      </c>
      <c r="E12" s="1">
        <v>2875584</v>
      </c>
      <c r="F12" s="1">
        <v>4110217</v>
      </c>
      <c r="G12" s="1">
        <v>1168394</v>
      </c>
      <c r="H12" s="1">
        <v>2534634</v>
      </c>
      <c r="I12" s="1">
        <v>3703028</v>
      </c>
      <c r="J12" s="1">
        <v>1992049</v>
      </c>
      <c r="K12" s="1">
        <v>3429147</v>
      </c>
      <c r="L12" s="1">
        <v>5421196</v>
      </c>
      <c r="M12" s="1">
        <v>0</v>
      </c>
      <c r="N12" s="1">
        <v>0</v>
      </c>
      <c r="O12" s="1">
        <v>0</v>
      </c>
      <c r="P12" s="1">
        <v>420751</v>
      </c>
      <c r="Q12" s="1">
        <v>10633</v>
      </c>
      <c r="R12" s="1">
        <v>431384</v>
      </c>
      <c r="S12" s="1">
        <v>718245</v>
      </c>
      <c r="T12" s="1">
        <v>726336</v>
      </c>
      <c r="U12" s="1">
        <v>1444581</v>
      </c>
      <c r="V12" s="1">
        <v>813056</v>
      </c>
      <c r="W12" s="1">
        <v>2684077</v>
      </c>
      <c r="X12" s="1">
        <v>3497133</v>
      </c>
      <c r="Y12" s="1">
        <v>238425</v>
      </c>
      <c r="Z12" s="1">
        <v>198810</v>
      </c>
      <c r="AA12" s="1">
        <v>437235</v>
      </c>
      <c r="AB12" s="1">
        <v>6585553</v>
      </c>
      <c r="AC12" s="1">
        <v>12459221</v>
      </c>
      <c r="AD12" s="1">
        <v>19044774</v>
      </c>
    </row>
    <row r="13" spans="3:30" ht="15" x14ac:dyDescent="0.25">
      <c r="C13" s="186"/>
      <c r="D13" s="187"/>
      <c r="E13" s="187"/>
      <c r="F13" s="187"/>
      <c r="G13" s="187"/>
      <c r="H13" s="187"/>
      <c r="I13" s="187"/>
      <c r="J13" s="187"/>
      <c r="K13" s="187"/>
      <c r="L13" s="187"/>
      <c r="M13" s="187"/>
      <c r="N13" s="187"/>
      <c r="O13" s="187"/>
      <c r="P13" s="187"/>
      <c r="Q13" s="187"/>
      <c r="R13" s="187"/>
      <c r="S13" s="187"/>
      <c r="T13" s="187"/>
      <c r="U13" s="187"/>
      <c r="V13" s="187"/>
      <c r="W13" s="187"/>
      <c r="X13" s="187"/>
      <c r="Y13" s="187"/>
      <c r="Z13" s="187"/>
      <c r="AA13" s="187"/>
      <c r="AB13" s="187"/>
      <c r="AC13" s="187"/>
      <c r="AD13" s="182"/>
    </row>
    <row r="14" spans="3:30" ht="15" x14ac:dyDescent="0.25">
      <c r="C14" s="186"/>
      <c r="D14" s="187"/>
      <c r="E14" s="187"/>
      <c r="F14" s="187"/>
      <c r="G14" s="187"/>
      <c r="H14" s="187"/>
      <c r="I14" s="187"/>
      <c r="J14" s="187"/>
      <c r="K14" s="187"/>
      <c r="L14" s="187"/>
      <c r="M14" s="187"/>
      <c r="N14" s="187"/>
      <c r="O14" s="187"/>
      <c r="P14" s="187"/>
      <c r="Q14" s="187"/>
      <c r="R14" s="187"/>
      <c r="S14" s="187"/>
      <c r="T14" s="187"/>
      <c r="U14" s="187"/>
      <c r="V14" s="187"/>
      <c r="W14" s="187"/>
      <c r="X14" s="187"/>
      <c r="Y14" s="187"/>
      <c r="Z14" s="187"/>
      <c r="AA14" s="187"/>
      <c r="AB14" s="187"/>
      <c r="AC14" s="187"/>
      <c r="AD14" s="182"/>
    </row>
    <row r="15" spans="3:30" ht="15" x14ac:dyDescent="0.25">
      <c r="C15" s="186"/>
      <c r="D15" s="187"/>
      <c r="E15" s="187"/>
      <c r="F15" s="187"/>
      <c r="G15" s="187"/>
      <c r="H15" s="187"/>
      <c r="I15" s="187"/>
      <c r="J15" s="187"/>
      <c r="K15" s="187"/>
      <c r="L15" s="187"/>
      <c r="M15" s="187"/>
      <c r="N15" s="187"/>
      <c r="O15" s="187"/>
      <c r="P15" s="187"/>
      <c r="Q15" s="187"/>
      <c r="R15" s="187"/>
      <c r="S15" s="187"/>
      <c r="T15" s="187"/>
      <c r="U15" s="187"/>
      <c r="V15" s="187"/>
      <c r="W15" s="187"/>
      <c r="X15" s="187"/>
      <c r="Y15" s="187"/>
      <c r="Z15" s="187"/>
      <c r="AA15" s="187"/>
      <c r="AB15" s="187"/>
      <c r="AC15" s="187"/>
      <c r="AD15" s="182"/>
    </row>
    <row r="16" spans="3:30" ht="15" x14ac:dyDescent="0.25">
      <c r="C16" s="186"/>
      <c r="D16" s="187"/>
      <c r="E16" s="187"/>
      <c r="F16" s="187"/>
      <c r="G16" s="187"/>
      <c r="H16" s="187"/>
      <c r="I16" s="187"/>
      <c r="J16" s="187"/>
      <c r="K16" s="187"/>
      <c r="L16" s="187"/>
      <c r="M16" s="187"/>
      <c r="N16" s="187"/>
      <c r="O16" s="187"/>
      <c r="P16" s="187"/>
      <c r="Q16" s="187"/>
      <c r="R16" s="187"/>
      <c r="S16" s="187"/>
      <c r="T16" s="187"/>
      <c r="U16" s="187"/>
      <c r="V16" s="187"/>
      <c r="W16" s="187"/>
      <c r="X16" s="187"/>
      <c r="Y16" s="187"/>
      <c r="Z16" s="187"/>
      <c r="AA16" s="187"/>
      <c r="AB16" s="187"/>
      <c r="AC16" s="187"/>
      <c r="AD16" s="182"/>
    </row>
    <row r="17" spans="3:30" ht="15" x14ac:dyDescent="0.25">
      <c r="C17" s="186"/>
      <c r="D17" s="187"/>
      <c r="E17" s="187"/>
      <c r="F17" s="187"/>
      <c r="G17" s="187"/>
      <c r="H17" s="187"/>
      <c r="I17" s="187"/>
      <c r="J17" s="187"/>
      <c r="K17" s="187"/>
      <c r="L17" s="187"/>
      <c r="M17" s="187"/>
      <c r="N17" s="187"/>
      <c r="O17" s="187"/>
      <c r="P17" s="187"/>
      <c r="Q17" s="187"/>
      <c r="R17" s="187"/>
      <c r="S17" s="187"/>
      <c r="T17" s="187"/>
      <c r="U17" s="187"/>
      <c r="V17" s="187"/>
      <c r="W17" s="187"/>
      <c r="X17" s="187"/>
      <c r="Y17" s="187"/>
      <c r="Z17" s="187"/>
      <c r="AA17" s="187"/>
      <c r="AB17" s="187"/>
      <c r="AC17" s="187"/>
      <c r="AD17" s="182"/>
    </row>
    <row r="18" spans="3:30" ht="21" x14ac:dyDescent="0.35">
      <c r="C18" s="494" t="s">
        <v>12</v>
      </c>
      <c r="D18" s="495"/>
      <c r="E18" s="495"/>
      <c r="F18" s="495"/>
      <c r="G18" s="495"/>
      <c r="H18" s="495"/>
      <c r="I18" s="495"/>
      <c r="J18" s="495"/>
      <c r="K18" s="495"/>
      <c r="L18" s="495"/>
      <c r="M18" s="495"/>
      <c r="N18" s="495"/>
      <c r="O18" s="495"/>
      <c r="P18" s="495"/>
      <c r="Q18" s="495"/>
      <c r="R18" s="495"/>
      <c r="S18" s="495"/>
      <c r="T18" s="495"/>
      <c r="U18" s="495"/>
      <c r="V18" s="495"/>
      <c r="W18" s="495"/>
      <c r="X18" s="495"/>
      <c r="Y18" s="495"/>
      <c r="Z18" s="495"/>
      <c r="AA18" s="495"/>
      <c r="AB18" s="495"/>
      <c r="AC18" s="495"/>
      <c r="AD18" s="496"/>
    </row>
    <row r="19" spans="3:30" ht="15" x14ac:dyDescent="0.25">
      <c r="C19" s="1"/>
      <c r="D19" s="491" t="s">
        <v>1</v>
      </c>
      <c r="E19" s="492"/>
      <c r="F19" s="493"/>
      <c r="G19" s="491" t="s">
        <v>2</v>
      </c>
      <c r="H19" s="492"/>
      <c r="I19" s="493"/>
      <c r="J19" s="491" t="s">
        <v>3</v>
      </c>
      <c r="K19" s="492"/>
      <c r="L19" s="493"/>
      <c r="M19" s="491" t="s">
        <v>20</v>
      </c>
      <c r="N19" s="492"/>
      <c r="O19" s="493"/>
      <c r="P19" s="491" t="s">
        <v>4</v>
      </c>
      <c r="Q19" s="492"/>
      <c r="R19" s="493"/>
      <c r="S19" s="491" t="s">
        <v>5</v>
      </c>
      <c r="T19" s="492"/>
      <c r="U19" s="493"/>
      <c r="V19" s="491" t="s">
        <v>6</v>
      </c>
      <c r="W19" s="492"/>
      <c r="X19" s="493"/>
      <c r="Y19" s="491" t="s">
        <v>7</v>
      </c>
      <c r="Z19" s="492"/>
      <c r="AA19" s="493"/>
      <c r="AB19" s="491" t="s">
        <v>8</v>
      </c>
      <c r="AC19" s="492"/>
      <c r="AD19" s="493"/>
    </row>
    <row r="20" spans="3:30" ht="15" x14ac:dyDescent="0.25">
      <c r="C20" s="1"/>
      <c r="D20" s="145" t="s">
        <v>9</v>
      </c>
      <c r="E20" s="145" t="s">
        <v>10</v>
      </c>
      <c r="F20" s="145" t="s">
        <v>11</v>
      </c>
      <c r="G20" s="145" t="s">
        <v>9</v>
      </c>
      <c r="H20" s="145" t="s">
        <v>10</v>
      </c>
      <c r="I20" s="145" t="s">
        <v>11</v>
      </c>
      <c r="J20" s="145" t="s">
        <v>9</v>
      </c>
      <c r="K20" s="145" t="s">
        <v>10</v>
      </c>
      <c r="L20" s="145" t="s">
        <v>11</v>
      </c>
      <c r="M20" s="145" t="s">
        <v>9</v>
      </c>
      <c r="N20" s="145" t="s">
        <v>10</v>
      </c>
      <c r="O20" s="145" t="s">
        <v>11</v>
      </c>
      <c r="P20" s="145" t="s">
        <v>9</v>
      </c>
      <c r="Q20" s="145" t="s">
        <v>10</v>
      </c>
      <c r="R20" s="145" t="s">
        <v>11</v>
      </c>
      <c r="S20" s="145" t="s">
        <v>9</v>
      </c>
      <c r="T20" s="145" t="s">
        <v>10</v>
      </c>
      <c r="U20" s="145" t="s">
        <v>11</v>
      </c>
      <c r="V20" s="145" t="s">
        <v>9</v>
      </c>
      <c r="W20" s="145" t="s">
        <v>10</v>
      </c>
      <c r="X20" s="145" t="s">
        <v>11</v>
      </c>
      <c r="Y20" s="145" t="s">
        <v>9</v>
      </c>
      <c r="Z20" s="145" t="s">
        <v>10</v>
      </c>
      <c r="AA20" s="145" t="s">
        <v>11</v>
      </c>
      <c r="AB20" s="145" t="s">
        <v>9</v>
      </c>
      <c r="AC20" s="145" t="s">
        <v>10</v>
      </c>
      <c r="AD20" s="145" t="s">
        <v>11</v>
      </c>
    </row>
    <row r="21" spans="3:30" ht="15" x14ac:dyDescent="0.25">
      <c r="C21" s="2">
        <v>42826</v>
      </c>
      <c r="D21" s="1">
        <v>93034</v>
      </c>
      <c r="E21" s="1">
        <v>205705</v>
      </c>
      <c r="F21" s="1">
        <f>D21+E21</f>
        <v>298739</v>
      </c>
      <c r="G21" s="1">
        <v>102557</v>
      </c>
      <c r="H21" s="1">
        <v>186744</v>
      </c>
      <c r="I21" s="1">
        <f>G21+H21</f>
        <v>289301</v>
      </c>
      <c r="J21" s="1">
        <v>157291</v>
      </c>
      <c r="K21" s="1">
        <v>270155</v>
      </c>
      <c r="L21" s="1">
        <f>J21+K21</f>
        <v>427446</v>
      </c>
      <c r="M21" s="1">
        <v>0</v>
      </c>
      <c r="N21" s="1">
        <v>0</v>
      </c>
      <c r="O21" s="1">
        <f>M21+N21</f>
        <v>0</v>
      </c>
      <c r="P21" s="1">
        <v>19284</v>
      </c>
      <c r="Q21" s="1">
        <v>0</v>
      </c>
      <c r="R21" s="1">
        <f>P21+Q21</f>
        <v>19284</v>
      </c>
      <c r="S21" s="1">
        <v>52923</v>
      </c>
      <c r="T21" s="1">
        <v>49335</v>
      </c>
      <c r="U21" s="1">
        <f>S21+T21</f>
        <v>102258</v>
      </c>
      <c r="V21" s="1">
        <v>94743</v>
      </c>
      <c r="W21" s="1">
        <v>211053</v>
      </c>
      <c r="X21" s="1">
        <f>V21+W21</f>
        <v>305796</v>
      </c>
      <c r="Y21" s="1">
        <v>29782</v>
      </c>
      <c r="Z21" s="1">
        <v>13962</v>
      </c>
      <c r="AA21" s="1">
        <f>Y21+Z21</f>
        <v>43744</v>
      </c>
      <c r="AB21" s="1">
        <f>D21+G21+J21+M21+P21+S21+V21+Y21</f>
        <v>549614</v>
      </c>
      <c r="AC21" s="1">
        <f>E21+H21+K21+N21+Q21+T21+W21+Z21</f>
        <v>936954</v>
      </c>
      <c r="AD21" s="1">
        <f>AB21+AC21</f>
        <v>1486568</v>
      </c>
    </row>
    <row r="22" spans="3:30" ht="15" x14ac:dyDescent="0.25">
      <c r="C22" s="2">
        <v>42856</v>
      </c>
      <c r="D22" s="1">
        <v>108284</v>
      </c>
      <c r="E22" s="1">
        <v>229783</v>
      </c>
      <c r="F22" s="1">
        <f t="shared" ref="F22:I32" si="0">D22+E22</f>
        <v>338067</v>
      </c>
      <c r="G22" s="1">
        <v>75471</v>
      </c>
      <c r="H22" s="1">
        <v>122904</v>
      </c>
      <c r="I22" s="1">
        <f t="shared" si="0"/>
        <v>198375</v>
      </c>
      <c r="J22" s="1">
        <v>161078</v>
      </c>
      <c r="K22" s="1">
        <v>238285</v>
      </c>
      <c r="L22" s="1">
        <f t="shared" ref="L22:L32" si="1">J22+K22</f>
        <v>399363</v>
      </c>
      <c r="M22" s="1">
        <v>0</v>
      </c>
      <c r="N22" s="1">
        <v>0</v>
      </c>
      <c r="O22" s="1">
        <f t="shared" ref="O22:O32" si="2">M22+N22</f>
        <v>0</v>
      </c>
      <c r="P22" s="1">
        <v>44258</v>
      </c>
      <c r="Q22" s="1">
        <v>0</v>
      </c>
      <c r="R22" s="1">
        <f t="shared" ref="R22:R32" si="3">P22+Q22</f>
        <v>44258</v>
      </c>
      <c r="S22" s="1">
        <v>61635</v>
      </c>
      <c r="T22" s="1">
        <v>51644</v>
      </c>
      <c r="U22" s="1">
        <f t="shared" ref="U22:U32" si="4">S22+T22</f>
        <v>113279</v>
      </c>
      <c r="V22" s="1">
        <v>86851</v>
      </c>
      <c r="W22" s="1">
        <v>198410</v>
      </c>
      <c r="X22" s="1">
        <f t="shared" ref="X22:X32" si="5">V22+W22</f>
        <v>285261</v>
      </c>
      <c r="Y22" s="1">
        <v>33785</v>
      </c>
      <c r="Z22" s="1">
        <v>18125</v>
      </c>
      <c r="AA22" s="1">
        <f t="shared" ref="AA22:AA32" si="6">Y22+Z22</f>
        <v>51910</v>
      </c>
      <c r="AB22" s="1">
        <f t="shared" ref="AB22:AB30" si="7">D22+G22+J22+M22+P22+S22+V22+Y22</f>
        <v>571362</v>
      </c>
      <c r="AC22" s="1">
        <f t="shared" ref="AC22:AC30" si="8">E22+H22+K22+N22+Q22+T22+W22+Z22</f>
        <v>859151</v>
      </c>
      <c r="AD22" s="1">
        <f t="shared" ref="AD22:AD30" si="9">AB22+AC22</f>
        <v>1430513</v>
      </c>
    </row>
    <row r="23" spans="3:30" ht="15" x14ac:dyDescent="0.25">
      <c r="C23" s="2">
        <v>42887</v>
      </c>
      <c r="D23" s="1">
        <v>94661</v>
      </c>
      <c r="E23" s="1">
        <v>236046</v>
      </c>
      <c r="F23" s="1">
        <f t="shared" si="0"/>
        <v>330707</v>
      </c>
      <c r="G23" s="1">
        <v>71102</v>
      </c>
      <c r="H23" s="1">
        <v>204110</v>
      </c>
      <c r="I23" s="1">
        <f t="shared" si="0"/>
        <v>275212</v>
      </c>
      <c r="J23" s="1">
        <v>161631</v>
      </c>
      <c r="K23" s="1">
        <v>269244</v>
      </c>
      <c r="L23" s="1">
        <f t="shared" si="1"/>
        <v>430875</v>
      </c>
      <c r="M23" s="1">
        <v>0</v>
      </c>
      <c r="N23" s="1">
        <v>0</v>
      </c>
      <c r="O23" s="1">
        <f t="shared" si="2"/>
        <v>0</v>
      </c>
      <c r="P23" s="1">
        <v>31910</v>
      </c>
      <c r="Q23" s="1">
        <v>0</v>
      </c>
      <c r="R23" s="1">
        <f t="shared" si="3"/>
        <v>31910</v>
      </c>
      <c r="S23" s="1">
        <v>39970</v>
      </c>
      <c r="T23" s="1">
        <v>40446</v>
      </c>
      <c r="U23" s="1">
        <f t="shared" si="4"/>
        <v>80416</v>
      </c>
      <c r="V23" s="1">
        <v>69949</v>
      </c>
      <c r="W23" s="1">
        <v>215160</v>
      </c>
      <c r="X23" s="1">
        <f t="shared" si="5"/>
        <v>285109</v>
      </c>
      <c r="Y23" s="1">
        <v>28119</v>
      </c>
      <c r="Z23" s="1">
        <v>0</v>
      </c>
      <c r="AA23" s="1">
        <f t="shared" si="6"/>
        <v>28119</v>
      </c>
      <c r="AB23" s="1">
        <f t="shared" si="7"/>
        <v>497342</v>
      </c>
      <c r="AC23" s="1">
        <f t="shared" si="8"/>
        <v>965006</v>
      </c>
      <c r="AD23" s="1">
        <f t="shared" si="9"/>
        <v>1462348</v>
      </c>
    </row>
    <row r="24" spans="3:30" x14ac:dyDescent="0.35">
      <c r="C24" s="2">
        <v>42917</v>
      </c>
      <c r="D24" s="1">
        <v>95988</v>
      </c>
      <c r="E24" s="1">
        <v>203227</v>
      </c>
      <c r="F24" s="1">
        <f t="shared" si="0"/>
        <v>299215</v>
      </c>
      <c r="G24" s="1">
        <v>98431</v>
      </c>
      <c r="H24" s="1">
        <v>202274</v>
      </c>
      <c r="I24" s="1">
        <f t="shared" si="0"/>
        <v>300705</v>
      </c>
      <c r="J24" s="1">
        <v>131343</v>
      </c>
      <c r="K24" s="1">
        <v>201904</v>
      </c>
      <c r="L24" s="1">
        <f t="shared" si="1"/>
        <v>333247</v>
      </c>
      <c r="M24" s="1">
        <v>0</v>
      </c>
      <c r="N24" s="1">
        <v>0</v>
      </c>
      <c r="O24" s="1">
        <f t="shared" si="2"/>
        <v>0</v>
      </c>
      <c r="P24" s="1">
        <v>26127</v>
      </c>
      <c r="Q24" s="1">
        <v>0</v>
      </c>
      <c r="R24" s="1">
        <f t="shared" si="3"/>
        <v>26127</v>
      </c>
      <c r="S24" s="1">
        <v>50192</v>
      </c>
      <c r="T24" s="1">
        <v>32846</v>
      </c>
      <c r="U24" s="1">
        <f t="shared" si="4"/>
        <v>83038</v>
      </c>
      <c r="V24" s="1">
        <v>56698</v>
      </c>
      <c r="W24" s="1">
        <v>214229</v>
      </c>
      <c r="X24" s="1">
        <f t="shared" si="5"/>
        <v>270927</v>
      </c>
      <c r="Y24" s="1">
        <v>0</v>
      </c>
      <c r="Z24" s="1">
        <v>0</v>
      </c>
      <c r="AA24" s="1">
        <f t="shared" si="6"/>
        <v>0</v>
      </c>
      <c r="AB24" s="1">
        <f t="shared" si="7"/>
        <v>458779</v>
      </c>
      <c r="AC24" s="1">
        <f t="shared" si="8"/>
        <v>854480</v>
      </c>
      <c r="AD24" s="1">
        <f t="shared" si="9"/>
        <v>1313259</v>
      </c>
    </row>
    <row r="25" spans="3:30" x14ac:dyDescent="0.35">
      <c r="C25" s="2">
        <v>42948</v>
      </c>
      <c r="D25" s="1">
        <v>128151</v>
      </c>
      <c r="E25" s="1">
        <v>252650</v>
      </c>
      <c r="F25" s="1">
        <f t="shared" si="0"/>
        <v>380801</v>
      </c>
      <c r="G25" s="1">
        <v>124649</v>
      </c>
      <c r="H25" s="1">
        <v>209225</v>
      </c>
      <c r="I25" s="1">
        <f t="shared" si="0"/>
        <v>333874</v>
      </c>
      <c r="J25" s="1">
        <v>188639</v>
      </c>
      <c r="K25" s="1">
        <v>310588</v>
      </c>
      <c r="L25" s="1">
        <f t="shared" si="1"/>
        <v>499227</v>
      </c>
      <c r="M25" s="1">
        <v>0</v>
      </c>
      <c r="N25" s="1">
        <v>0</v>
      </c>
      <c r="O25" s="1">
        <f t="shared" si="2"/>
        <v>0</v>
      </c>
      <c r="P25" s="1">
        <v>31718</v>
      </c>
      <c r="Q25" s="1">
        <v>0</v>
      </c>
      <c r="R25" s="1">
        <f t="shared" si="3"/>
        <v>31718</v>
      </c>
      <c r="S25" s="1">
        <v>52154</v>
      </c>
      <c r="T25" s="1">
        <v>44328</v>
      </c>
      <c r="U25" s="1">
        <f t="shared" si="4"/>
        <v>96482</v>
      </c>
      <c r="V25" s="1">
        <v>50379</v>
      </c>
      <c r="W25" s="1">
        <v>210555</v>
      </c>
      <c r="X25" s="1">
        <f t="shared" si="5"/>
        <v>260934</v>
      </c>
      <c r="Y25" s="1">
        <v>0</v>
      </c>
      <c r="Z25" s="1">
        <v>0</v>
      </c>
      <c r="AA25" s="1">
        <f t="shared" si="6"/>
        <v>0</v>
      </c>
      <c r="AB25" s="1">
        <f t="shared" si="7"/>
        <v>575690</v>
      </c>
      <c r="AC25" s="1">
        <f t="shared" si="8"/>
        <v>1027346</v>
      </c>
      <c r="AD25" s="1">
        <f t="shared" si="9"/>
        <v>1603036</v>
      </c>
    </row>
    <row r="26" spans="3:30" x14ac:dyDescent="0.35">
      <c r="C26" s="2">
        <v>42979</v>
      </c>
      <c r="D26" s="1">
        <v>94122</v>
      </c>
      <c r="E26" s="1">
        <v>236991</v>
      </c>
      <c r="F26" s="1">
        <f t="shared" si="0"/>
        <v>331113</v>
      </c>
      <c r="G26" s="1">
        <v>90078</v>
      </c>
      <c r="H26" s="1">
        <v>238322</v>
      </c>
      <c r="I26" s="1">
        <f t="shared" si="0"/>
        <v>328400</v>
      </c>
      <c r="J26" s="1">
        <v>191268</v>
      </c>
      <c r="K26" s="1">
        <v>285463</v>
      </c>
      <c r="L26" s="1">
        <f t="shared" si="1"/>
        <v>476731</v>
      </c>
      <c r="M26" s="1">
        <v>0</v>
      </c>
      <c r="N26" s="1">
        <v>0</v>
      </c>
      <c r="O26" s="1">
        <f t="shared" si="2"/>
        <v>0</v>
      </c>
      <c r="P26" s="1">
        <v>40249</v>
      </c>
      <c r="Q26" s="1">
        <v>0</v>
      </c>
      <c r="R26" s="1">
        <f t="shared" si="3"/>
        <v>40249</v>
      </c>
      <c r="S26" s="1">
        <v>53720</v>
      </c>
      <c r="T26" s="1">
        <v>72421</v>
      </c>
      <c r="U26" s="1">
        <f t="shared" si="4"/>
        <v>126141</v>
      </c>
      <c r="V26" s="1">
        <v>58144</v>
      </c>
      <c r="W26" s="1">
        <v>200914</v>
      </c>
      <c r="X26" s="1">
        <f t="shared" si="5"/>
        <v>259058</v>
      </c>
      <c r="Y26" s="1">
        <v>0</v>
      </c>
      <c r="Z26" s="1">
        <v>2978</v>
      </c>
      <c r="AA26" s="1">
        <f t="shared" si="6"/>
        <v>2978</v>
      </c>
      <c r="AB26" s="1">
        <f t="shared" si="7"/>
        <v>527581</v>
      </c>
      <c r="AC26" s="1">
        <f t="shared" si="8"/>
        <v>1037089</v>
      </c>
      <c r="AD26" s="1">
        <f t="shared" si="9"/>
        <v>1564670</v>
      </c>
    </row>
    <row r="27" spans="3:30" x14ac:dyDescent="0.35">
      <c r="C27" s="2">
        <v>43009</v>
      </c>
      <c r="D27" s="1">
        <v>107967</v>
      </c>
      <c r="E27" s="1">
        <v>245065</v>
      </c>
      <c r="F27" s="1">
        <f t="shared" si="0"/>
        <v>353032</v>
      </c>
      <c r="G27" s="1">
        <v>82345</v>
      </c>
      <c r="H27" s="1">
        <v>223131</v>
      </c>
      <c r="I27" s="1">
        <f t="shared" si="0"/>
        <v>305476</v>
      </c>
      <c r="J27" s="1">
        <v>147489</v>
      </c>
      <c r="K27" s="1">
        <v>229753</v>
      </c>
      <c r="L27" s="1">
        <f t="shared" si="1"/>
        <v>377242</v>
      </c>
      <c r="M27" s="1">
        <v>0</v>
      </c>
      <c r="N27" s="1">
        <v>0</v>
      </c>
      <c r="O27" s="1">
        <f t="shared" si="2"/>
        <v>0</v>
      </c>
      <c r="P27" s="1">
        <v>34809</v>
      </c>
      <c r="Q27" s="1">
        <v>0</v>
      </c>
      <c r="R27" s="1">
        <f t="shared" si="3"/>
        <v>34809</v>
      </c>
      <c r="S27" s="1">
        <v>35575</v>
      </c>
      <c r="T27" s="1">
        <v>96331</v>
      </c>
      <c r="U27" s="1">
        <f t="shared" si="4"/>
        <v>131906</v>
      </c>
      <c r="V27" s="1">
        <v>51234</v>
      </c>
      <c r="W27" s="1">
        <v>267710</v>
      </c>
      <c r="X27" s="1">
        <f t="shared" si="5"/>
        <v>318944</v>
      </c>
      <c r="Y27" s="1">
        <v>13402</v>
      </c>
      <c r="Z27" s="1">
        <v>28128</v>
      </c>
      <c r="AA27" s="1">
        <f t="shared" si="6"/>
        <v>41530</v>
      </c>
      <c r="AB27" s="1">
        <f t="shared" si="7"/>
        <v>472821</v>
      </c>
      <c r="AC27" s="1">
        <f t="shared" si="8"/>
        <v>1090118</v>
      </c>
      <c r="AD27" s="1">
        <f t="shared" si="9"/>
        <v>1562939</v>
      </c>
    </row>
    <row r="28" spans="3:30" x14ac:dyDescent="0.35">
      <c r="C28" s="2">
        <v>43040</v>
      </c>
      <c r="D28" s="1">
        <v>103505</v>
      </c>
      <c r="E28" s="1">
        <v>253908</v>
      </c>
      <c r="F28" s="1">
        <f t="shared" si="0"/>
        <v>357413</v>
      </c>
      <c r="G28" s="1">
        <v>97050</v>
      </c>
      <c r="H28" s="1">
        <v>225980</v>
      </c>
      <c r="I28" s="1">
        <f t="shared" si="0"/>
        <v>323030</v>
      </c>
      <c r="J28" s="1">
        <v>171901</v>
      </c>
      <c r="K28" s="1">
        <v>240643</v>
      </c>
      <c r="L28" s="1">
        <f t="shared" si="1"/>
        <v>412544</v>
      </c>
      <c r="M28" s="1">
        <v>0</v>
      </c>
      <c r="N28" s="1">
        <v>0</v>
      </c>
      <c r="O28" s="1">
        <f t="shared" si="2"/>
        <v>0</v>
      </c>
      <c r="P28" s="1">
        <v>39289</v>
      </c>
      <c r="Q28" s="1">
        <v>0</v>
      </c>
      <c r="R28" s="1">
        <f t="shared" si="3"/>
        <v>39289</v>
      </c>
      <c r="S28" s="1">
        <v>77842</v>
      </c>
      <c r="T28" s="1">
        <v>83727</v>
      </c>
      <c r="U28" s="1">
        <f t="shared" si="4"/>
        <v>161569</v>
      </c>
      <c r="V28" s="1">
        <v>52513</v>
      </c>
      <c r="W28" s="1">
        <v>257644</v>
      </c>
      <c r="X28" s="1">
        <f t="shared" si="5"/>
        <v>310157</v>
      </c>
      <c r="Y28" s="1">
        <v>14210</v>
      </c>
      <c r="Z28" s="1">
        <v>31964</v>
      </c>
      <c r="AA28" s="1">
        <f t="shared" si="6"/>
        <v>46174</v>
      </c>
      <c r="AB28" s="1">
        <f t="shared" si="7"/>
        <v>556310</v>
      </c>
      <c r="AC28" s="1">
        <f t="shared" si="8"/>
        <v>1093866</v>
      </c>
      <c r="AD28" s="1">
        <f t="shared" si="9"/>
        <v>1650176</v>
      </c>
    </row>
    <row r="29" spans="3:30" x14ac:dyDescent="0.35">
      <c r="C29" s="2">
        <v>43070</v>
      </c>
      <c r="D29" s="1">
        <v>107259</v>
      </c>
      <c r="E29" s="1">
        <v>268873</v>
      </c>
      <c r="F29" s="1">
        <f t="shared" si="0"/>
        <v>376132</v>
      </c>
      <c r="G29" s="1">
        <v>76574</v>
      </c>
      <c r="H29" s="1">
        <v>284542</v>
      </c>
      <c r="I29" s="1">
        <f t="shared" si="0"/>
        <v>361116</v>
      </c>
      <c r="J29" s="1">
        <v>193292</v>
      </c>
      <c r="K29" s="1">
        <v>325358</v>
      </c>
      <c r="L29" s="1">
        <f t="shared" si="1"/>
        <v>518650</v>
      </c>
      <c r="M29" s="1">
        <v>0</v>
      </c>
      <c r="N29" s="1">
        <v>0</v>
      </c>
      <c r="O29" s="1">
        <f t="shared" si="2"/>
        <v>0</v>
      </c>
      <c r="P29" s="1">
        <v>29907</v>
      </c>
      <c r="Q29" s="1">
        <v>0</v>
      </c>
      <c r="R29" s="1">
        <f t="shared" si="3"/>
        <v>29907</v>
      </c>
      <c r="S29" s="1">
        <v>92243</v>
      </c>
      <c r="T29" s="1">
        <v>89325</v>
      </c>
      <c r="U29" s="1">
        <f t="shared" si="4"/>
        <v>181568</v>
      </c>
      <c r="V29" s="1">
        <v>56691</v>
      </c>
      <c r="W29" s="1">
        <v>237906</v>
      </c>
      <c r="X29" s="1">
        <f t="shared" si="5"/>
        <v>294597</v>
      </c>
      <c r="Y29" s="1">
        <v>17389</v>
      </c>
      <c r="Z29" s="1">
        <v>18349</v>
      </c>
      <c r="AA29" s="1">
        <f t="shared" si="6"/>
        <v>35738</v>
      </c>
      <c r="AB29" s="1">
        <f t="shared" si="7"/>
        <v>573355</v>
      </c>
      <c r="AC29" s="1">
        <f t="shared" si="8"/>
        <v>1224353</v>
      </c>
      <c r="AD29" s="1">
        <f t="shared" si="9"/>
        <v>1797708</v>
      </c>
    </row>
    <row r="30" spans="3:30" x14ac:dyDescent="0.35">
      <c r="C30" s="2">
        <v>43101</v>
      </c>
      <c r="D30" s="1">
        <v>101389</v>
      </c>
      <c r="E30" s="1">
        <v>251389</v>
      </c>
      <c r="F30" s="1">
        <f t="shared" si="0"/>
        <v>352778</v>
      </c>
      <c r="G30" s="1">
        <v>133695</v>
      </c>
      <c r="H30" s="1">
        <v>226953</v>
      </c>
      <c r="I30" s="1">
        <f t="shared" si="0"/>
        <v>360648</v>
      </c>
      <c r="J30" s="1">
        <v>142153</v>
      </c>
      <c r="K30" s="1">
        <v>366512</v>
      </c>
      <c r="L30" s="1">
        <f t="shared" si="1"/>
        <v>508665</v>
      </c>
      <c r="M30" s="1">
        <v>0</v>
      </c>
      <c r="N30" s="1">
        <v>0</v>
      </c>
      <c r="O30" s="1">
        <f t="shared" si="2"/>
        <v>0</v>
      </c>
      <c r="P30" s="1">
        <v>32985</v>
      </c>
      <c r="Q30" s="1">
        <v>0</v>
      </c>
      <c r="R30" s="1">
        <f t="shared" si="3"/>
        <v>32985</v>
      </c>
      <c r="S30" s="1">
        <v>54859</v>
      </c>
      <c r="T30" s="1">
        <v>43355</v>
      </c>
      <c r="U30" s="1">
        <f t="shared" si="4"/>
        <v>98214</v>
      </c>
      <c r="V30" s="1">
        <v>61928</v>
      </c>
      <c r="W30" s="1">
        <v>245850</v>
      </c>
      <c r="X30" s="1">
        <f t="shared" si="5"/>
        <v>307778</v>
      </c>
      <c r="Y30" s="1">
        <v>32438</v>
      </c>
      <c r="Z30" s="1">
        <v>26255</v>
      </c>
      <c r="AA30" s="1">
        <f t="shared" si="6"/>
        <v>58693</v>
      </c>
      <c r="AB30" s="1">
        <f t="shared" si="7"/>
        <v>559447</v>
      </c>
      <c r="AC30" s="1">
        <f t="shared" si="8"/>
        <v>1160314</v>
      </c>
      <c r="AD30" s="1">
        <f t="shared" si="9"/>
        <v>1719761</v>
      </c>
    </row>
    <row r="31" spans="3:30" x14ac:dyDescent="0.35">
      <c r="C31" s="2">
        <v>43132</v>
      </c>
      <c r="D31" s="1">
        <v>94550</v>
      </c>
      <c r="E31" s="1">
        <v>251502</v>
      </c>
      <c r="F31" s="1">
        <f t="shared" si="0"/>
        <v>346052</v>
      </c>
      <c r="G31" s="1">
        <v>111152</v>
      </c>
      <c r="H31" s="1">
        <v>190081</v>
      </c>
      <c r="I31" s="1">
        <f t="shared" si="0"/>
        <v>301233</v>
      </c>
      <c r="J31" s="1">
        <v>166691</v>
      </c>
      <c r="K31" s="1">
        <v>340441</v>
      </c>
      <c r="L31" s="1">
        <f t="shared" si="1"/>
        <v>507132</v>
      </c>
      <c r="M31" s="1">
        <v>0</v>
      </c>
      <c r="N31" s="1">
        <v>0</v>
      </c>
      <c r="O31" s="1">
        <f t="shared" si="2"/>
        <v>0</v>
      </c>
      <c r="P31" s="1">
        <v>43667</v>
      </c>
      <c r="Q31" s="1">
        <v>0</v>
      </c>
      <c r="R31" s="1">
        <f t="shared" si="3"/>
        <v>43667</v>
      </c>
      <c r="S31" s="1">
        <v>64731</v>
      </c>
      <c r="T31" s="1">
        <v>40461</v>
      </c>
      <c r="U31" s="1">
        <f t="shared" si="4"/>
        <v>105192</v>
      </c>
      <c r="V31" s="1">
        <v>77451</v>
      </c>
      <c r="W31" s="1">
        <v>205324</v>
      </c>
      <c r="X31" s="1">
        <f t="shared" si="5"/>
        <v>282775</v>
      </c>
      <c r="Y31" s="1">
        <v>39688</v>
      </c>
      <c r="Z31" s="1">
        <v>22912</v>
      </c>
      <c r="AA31" s="1">
        <f t="shared" si="6"/>
        <v>62600</v>
      </c>
      <c r="AB31" s="1">
        <f>D31+G31+J31+M31+P31+S31+V31+Y31</f>
        <v>597930</v>
      </c>
      <c r="AC31" s="1">
        <f>E31+H31+K31+N31+Q31+T31+W31+Z31</f>
        <v>1050721</v>
      </c>
      <c r="AD31" s="1">
        <f>AB31+AC31</f>
        <v>1648651</v>
      </c>
    </row>
    <row r="32" spans="3:30" x14ac:dyDescent="0.35">
      <c r="C32" s="2">
        <v>43160</v>
      </c>
      <c r="D32" s="1">
        <v>105723</v>
      </c>
      <c r="E32" s="1">
        <v>240445</v>
      </c>
      <c r="F32" s="1">
        <f t="shared" si="0"/>
        <v>346168</v>
      </c>
      <c r="G32" s="1">
        <v>105290</v>
      </c>
      <c r="H32" s="1">
        <v>220368</v>
      </c>
      <c r="I32" s="1">
        <f t="shared" si="0"/>
        <v>325658</v>
      </c>
      <c r="J32" s="1">
        <v>179273</v>
      </c>
      <c r="K32" s="1">
        <v>350801</v>
      </c>
      <c r="L32" s="1">
        <f t="shared" si="1"/>
        <v>530074</v>
      </c>
      <c r="M32" s="1">
        <v>0</v>
      </c>
      <c r="N32" s="1">
        <v>0</v>
      </c>
      <c r="O32" s="1">
        <f t="shared" si="2"/>
        <v>0</v>
      </c>
      <c r="P32" s="1">
        <v>46548</v>
      </c>
      <c r="Q32" s="1">
        <v>10633</v>
      </c>
      <c r="R32" s="1">
        <f t="shared" si="3"/>
        <v>57181</v>
      </c>
      <c r="S32" s="1">
        <v>82401</v>
      </c>
      <c r="T32" s="1">
        <v>82117</v>
      </c>
      <c r="U32" s="1">
        <f t="shared" si="4"/>
        <v>164518</v>
      </c>
      <c r="V32" s="1">
        <v>96475</v>
      </c>
      <c r="W32" s="1">
        <v>219322</v>
      </c>
      <c r="X32" s="1">
        <f t="shared" si="5"/>
        <v>315797</v>
      </c>
      <c r="Y32" s="1">
        <v>29612</v>
      </c>
      <c r="Z32" s="1">
        <v>36137</v>
      </c>
      <c r="AA32" s="1">
        <f t="shared" si="6"/>
        <v>65749</v>
      </c>
      <c r="AB32" s="1">
        <f>D32+G32+J32+M32+P32+S32+V32+Y32</f>
        <v>645322</v>
      </c>
      <c r="AC32" s="1">
        <f>E32+H32+K32+N32+Q32+T32+W32+Z32</f>
        <v>1159823</v>
      </c>
      <c r="AD32" s="1">
        <f>AB32+AC32</f>
        <v>1805145</v>
      </c>
    </row>
    <row r="33" spans="3:30" x14ac:dyDescent="0.35">
      <c r="C33" s="1" t="s">
        <v>13</v>
      </c>
      <c r="D33" s="1">
        <f>SUM(D21:D32)</f>
        <v>1234633</v>
      </c>
      <c r="E33" s="1">
        <f>SUM(E21:E32)</f>
        <v>2875584</v>
      </c>
      <c r="F33" s="1">
        <f>SUM(D33+E33)</f>
        <v>4110217</v>
      </c>
      <c r="G33" s="1">
        <f>SUM(G21:G32)</f>
        <v>1168394</v>
      </c>
      <c r="H33" s="1">
        <f>SUM(H21:H32)</f>
        <v>2534634</v>
      </c>
      <c r="I33" s="1">
        <f>SUM(G33+H33)</f>
        <v>3703028</v>
      </c>
      <c r="J33" s="1">
        <f>SUM(J21:J32)</f>
        <v>1992049</v>
      </c>
      <c r="K33" s="1">
        <f>SUM(K21:K32)</f>
        <v>3429147</v>
      </c>
      <c r="L33" s="1">
        <f>SUM(J33+K33)</f>
        <v>5421196</v>
      </c>
      <c r="M33" s="1">
        <f>SUM(M21:M32)</f>
        <v>0</v>
      </c>
      <c r="N33" s="1">
        <f>SUM(N21:N32)</f>
        <v>0</v>
      </c>
      <c r="O33" s="1">
        <f>SUM(M33+N33)</f>
        <v>0</v>
      </c>
      <c r="P33" s="1">
        <f>SUM(P21:P32)</f>
        <v>420751</v>
      </c>
      <c r="Q33" s="1">
        <f>SUM(Q21:Q32)</f>
        <v>10633</v>
      </c>
      <c r="R33" s="1">
        <f>SUM(P33+Q33)</f>
        <v>431384</v>
      </c>
      <c r="S33" s="1">
        <f>SUM(S21:S32)</f>
        <v>718245</v>
      </c>
      <c r="T33" s="1">
        <f>SUM(T21:T32)</f>
        <v>726336</v>
      </c>
      <c r="U33" s="1">
        <f>SUM(S33+T33)</f>
        <v>1444581</v>
      </c>
      <c r="V33" s="1">
        <f>SUM(V21:V32)</f>
        <v>813056</v>
      </c>
      <c r="W33" s="1">
        <f>SUM(W21:W32)</f>
        <v>2684077</v>
      </c>
      <c r="X33" s="1">
        <f>SUM(V33+W33)</f>
        <v>3497133</v>
      </c>
      <c r="Y33" s="1">
        <f>SUM(Y21:Y32)</f>
        <v>238425</v>
      </c>
      <c r="Z33" s="1">
        <f>SUM(Z21:Z32)</f>
        <v>198810</v>
      </c>
      <c r="AA33" s="1">
        <f>SUM(Y33+Z33)</f>
        <v>437235</v>
      </c>
      <c r="AB33" s="1">
        <f>SUM(AB21:AB32)</f>
        <v>6585553</v>
      </c>
      <c r="AC33" s="1">
        <f>SUM(AC21:AC32)</f>
        <v>12459221</v>
      </c>
      <c r="AD33" s="1">
        <f>SUM(AB33+AC33)</f>
        <v>19044774</v>
      </c>
    </row>
  </sheetData>
  <mergeCells count="20">
    <mergeCell ref="S19:U19"/>
    <mergeCell ref="V19:X19"/>
    <mergeCell ref="Y19:AA19"/>
    <mergeCell ref="AB19:AD19"/>
    <mergeCell ref="C18:AD18"/>
    <mergeCell ref="M19:O19"/>
    <mergeCell ref="D19:F19"/>
    <mergeCell ref="G19:I19"/>
    <mergeCell ref="J19:L19"/>
    <mergeCell ref="P19:R19"/>
    <mergeCell ref="D5:AD5"/>
    <mergeCell ref="M6:O6"/>
    <mergeCell ref="D6:F6"/>
    <mergeCell ref="G6:I6"/>
    <mergeCell ref="J6:L6"/>
    <mergeCell ref="P6:R6"/>
    <mergeCell ref="S6:U6"/>
    <mergeCell ref="V6:X6"/>
    <mergeCell ref="Y6:AA6"/>
    <mergeCell ref="AB6:AD6"/>
  </mergeCells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F4:AD20"/>
  <sheetViews>
    <sheetView topLeftCell="E4" workbookViewId="0">
      <selection activeCell="G16" sqref="G16"/>
    </sheetView>
  </sheetViews>
  <sheetFormatPr defaultRowHeight="14.5" x14ac:dyDescent="0.35"/>
  <cols>
    <col min="4" max="4" width="13.1796875" bestFit="1" customWidth="1"/>
    <col min="6" max="6" width="13.1796875" bestFit="1" customWidth="1"/>
    <col min="7" max="7" width="6.7265625" bestFit="1" customWidth="1"/>
    <col min="8" max="8" width="7.26953125" bestFit="1" customWidth="1"/>
    <col min="9" max="9" width="4.7265625" bestFit="1" customWidth="1"/>
    <col min="10" max="12" width="7.81640625" bestFit="1" customWidth="1"/>
    <col min="13" max="13" width="6.7265625" style="236" bestFit="1" customWidth="1"/>
    <col min="14" max="14" width="7.1796875" style="236" bestFit="1" customWidth="1"/>
    <col min="15" max="15" width="9.453125" style="236" bestFit="1" customWidth="1"/>
    <col min="16" max="16" width="5.54296875" style="236" bestFit="1" customWidth="1"/>
    <col min="17" max="17" width="9.1796875" style="236"/>
    <col min="18" max="18" width="5.1796875" customWidth="1"/>
    <col min="19" max="19" width="13.1796875" bestFit="1" customWidth="1"/>
    <col min="20" max="21" width="6.7265625" bestFit="1" customWidth="1"/>
    <col min="22" max="22" width="4.7265625" bestFit="1" customWidth="1"/>
    <col min="23" max="28" width="7.81640625" bestFit="1" customWidth="1"/>
    <col min="29" max="29" width="6.1796875" bestFit="1" customWidth="1"/>
    <col min="30" max="30" width="8.54296875" bestFit="1" customWidth="1"/>
  </cols>
  <sheetData>
    <row r="4" spans="6:30" ht="19.5" thickBot="1" x14ac:dyDescent="0.35">
      <c r="F4" s="576" t="s">
        <v>153</v>
      </c>
      <c r="G4" s="576"/>
      <c r="H4" s="576"/>
      <c r="I4" s="576"/>
      <c r="J4" s="576"/>
      <c r="K4" s="576"/>
      <c r="L4" s="576"/>
      <c r="M4" s="576"/>
      <c r="N4" s="576"/>
      <c r="O4" s="576"/>
      <c r="P4" s="576"/>
      <c r="Q4" s="576"/>
      <c r="R4" s="576"/>
      <c r="S4" s="576"/>
      <c r="T4" s="576"/>
      <c r="U4" s="576"/>
      <c r="V4" s="576"/>
      <c r="W4" s="576"/>
      <c r="X4" s="576"/>
      <c r="Y4" s="576"/>
    </row>
    <row r="5" spans="6:30" ht="16.5" thickBot="1" x14ac:dyDescent="0.3">
      <c r="F5" s="577" t="s">
        <v>152</v>
      </c>
      <c r="G5" s="578"/>
      <c r="H5" s="578"/>
      <c r="I5" s="579"/>
      <c r="J5" s="239"/>
      <c r="K5" s="239"/>
      <c r="L5" s="239"/>
      <c r="M5" s="240"/>
      <c r="N5" s="240"/>
      <c r="O5" s="240"/>
      <c r="P5" s="240"/>
      <c r="Q5" s="240"/>
      <c r="R5" s="241"/>
      <c r="S5" s="577" t="s">
        <v>154</v>
      </c>
      <c r="T5" s="578"/>
      <c r="U5" s="578"/>
      <c r="V5" s="579"/>
      <c r="W5" s="240"/>
      <c r="X5" s="240"/>
      <c r="Y5" s="240"/>
      <c r="Z5" s="241"/>
      <c r="AA5" s="241"/>
      <c r="AB5" s="241"/>
      <c r="AC5" s="241"/>
      <c r="AD5" s="241"/>
    </row>
    <row r="6" spans="6:30" s="238" customFormat="1" ht="47.25" customHeight="1" thickBot="1" x14ac:dyDescent="0.3">
      <c r="F6" s="242" t="s">
        <v>140</v>
      </c>
      <c r="G6" s="243" t="s">
        <v>39</v>
      </c>
      <c r="H6" s="244" t="s">
        <v>72</v>
      </c>
      <c r="I6" s="245" t="s">
        <v>141</v>
      </c>
      <c r="J6" s="246" t="s">
        <v>31</v>
      </c>
      <c r="K6" s="244" t="s">
        <v>142</v>
      </c>
      <c r="L6" s="245" t="s">
        <v>151</v>
      </c>
      <c r="M6" s="243" t="s">
        <v>15</v>
      </c>
      <c r="N6" s="244" t="s">
        <v>142</v>
      </c>
      <c r="O6" s="245" t="s">
        <v>146</v>
      </c>
      <c r="P6" s="247" t="s">
        <v>145</v>
      </c>
      <c r="Q6" s="248" t="s">
        <v>150</v>
      </c>
      <c r="R6" s="237"/>
      <c r="S6" s="242" t="s">
        <v>140</v>
      </c>
      <c r="T6" s="249" t="s">
        <v>39</v>
      </c>
      <c r="U6" s="250" t="s">
        <v>72</v>
      </c>
      <c r="V6" s="251" t="s">
        <v>141</v>
      </c>
      <c r="W6" s="252" t="s">
        <v>31</v>
      </c>
      <c r="X6" s="250" t="s">
        <v>142</v>
      </c>
      <c r="Y6" s="245" t="s">
        <v>151</v>
      </c>
      <c r="Z6" s="249" t="s">
        <v>15</v>
      </c>
      <c r="AA6" s="250" t="s">
        <v>142</v>
      </c>
      <c r="AB6" s="245" t="s">
        <v>146</v>
      </c>
      <c r="AC6" s="251" t="s">
        <v>145</v>
      </c>
      <c r="AD6" s="248" t="s">
        <v>150</v>
      </c>
    </row>
    <row r="7" spans="6:30" ht="15.75" x14ac:dyDescent="0.25">
      <c r="F7" s="253" t="s">
        <v>1</v>
      </c>
      <c r="G7" s="254">
        <v>4300</v>
      </c>
      <c r="H7" s="255">
        <v>3884.88</v>
      </c>
      <c r="I7" s="256">
        <f>+H7/G7%</f>
        <v>90.346046511627904</v>
      </c>
      <c r="J7" s="255">
        <v>4135</v>
      </c>
      <c r="K7" s="257">
        <f>+H7-J7</f>
        <v>-250.11999999999989</v>
      </c>
      <c r="L7" s="258">
        <f>+K7/J7%</f>
        <v>-6.0488512696493322</v>
      </c>
      <c r="M7" s="259">
        <v>4134</v>
      </c>
      <c r="N7" s="260">
        <f>+H7-M7</f>
        <v>-249.11999999999989</v>
      </c>
      <c r="O7" s="261">
        <f>+N7/M7*100</f>
        <v>-6.0261248185776459</v>
      </c>
      <c r="P7" s="262">
        <v>4134</v>
      </c>
      <c r="Q7" s="263" t="s">
        <v>15</v>
      </c>
      <c r="R7" s="241"/>
      <c r="S7" s="264" t="s">
        <v>1</v>
      </c>
      <c r="T7" s="265">
        <v>4300</v>
      </c>
      <c r="U7" s="266">
        <v>3845.3229999999999</v>
      </c>
      <c r="V7" s="267">
        <f t="shared" ref="V7:V15" si="0">+U7/T7%</f>
        <v>89.42611627906976</v>
      </c>
      <c r="W7" s="268">
        <v>4110</v>
      </c>
      <c r="X7" s="260">
        <f t="shared" ref="X7:X15" si="1">+U7-W7</f>
        <v>-264.67700000000013</v>
      </c>
      <c r="Y7" s="269">
        <f t="shared" ref="Y7:Y15" si="2">+X7/W7%</f>
        <v>-6.4398296836983002</v>
      </c>
      <c r="Z7" s="259">
        <v>3892</v>
      </c>
      <c r="AA7" s="260">
        <f t="shared" ref="AA7:AA14" si="3">+U7-Z7</f>
        <v>-46.677000000000135</v>
      </c>
      <c r="AB7" s="261">
        <f t="shared" ref="AB7:AB14" si="4">+AA7/Z7*100</f>
        <v>-1.1993062692703016</v>
      </c>
      <c r="AC7" s="270">
        <v>4151</v>
      </c>
      <c r="AD7" s="263" t="s">
        <v>147</v>
      </c>
    </row>
    <row r="8" spans="6:30" ht="15.75" x14ac:dyDescent="0.25">
      <c r="F8" s="271" t="s">
        <v>138</v>
      </c>
      <c r="G8" s="272">
        <v>3900</v>
      </c>
      <c r="H8" s="273">
        <v>3663.1709999999998</v>
      </c>
      <c r="I8" s="274">
        <f t="shared" ref="I8:I15" si="5">+H8/G8%</f>
        <v>93.927461538461529</v>
      </c>
      <c r="J8" s="273">
        <v>3706</v>
      </c>
      <c r="K8" s="275">
        <f t="shared" ref="K8:K15" si="6">+H8-J8</f>
        <v>-42.829000000000178</v>
      </c>
      <c r="L8" s="276">
        <f t="shared" ref="L8:L15" si="7">+K8/J8%</f>
        <v>-1.1556664867782023</v>
      </c>
      <c r="M8" s="277">
        <v>3812</v>
      </c>
      <c r="N8" s="275">
        <f t="shared" ref="N8:N14" si="8">+H8-M8</f>
        <v>-148.82900000000018</v>
      </c>
      <c r="O8" s="278">
        <f t="shared" ref="O8:O15" si="9">+N8/M8*100</f>
        <v>-3.9042235047219354</v>
      </c>
      <c r="P8" s="279">
        <v>4178</v>
      </c>
      <c r="Q8" s="280" t="s">
        <v>18</v>
      </c>
      <c r="R8" s="241"/>
      <c r="S8" s="281" t="s">
        <v>138</v>
      </c>
      <c r="T8" s="282">
        <v>3900</v>
      </c>
      <c r="U8" s="273">
        <v>3734.4839999999999</v>
      </c>
      <c r="V8" s="274">
        <f t="shared" si="0"/>
        <v>95.756</v>
      </c>
      <c r="W8" s="283">
        <v>3703</v>
      </c>
      <c r="X8" s="275">
        <f t="shared" si="1"/>
        <v>31.483999999999924</v>
      </c>
      <c r="Y8" s="276">
        <f t="shared" si="2"/>
        <v>0.8502295436132844</v>
      </c>
      <c r="Z8" s="277">
        <v>3383</v>
      </c>
      <c r="AA8" s="275">
        <f t="shared" si="3"/>
        <v>351.48399999999992</v>
      </c>
      <c r="AB8" s="278">
        <f t="shared" si="4"/>
        <v>10.389713272243569</v>
      </c>
      <c r="AC8" s="284">
        <v>4529</v>
      </c>
      <c r="AD8" s="280" t="s">
        <v>148</v>
      </c>
    </row>
    <row r="9" spans="6:30" ht="15.75" x14ac:dyDescent="0.25">
      <c r="F9" s="271" t="s">
        <v>3</v>
      </c>
      <c r="G9" s="272">
        <v>6200</v>
      </c>
      <c r="H9" s="273">
        <v>5625.7579999999998</v>
      </c>
      <c r="I9" s="274">
        <f t="shared" si="5"/>
        <v>90.738032258064507</v>
      </c>
      <c r="J9" s="273">
        <v>5237</v>
      </c>
      <c r="K9" s="275">
        <f t="shared" si="6"/>
        <v>388.75799999999981</v>
      </c>
      <c r="L9" s="276">
        <f t="shared" si="7"/>
        <v>7.4232957800267299</v>
      </c>
      <c r="M9" s="277">
        <v>5585</v>
      </c>
      <c r="N9" s="275">
        <f t="shared" si="8"/>
        <v>40.757999999999811</v>
      </c>
      <c r="O9" s="278">
        <f t="shared" si="9"/>
        <v>0.72977618621306728</v>
      </c>
      <c r="P9" s="279">
        <v>5626</v>
      </c>
      <c r="Q9" s="280" t="s">
        <v>40</v>
      </c>
      <c r="R9" s="241"/>
      <c r="S9" s="281" t="s">
        <v>3</v>
      </c>
      <c r="T9" s="282">
        <v>6200</v>
      </c>
      <c r="U9" s="273">
        <v>5525</v>
      </c>
      <c r="V9" s="274">
        <f t="shared" si="0"/>
        <v>89.112903225806448</v>
      </c>
      <c r="W9" s="283">
        <v>5421</v>
      </c>
      <c r="X9" s="275">
        <f t="shared" si="1"/>
        <v>104</v>
      </c>
      <c r="Y9" s="276">
        <f t="shared" si="2"/>
        <v>1.9184652278177459</v>
      </c>
      <c r="Z9" s="277">
        <v>5271</v>
      </c>
      <c r="AA9" s="275">
        <f t="shared" si="3"/>
        <v>254</v>
      </c>
      <c r="AB9" s="278">
        <f t="shared" si="4"/>
        <v>4.81881995826219</v>
      </c>
      <c r="AC9" s="284">
        <v>5525</v>
      </c>
      <c r="AD9" s="280" t="s">
        <v>15</v>
      </c>
    </row>
    <row r="10" spans="6:30" ht="15.75" x14ac:dyDescent="0.25">
      <c r="F10" s="271" t="s">
        <v>20</v>
      </c>
      <c r="G10" s="272">
        <v>2050</v>
      </c>
      <c r="H10" s="273">
        <v>1862</v>
      </c>
      <c r="I10" s="274">
        <f t="shared" si="5"/>
        <v>90.829268292682926</v>
      </c>
      <c r="J10" s="273">
        <v>0</v>
      </c>
      <c r="K10" s="275">
        <f t="shared" si="6"/>
        <v>1862</v>
      </c>
      <c r="L10" s="276"/>
      <c r="M10" s="277">
        <v>0</v>
      </c>
      <c r="N10" s="275">
        <f t="shared" si="8"/>
        <v>1862</v>
      </c>
      <c r="O10" s="278"/>
      <c r="P10" s="279">
        <v>2156</v>
      </c>
      <c r="Q10" s="280" t="s">
        <v>148</v>
      </c>
      <c r="R10" s="241"/>
      <c r="S10" s="281" t="s">
        <v>20</v>
      </c>
      <c r="T10" s="282">
        <v>2050</v>
      </c>
      <c r="U10" s="273">
        <v>1656</v>
      </c>
      <c r="V10" s="274">
        <f t="shared" si="0"/>
        <v>80.780487804878049</v>
      </c>
      <c r="W10" s="283"/>
      <c r="X10" s="275">
        <f t="shared" si="1"/>
        <v>1656</v>
      </c>
      <c r="Y10" s="276"/>
      <c r="Z10" s="277">
        <v>0</v>
      </c>
      <c r="AA10" s="275">
        <f t="shared" si="3"/>
        <v>1656</v>
      </c>
      <c r="AB10" s="278"/>
      <c r="AC10" s="284">
        <v>2279</v>
      </c>
      <c r="AD10" s="280" t="s">
        <v>148</v>
      </c>
    </row>
    <row r="11" spans="6:30" ht="15.75" x14ac:dyDescent="0.25">
      <c r="F11" s="271" t="s">
        <v>4</v>
      </c>
      <c r="G11" s="272">
        <v>900</v>
      </c>
      <c r="H11" s="273">
        <v>303.50200000000001</v>
      </c>
      <c r="I11" s="274">
        <f t="shared" si="5"/>
        <v>33.722444444444449</v>
      </c>
      <c r="J11" s="273">
        <v>435</v>
      </c>
      <c r="K11" s="275">
        <f t="shared" si="6"/>
        <v>-131.49799999999999</v>
      </c>
      <c r="L11" s="276">
        <f t="shared" si="7"/>
        <v>-30.229425287356321</v>
      </c>
      <c r="M11" s="277">
        <v>116</v>
      </c>
      <c r="N11" s="275">
        <f t="shared" si="8"/>
        <v>187.50200000000001</v>
      </c>
      <c r="O11" s="278">
        <f t="shared" si="9"/>
        <v>161.6396551724138</v>
      </c>
      <c r="P11" s="279">
        <v>435</v>
      </c>
      <c r="Q11" s="280" t="s">
        <v>31</v>
      </c>
      <c r="R11" s="241"/>
      <c r="S11" s="281" t="s">
        <v>4</v>
      </c>
      <c r="T11" s="282">
        <v>900</v>
      </c>
      <c r="U11" s="273">
        <v>293</v>
      </c>
      <c r="V11" s="274">
        <f t="shared" si="0"/>
        <v>32.555555555555557</v>
      </c>
      <c r="W11" s="283">
        <v>430</v>
      </c>
      <c r="X11" s="275">
        <f t="shared" si="1"/>
        <v>-137</v>
      </c>
      <c r="Y11" s="276">
        <f t="shared" si="2"/>
        <v>-31.86046511627907</v>
      </c>
      <c r="Z11" s="277">
        <v>106</v>
      </c>
      <c r="AA11" s="275">
        <f t="shared" si="3"/>
        <v>187</v>
      </c>
      <c r="AB11" s="278">
        <f t="shared" si="4"/>
        <v>176.41509433962264</v>
      </c>
      <c r="AC11" s="284">
        <v>430</v>
      </c>
      <c r="AD11" s="280" t="s">
        <v>31</v>
      </c>
    </row>
    <row r="12" spans="6:30" ht="15.75" x14ac:dyDescent="0.25">
      <c r="F12" s="271" t="s">
        <v>5</v>
      </c>
      <c r="G12" s="272">
        <v>2200</v>
      </c>
      <c r="H12" s="273">
        <v>1717</v>
      </c>
      <c r="I12" s="274">
        <f t="shared" si="5"/>
        <v>78.045454545454547</v>
      </c>
      <c r="J12" s="273">
        <v>1444</v>
      </c>
      <c r="K12" s="275">
        <f t="shared" si="6"/>
        <v>273</v>
      </c>
      <c r="L12" s="276">
        <f t="shared" si="7"/>
        <v>18.905817174515235</v>
      </c>
      <c r="M12" s="277">
        <v>1106</v>
      </c>
      <c r="N12" s="275">
        <f t="shared" si="8"/>
        <v>611</v>
      </c>
      <c r="O12" s="278">
        <f t="shared" si="9"/>
        <v>55.244122965641949</v>
      </c>
      <c r="P12" s="279">
        <v>1717</v>
      </c>
      <c r="Q12" s="280" t="s">
        <v>40</v>
      </c>
      <c r="R12" s="241"/>
      <c r="S12" s="281" t="s">
        <v>5</v>
      </c>
      <c r="T12" s="282">
        <v>2200</v>
      </c>
      <c r="U12" s="273">
        <v>1662</v>
      </c>
      <c r="V12" s="274">
        <f t="shared" si="0"/>
        <v>75.545454545454547</v>
      </c>
      <c r="W12" s="283">
        <v>1445</v>
      </c>
      <c r="X12" s="275">
        <f t="shared" si="1"/>
        <v>217</v>
      </c>
      <c r="Y12" s="276">
        <f t="shared" si="2"/>
        <v>15.017301038062284</v>
      </c>
      <c r="Z12" s="277">
        <v>1102</v>
      </c>
      <c r="AA12" s="275">
        <f t="shared" si="3"/>
        <v>560</v>
      </c>
      <c r="AB12" s="278">
        <f t="shared" si="4"/>
        <v>50.816696914700543</v>
      </c>
      <c r="AC12" s="284">
        <v>1662</v>
      </c>
      <c r="AD12" s="280" t="s">
        <v>40</v>
      </c>
    </row>
    <row r="13" spans="6:30" ht="15.5" x14ac:dyDescent="0.35">
      <c r="F13" s="271" t="s">
        <v>6</v>
      </c>
      <c r="G13" s="272">
        <v>4200</v>
      </c>
      <c r="H13" s="273">
        <v>3671.14</v>
      </c>
      <c r="I13" s="274">
        <f t="shared" si="5"/>
        <v>87.408095238095228</v>
      </c>
      <c r="J13" s="273">
        <v>4003</v>
      </c>
      <c r="K13" s="275">
        <f t="shared" si="6"/>
        <v>-331.86000000000013</v>
      </c>
      <c r="L13" s="276">
        <f t="shared" si="7"/>
        <v>-8.290282288283791</v>
      </c>
      <c r="M13" s="277">
        <v>4015</v>
      </c>
      <c r="N13" s="275">
        <f t="shared" si="8"/>
        <v>-343.86000000000013</v>
      </c>
      <c r="O13" s="278">
        <f t="shared" si="9"/>
        <v>-8.5643835616438384</v>
      </c>
      <c r="P13" s="279">
        <v>4015</v>
      </c>
      <c r="Q13" s="280" t="s">
        <v>15</v>
      </c>
      <c r="R13" s="241"/>
      <c r="S13" s="281" t="s">
        <v>6</v>
      </c>
      <c r="T13" s="282">
        <v>4200</v>
      </c>
      <c r="U13" s="273">
        <v>3439.5120000000002</v>
      </c>
      <c r="V13" s="274">
        <f t="shared" si="0"/>
        <v>81.893142857142863</v>
      </c>
      <c r="W13" s="283">
        <v>3496</v>
      </c>
      <c r="X13" s="275">
        <f t="shared" si="1"/>
        <v>-56.487999999999829</v>
      </c>
      <c r="Y13" s="276">
        <f t="shared" si="2"/>
        <v>-1.6157894736842056</v>
      </c>
      <c r="Z13" s="277">
        <v>3929</v>
      </c>
      <c r="AA13" s="275">
        <f t="shared" si="3"/>
        <v>-489.48799999999983</v>
      </c>
      <c r="AB13" s="278">
        <f t="shared" si="4"/>
        <v>-12.458335454314071</v>
      </c>
      <c r="AC13" s="284">
        <v>3929</v>
      </c>
      <c r="AD13" s="280" t="s">
        <v>15</v>
      </c>
    </row>
    <row r="14" spans="6:30" ht="16" thickBot="1" x14ac:dyDescent="0.4">
      <c r="F14" s="285" t="s">
        <v>44</v>
      </c>
      <c r="G14" s="286">
        <v>750</v>
      </c>
      <c r="H14" s="287">
        <v>729</v>
      </c>
      <c r="I14" s="288">
        <f t="shared" si="5"/>
        <v>97.2</v>
      </c>
      <c r="J14" s="287">
        <v>444</v>
      </c>
      <c r="K14" s="289">
        <f t="shared" si="6"/>
        <v>285</v>
      </c>
      <c r="L14" s="290">
        <f t="shared" si="7"/>
        <v>64.189189189189179</v>
      </c>
      <c r="M14" s="291">
        <v>555</v>
      </c>
      <c r="N14" s="292">
        <f t="shared" si="8"/>
        <v>174</v>
      </c>
      <c r="O14" s="293">
        <f t="shared" si="9"/>
        <v>31.351351351351354</v>
      </c>
      <c r="P14" s="294">
        <v>1143</v>
      </c>
      <c r="Q14" s="295" t="s">
        <v>149</v>
      </c>
      <c r="R14" s="241"/>
      <c r="S14" s="296" t="s">
        <v>44</v>
      </c>
      <c r="T14" s="297">
        <v>750</v>
      </c>
      <c r="U14" s="298">
        <v>749</v>
      </c>
      <c r="V14" s="299">
        <f t="shared" si="0"/>
        <v>99.86666666666666</v>
      </c>
      <c r="W14" s="300">
        <v>438</v>
      </c>
      <c r="X14" s="292">
        <f t="shared" si="1"/>
        <v>311</v>
      </c>
      <c r="Y14" s="301">
        <f t="shared" si="2"/>
        <v>71.004566210045667</v>
      </c>
      <c r="Z14" s="291">
        <v>578</v>
      </c>
      <c r="AA14" s="292">
        <f t="shared" si="3"/>
        <v>171</v>
      </c>
      <c r="AB14" s="293">
        <f t="shared" si="4"/>
        <v>29.584775086505189</v>
      </c>
      <c r="AC14" s="302">
        <v>1161</v>
      </c>
      <c r="AD14" s="295" t="s">
        <v>149</v>
      </c>
    </row>
    <row r="15" spans="6:30" ht="16" thickBot="1" x14ac:dyDescent="0.4">
      <c r="F15" s="303" t="s">
        <v>139</v>
      </c>
      <c r="G15" s="304">
        <f>SUM(G7:G14)</f>
        <v>24500</v>
      </c>
      <c r="H15" s="305">
        <f>SUM(H7:H14)</f>
        <v>21456.451000000001</v>
      </c>
      <c r="I15" s="306">
        <f t="shared" si="5"/>
        <v>87.577351020408173</v>
      </c>
      <c r="J15" s="305">
        <f>SUM(J7:J14)</f>
        <v>19404</v>
      </c>
      <c r="K15" s="307">
        <f t="shared" si="6"/>
        <v>2052.4510000000009</v>
      </c>
      <c r="L15" s="308">
        <f t="shared" si="7"/>
        <v>10.577463409606272</v>
      </c>
      <c r="M15" s="309">
        <f>SUM(M7:M14)</f>
        <v>19323</v>
      </c>
      <c r="N15" s="310">
        <f>SUM(N7:N14)</f>
        <v>2133.4509999999996</v>
      </c>
      <c r="O15" s="311">
        <f t="shared" si="9"/>
        <v>11.04099259949283</v>
      </c>
      <c r="P15" s="312"/>
      <c r="Q15" s="313"/>
      <c r="R15" s="235"/>
      <c r="S15" s="314" t="s">
        <v>139</v>
      </c>
      <c r="T15" s="315">
        <f t="shared" ref="T15:U15" si="10">SUM(T7:T14)</f>
        <v>24500</v>
      </c>
      <c r="U15" s="316">
        <f t="shared" si="10"/>
        <v>20904.319</v>
      </c>
      <c r="V15" s="317">
        <f t="shared" si="0"/>
        <v>85.323751020408167</v>
      </c>
      <c r="W15" s="316">
        <f t="shared" ref="W15" si="11">SUM(W7:W14)</f>
        <v>19043</v>
      </c>
      <c r="X15" s="318">
        <f t="shared" si="1"/>
        <v>1861.3189999999995</v>
      </c>
      <c r="Y15" s="319">
        <f t="shared" si="2"/>
        <v>9.7742950165415081</v>
      </c>
      <c r="Z15" s="320">
        <f>SUM(Z7:Z14)</f>
        <v>18261</v>
      </c>
      <c r="AA15" s="321">
        <f>SUM(AA7:AA14)</f>
        <v>2643.319</v>
      </c>
      <c r="AB15" s="322">
        <f>+AA15/Z15*100</f>
        <v>14.475214938940912</v>
      </c>
      <c r="AC15" s="323"/>
      <c r="AD15" s="313"/>
    </row>
    <row r="16" spans="6:30" ht="16" thickBot="1" x14ac:dyDescent="0.4">
      <c r="F16" s="241"/>
      <c r="G16" s="241"/>
      <c r="H16" s="241"/>
      <c r="I16" s="241"/>
      <c r="J16" s="241"/>
      <c r="K16" s="241"/>
      <c r="L16" s="241"/>
      <c r="M16" s="241"/>
      <c r="N16" s="241"/>
      <c r="O16" s="241"/>
      <c r="P16" s="241"/>
      <c r="Q16" s="241"/>
      <c r="R16" s="241"/>
      <c r="S16" s="241"/>
      <c r="T16" s="241"/>
      <c r="U16" s="241"/>
      <c r="V16" s="241"/>
      <c r="W16" s="241"/>
      <c r="X16" s="241"/>
      <c r="Y16" s="241"/>
      <c r="Z16" s="241"/>
      <c r="AA16" s="241"/>
      <c r="AB16" s="241"/>
      <c r="AC16" s="241"/>
      <c r="AD16" s="241"/>
    </row>
    <row r="17" spans="6:30" ht="16" thickBot="1" x14ac:dyDescent="0.4">
      <c r="F17" s="580" t="s">
        <v>143</v>
      </c>
      <c r="G17" s="581"/>
      <c r="H17" s="581"/>
      <c r="I17" s="582"/>
      <c r="J17" s="239"/>
      <c r="K17" s="239"/>
      <c r="L17" s="239"/>
      <c r="M17" s="240"/>
      <c r="N17" s="240"/>
      <c r="O17" s="240"/>
      <c r="P17" s="240"/>
      <c r="Q17" s="240"/>
      <c r="R17" s="241"/>
      <c r="S17" s="580" t="s">
        <v>144</v>
      </c>
      <c r="T17" s="581"/>
      <c r="U17" s="581"/>
      <c r="V17" s="582"/>
      <c r="W17" s="239"/>
      <c r="X17" s="239"/>
      <c r="Y17" s="239"/>
      <c r="Z17" s="240"/>
      <c r="AA17" s="240"/>
      <c r="AB17" s="240"/>
      <c r="AC17" s="240"/>
      <c r="AD17" s="240"/>
    </row>
    <row r="18" spans="6:30" ht="62.5" thickBot="1" x14ac:dyDescent="0.4">
      <c r="F18" s="324" t="s">
        <v>140</v>
      </c>
      <c r="G18" s="325" t="s">
        <v>39</v>
      </c>
      <c r="H18" s="326" t="s">
        <v>72</v>
      </c>
      <c r="I18" s="327" t="s">
        <v>141</v>
      </c>
      <c r="J18" s="328" t="s">
        <v>31</v>
      </c>
      <c r="K18" s="326" t="s">
        <v>142</v>
      </c>
      <c r="L18" s="245" t="s">
        <v>151</v>
      </c>
      <c r="M18" s="329" t="s">
        <v>15</v>
      </c>
      <c r="N18" s="330" t="s">
        <v>142</v>
      </c>
      <c r="O18" s="330" t="s">
        <v>146</v>
      </c>
      <c r="P18" s="331" t="s">
        <v>145</v>
      </c>
      <c r="Q18" s="248" t="s">
        <v>150</v>
      </c>
      <c r="R18" s="235"/>
      <c r="S18" s="332" t="s">
        <v>140</v>
      </c>
      <c r="T18" s="333" t="s">
        <v>39</v>
      </c>
      <c r="U18" s="326" t="s">
        <v>72</v>
      </c>
      <c r="V18" s="327" t="s">
        <v>141</v>
      </c>
      <c r="W18" s="328" t="s">
        <v>31</v>
      </c>
      <c r="X18" s="326" t="s">
        <v>142</v>
      </c>
      <c r="Y18" s="245" t="s">
        <v>151</v>
      </c>
      <c r="Z18" s="329" t="s">
        <v>15</v>
      </c>
      <c r="AA18" s="330" t="s">
        <v>142</v>
      </c>
      <c r="AB18" s="330" t="s">
        <v>146</v>
      </c>
      <c r="AC18" s="331" t="s">
        <v>145</v>
      </c>
      <c r="AD18" s="248"/>
    </row>
    <row r="19" spans="6:30" ht="15.5" x14ac:dyDescent="0.35">
      <c r="F19" s="334" t="s">
        <v>32</v>
      </c>
      <c r="G19" s="335">
        <v>1365</v>
      </c>
      <c r="H19" s="266">
        <v>1008.489</v>
      </c>
      <c r="I19" s="267">
        <f t="shared" ref="I19:I20" si="12">+H19/G19%</f>
        <v>73.881978021978028</v>
      </c>
      <c r="J19" s="268">
        <v>1007</v>
      </c>
      <c r="K19" s="260">
        <f t="shared" ref="K19:K20" si="13">+H19-J19</f>
        <v>1.4890000000000327</v>
      </c>
      <c r="L19" s="269">
        <f t="shared" ref="L19:L20" si="14">+K19/J19%</f>
        <v>0.14786494538232697</v>
      </c>
      <c r="M19" s="259">
        <v>1060</v>
      </c>
      <c r="N19" s="260">
        <f t="shared" ref="N19" si="15">+H19-M19</f>
        <v>-51.510999999999967</v>
      </c>
      <c r="O19" s="261">
        <f t="shared" ref="O19:O20" si="16">+N19/M19*100</f>
        <v>-4.8595283018867894</v>
      </c>
      <c r="P19" s="336">
        <v>1060</v>
      </c>
      <c r="Q19" s="263" t="s">
        <v>15</v>
      </c>
      <c r="R19" s="241"/>
      <c r="S19" s="337" t="s">
        <v>32</v>
      </c>
      <c r="T19" s="335">
        <v>1365</v>
      </c>
      <c r="U19" s="266">
        <v>1016</v>
      </c>
      <c r="V19" s="267">
        <f t="shared" ref="V19:V20" si="17">+U19/T19%</f>
        <v>74.432234432234424</v>
      </c>
      <c r="W19" s="268">
        <v>1017</v>
      </c>
      <c r="X19" s="260">
        <f t="shared" ref="X19:X20" si="18">+U19-W19</f>
        <v>-1</v>
      </c>
      <c r="Y19" s="269">
        <f t="shared" ref="Y19:Y20" si="19">+X19/W19%</f>
        <v>-9.8328416912487712E-2</v>
      </c>
      <c r="Z19" s="259">
        <v>1064</v>
      </c>
      <c r="AA19" s="260">
        <f t="shared" ref="AA19:AA20" si="20">+U19-Z19</f>
        <v>-48</v>
      </c>
      <c r="AB19" s="261">
        <f t="shared" ref="AB19:AB20" si="21">+AA19/Z19*100</f>
        <v>-4.5112781954887211</v>
      </c>
      <c r="AC19" s="336">
        <v>1064</v>
      </c>
      <c r="AD19" s="263" t="s">
        <v>15</v>
      </c>
    </row>
    <row r="20" spans="6:30" ht="16" thickBot="1" x14ac:dyDescent="0.4">
      <c r="F20" s="338" t="s">
        <v>126</v>
      </c>
      <c r="G20" s="339">
        <v>210</v>
      </c>
      <c r="H20" s="298">
        <v>169.13499999999999</v>
      </c>
      <c r="I20" s="299">
        <f t="shared" si="12"/>
        <v>80.540476190476184</v>
      </c>
      <c r="J20" s="300">
        <v>207</v>
      </c>
      <c r="K20" s="292">
        <f t="shared" si="13"/>
        <v>-37.865000000000009</v>
      </c>
      <c r="L20" s="301">
        <f t="shared" si="14"/>
        <v>-18.292270531400973</v>
      </c>
      <c r="M20" s="291">
        <v>104</v>
      </c>
      <c r="N20" s="292">
        <f t="shared" ref="N20" si="22">+H20-M20</f>
        <v>65.134999999999991</v>
      </c>
      <c r="O20" s="293">
        <f t="shared" si="16"/>
        <v>62.629807692307679</v>
      </c>
      <c r="P20" s="340">
        <v>207</v>
      </c>
      <c r="Q20" s="295" t="s">
        <v>31</v>
      </c>
      <c r="R20" s="241"/>
      <c r="S20" s="341" t="s">
        <v>126</v>
      </c>
      <c r="T20" s="339">
        <v>210</v>
      </c>
      <c r="U20" s="298">
        <v>216.03200000000001</v>
      </c>
      <c r="V20" s="299">
        <f t="shared" si="17"/>
        <v>102.87238095238095</v>
      </c>
      <c r="W20" s="300">
        <v>192</v>
      </c>
      <c r="X20" s="292">
        <f t="shared" si="18"/>
        <v>24.032000000000011</v>
      </c>
      <c r="Y20" s="301">
        <f t="shared" si="19"/>
        <v>12.516666666666673</v>
      </c>
      <c r="Z20" s="291">
        <v>102</v>
      </c>
      <c r="AA20" s="292">
        <f t="shared" si="20"/>
        <v>114.03200000000001</v>
      </c>
      <c r="AB20" s="293">
        <f t="shared" si="21"/>
        <v>111.79607843137256</v>
      </c>
      <c r="AC20" s="340">
        <v>192</v>
      </c>
      <c r="AD20" s="295" t="s">
        <v>31</v>
      </c>
    </row>
  </sheetData>
  <mergeCells count="5">
    <mergeCell ref="F4:Y4"/>
    <mergeCell ref="F5:I5"/>
    <mergeCell ref="S5:V5"/>
    <mergeCell ref="S17:V17"/>
    <mergeCell ref="F17:I17"/>
  </mergeCells>
  <pageMargins left="0.28000000000000003" right="0.21" top="0.75" bottom="0.75" header="0.3" footer="0.3"/>
  <pageSetup paperSize="9" scale="58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Q21"/>
  <sheetViews>
    <sheetView topLeftCell="A7" workbookViewId="0">
      <selection activeCell="B3" sqref="B3"/>
    </sheetView>
  </sheetViews>
  <sheetFormatPr defaultRowHeight="14.5" x14ac:dyDescent="0.35"/>
  <cols>
    <col min="3" max="5" width="10.453125" bestFit="1" customWidth="1"/>
    <col min="6" max="6" width="9.36328125" bestFit="1" customWidth="1"/>
    <col min="7" max="8" width="10.453125" bestFit="1" customWidth="1"/>
    <col min="9" max="10" width="9.36328125" bestFit="1" customWidth="1"/>
    <col min="11" max="14" width="10.453125" bestFit="1" customWidth="1"/>
    <col min="15" max="16" width="9.81640625" bestFit="1" customWidth="1"/>
    <col min="17" max="17" width="11.36328125" bestFit="1" customWidth="1"/>
  </cols>
  <sheetData>
    <row r="2" spans="2:17" ht="15" thickBot="1" x14ac:dyDescent="0.4">
      <c r="B2" t="s">
        <v>163</v>
      </c>
    </row>
    <row r="3" spans="2:17" ht="15" thickBot="1" x14ac:dyDescent="0.4">
      <c r="B3" s="356" t="s">
        <v>0</v>
      </c>
      <c r="C3" s="498" t="s">
        <v>3</v>
      </c>
      <c r="D3" s="499"/>
      <c r="E3" s="500"/>
      <c r="F3" s="498" t="s">
        <v>20</v>
      </c>
      <c r="G3" s="499"/>
      <c r="H3" s="500"/>
      <c r="I3" s="498" t="s">
        <v>4</v>
      </c>
      <c r="J3" s="499"/>
      <c r="K3" s="500"/>
      <c r="L3" s="498" t="s">
        <v>5</v>
      </c>
      <c r="M3" s="499"/>
      <c r="N3" s="500"/>
      <c r="O3" s="498" t="s">
        <v>160</v>
      </c>
      <c r="P3" s="499"/>
      <c r="Q3" s="500"/>
    </row>
    <row r="4" spans="2:17" x14ac:dyDescent="0.35">
      <c r="B4" s="420"/>
      <c r="C4" s="444" t="s">
        <v>9</v>
      </c>
      <c r="D4" s="445" t="s">
        <v>10</v>
      </c>
      <c r="E4" s="446" t="s">
        <v>11</v>
      </c>
      <c r="F4" s="444" t="s">
        <v>9</v>
      </c>
      <c r="G4" s="445" t="s">
        <v>10</v>
      </c>
      <c r="H4" s="446" t="s">
        <v>11</v>
      </c>
      <c r="I4" s="444" t="s">
        <v>9</v>
      </c>
      <c r="J4" s="445" t="s">
        <v>10</v>
      </c>
      <c r="K4" s="446" t="s">
        <v>11</v>
      </c>
      <c r="L4" s="444" t="s">
        <v>9</v>
      </c>
      <c r="M4" s="445" t="s">
        <v>10</v>
      </c>
      <c r="N4" s="446" t="s">
        <v>11</v>
      </c>
      <c r="O4" s="444" t="s">
        <v>9</v>
      </c>
      <c r="P4" s="445" t="s">
        <v>10</v>
      </c>
      <c r="Q4" s="446" t="s">
        <v>11</v>
      </c>
    </row>
    <row r="5" spans="2:17" s="236" customFormat="1" x14ac:dyDescent="0.35">
      <c r="B5" s="353" t="s">
        <v>176</v>
      </c>
      <c r="C5" s="450">
        <v>1197000</v>
      </c>
      <c r="D5" s="450">
        <v>2253000</v>
      </c>
      <c r="E5" s="449">
        <f>SUM(C5:D5)</f>
        <v>3450000</v>
      </c>
      <c r="F5" s="450">
        <v>278000</v>
      </c>
      <c r="G5" s="450">
        <v>1071000</v>
      </c>
      <c r="H5" s="449">
        <f>SUM(F5:G5)</f>
        <v>1349000</v>
      </c>
      <c r="I5" s="450"/>
      <c r="J5" s="450"/>
      <c r="K5" s="449">
        <f>SUM(I5:J5)</f>
        <v>0</v>
      </c>
      <c r="L5" s="450">
        <v>615000</v>
      </c>
      <c r="M5" s="450">
        <v>363000</v>
      </c>
      <c r="N5" s="449">
        <f>SUM(L5:M5)</f>
        <v>978000</v>
      </c>
      <c r="O5" s="450">
        <f>L5+I5+F5+C5</f>
        <v>2090000</v>
      </c>
      <c r="P5" s="450">
        <f>M5+J5+G5+D5</f>
        <v>3687000</v>
      </c>
      <c r="Q5" s="449">
        <f>SUM(O5:P5)</f>
        <v>5777000</v>
      </c>
    </row>
    <row r="6" spans="2:17" s="236" customFormat="1" x14ac:dyDescent="0.35">
      <c r="B6" s="353" t="s">
        <v>147</v>
      </c>
      <c r="C6" s="450">
        <v>1318000</v>
      </c>
      <c r="D6" s="450">
        <v>2248000</v>
      </c>
      <c r="E6" s="449">
        <f t="shared" ref="E6:E21" si="0">SUM(C6:D6)</f>
        <v>3566000</v>
      </c>
      <c r="F6" s="450">
        <v>441000</v>
      </c>
      <c r="G6" s="450">
        <v>1086000</v>
      </c>
      <c r="H6" s="449">
        <f t="shared" ref="H6:H21" si="1">SUM(F6:G6)</f>
        <v>1527000</v>
      </c>
      <c r="I6" s="450"/>
      <c r="J6" s="450"/>
      <c r="K6" s="449">
        <f t="shared" ref="K6:K21" si="2">SUM(I6:J6)</f>
        <v>0</v>
      </c>
      <c r="L6" s="450">
        <v>498000</v>
      </c>
      <c r="M6" s="450">
        <v>310000</v>
      </c>
      <c r="N6" s="449">
        <f t="shared" ref="N6:N21" si="3">SUM(L6:M6)</f>
        <v>808000</v>
      </c>
      <c r="O6" s="450">
        <f t="shared" ref="O6:O21" si="4">L6+I6+F6+C6</f>
        <v>2257000</v>
      </c>
      <c r="P6" s="450">
        <f t="shared" ref="P6:P21" si="5">M6+J6+G6+D6</f>
        <v>3644000</v>
      </c>
      <c r="Q6" s="449">
        <f t="shared" ref="Q6:Q21" si="6">SUM(O6:P6)</f>
        <v>5901000</v>
      </c>
    </row>
    <row r="7" spans="2:17" s="236" customFormat="1" x14ac:dyDescent="0.35">
      <c r="B7" s="353" t="s">
        <v>149</v>
      </c>
      <c r="C7" s="450">
        <v>1372000</v>
      </c>
      <c r="D7" s="450">
        <v>2506000</v>
      </c>
      <c r="E7" s="449">
        <f t="shared" si="0"/>
        <v>3878000</v>
      </c>
      <c r="F7" s="450">
        <v>634000</v>
      </c>
      <c r="G7" s="450">
        <v>1381000</v>
      </c>
      <c r="H7" s="449">
        <f t="shared" si="1"/>
        <v>2015000</v>
      </c>
      <c r="I7" s="450"/>
      <c r="J7" s="450"/>
      <c r="K7" s="449">
        <f t="shared" si="2"/>
        <v>0</v>
      </c>
      <c r="L7" s="450">
        <v>144000</v>
      </c>
      <c r="M7" s="450">
        <v>11000</v>
      </c>
      <c r="N7" s="449">
        <f t="shared" si="3"/>
        <v>155000</v>
      </c>
      <c r="O7" s="450">
        <f t="shared" si="4"/>
        <v>2150000</v>
      </c>
      <c r="P7" s="450">
        <f t="shared" si="5"/>
        <v>3898000</v>
      </c>
      <c r="Q7" s="449">
        <f t="shared" si="6"/>
        <v>6048000</v>
      </c>
    </row>
    <row r="8" spans="2:17" s="236" customFormat="1" x14ac:dyDescent="0.35">
      <c r="B8" s="353" t="s">
        <v>175</v>
      </c>
      <c r="C8" s="450">
        <v>1286000</v>
      </c>
      <c r="D8" s="450">
        <v>2286000</v>
      </c>
      <c r="E8" s="449">
        <f t="shared" si="0"/>
        <v>3572000</v>
      </c>
      <c r="F8" s="450">
        <v>643000</v>
      </c>
      <c r="G8" s="450">
        <v>1156000</v>
      </c>
      <c r="H8" s="449">
        <f t="shared" si="1"/>
        <v>1799000</v>
      </c>
      <c r="I8" s="450"/>
      <c r="J8" s="450"/>
      <c r="K8" s="449">
        <f t="shared" si="2"/>
        <v>0</v>
      </c>
      <c r="L8" s="450">
        <v>222000</v>
      </c>
      <c r="M8" s="450"/>
      <c r="N8" s="449">
        <f t="shared" si="3"/>
        <v>222000</v>
      </c>
      <c r="O8" s="450">
        <f t="shared" si="4"/>
        <v>2151000</v>
      </c>
      <c r="P8" s="450">
        <f t="shared" si="5"/>
        <v>3442000</v>
      </c>
      <c r="Q8" s="449">
        <f t="shared" si="6"/>
        <v>5593000</v>
      </c>
    </row>
    <row r="9" spans="2:17" s="236" customFormat="1" x14ac:dyDescent="0.35">
      <c r="B9" s="353" t="s">
        <v>174</v>
      </c>
      <c r="C9" s="450">
        <v>1368000</v>
      </c>
      <c r="D9" s="450">
        <v>2432000</v>
      </c>
      <c r="E9" s="449">
        <f t="shared" si="0"/>
        <v>3800000</v>
      </c>
      <c r="F9" s="450">
        <v>723000</v>
      </c>
      <c r="G9" s="450">
        <v>1168000</v>
      </c>
      <c r="H9" s="449">
        <f t="shared" si="1"/>
        <v>1891000</v>
      </c>
      <c r="I9" s="450"/>
      <c r="J9" s="450"/>
      <c r="K9" s="449">
        <f t="shared" si="2"/>
        <v>0</v>
      </c>
      <c r="L9" s="450">
        <v>135000</v>
      </c>
      <c r="M9" s="450">
        <v>20000</v>
      </c>
      <c r="N9" s="449">
        <f t="shared" si="3"/>
        <v>155000</v>
      </c>
      <c r="O9" s="450">
        <f t="shared" si="4"/>
        <v>2226000</v>
      </c>
      <c r="P9" s="450">
        <f t="shared" si="5"/>
        <v>3620000</v>
      </c>
      <c r="Q9" s="449">
        <f t="shared" si="6"/>
        <v>5846000</v>
      </c>
    </row>
    <row r="10" spans="2:17" s="236" customFormat="1" x14ac:dyDescent="0.35">
      <c r="B10" s="353" t="s">
        <v>173</v>
      </c>
      <c r="C10" s="450">
        <v>1403000</v>
      </c>
      <c r="D10" s="450">
        <v>2344000</v>
      </c>
      <c r="E10" s="449">
        <f t="shared" si="0"/>
        <v>3747000</v>
      </c>
      <c r="F10" s="450">
        <v>664000</v>
      </c>
      <c r="G10" s="450">
        <v>1361000</v>
      </c>
      <c r="H10" s="449">
        <f t="shared" si="1"/>
        <v>2025000</v>
      </c>
      <c r="I10" s="450"/>
      <c r="J10" s="450"/>
      <c r="K10" s="449">
        <f t="shared" si="2"/>
        <v>0</v>
      </c>
      <c r="L10" s="450">
        <v>649000</v>
      </c>
      <c r="M10" s="450">
        <v>114000</v>
      </c>
      <c r="N10" s="449">
        <f t="shared" si="3"/>
        <v>763000</v>
      </c>
      <c r="O10" s="450">
        <f t="shared" si="4"/>
        <v>2716000</v>
      </c>
      <c r="P10" s="450">
        <f t="shared" si="5"/>
        <v>3819000</v>
      </c>
      <c r="Q10" s="449">
        <f t="shared" si="6"/>
        <v>6535000</v>
      </c>
    </row>
    <row r="11" spans="2:17" s="236" customFormat="1" x14ac:dyDescent="0.35">
      <c r="B11" s="353" t="s">
        <v>172</v>
      </c>
      <c r="C11" s="450">
        <v>1283000</v>
      </c>
      <c r="D11" s="450">
        <v>2283000</v>
      </c>
      <c r="E11" s="449">
        <f t="shared" si="0"/>
        <v>3566000</v>
      </c>
      <c r="F11" s="450">
        <v>617000</v>
      </c>
      <c r="G11" s="450">
        <v>1185000</v>
      </c>
      <c r="H11" s="449">
        <f t="shared" si="1"/>
        <v>1802000</v>
      </c>
      <c r="I11" s="450"/>
      <c r="J11" s="450"/>
      <c r="K11" s="449">
        <f t="shared" si="2"/>
        <v>0</v>
      </c>
      <c r="L11" s="450">
        <v>664000</v>
      </c>
      <c r="M11" s="450">
        <v>174000</v>
      </c>
      <c r="N11" s="449">
        <f t="shared" si="3"/>
        <v>838000</v>
      </c>
      <c r="O11" s="450">
        <f t="shared" si="4"/>
        <v>2564000</v>
      </c>
      <c r="P11" s="450">
        <f t="shared" si="5"/>
        <v>3642000</v>
      </c>
      <c r="Q11" s="449">
        <f t="shared" si="6"/>
        <v>6206000</v>
      </c>
    </row>
    <row r="12" spans="2:17" s="236" customFormat="1" x14ac:dyDescent="0.35">
      <c r="B12" s="353" t="s">
        <v>148</v>
      </c>
      <c r="C12" s="450">
        <v>1063000</v>
      </c>
      <c r="D12" s="450">
        <v>1884000</v>
      </c>
      <c r="E12" s="449">
        <f t="shared" si="0"/>
        <v>2947000</v>
      </c>
      <c r="F12" s="450">
        <v>702000</v>
      </c>
      <c r="G12" s="450">
        <v>1454000</v>
      </c>
      <c r="H12" s="449">
        <f t="shared" si="1"/>
        <v>2156000</v>
      </c>
      <c r="I12" s="450"/>
      <c r="J12" s="450"/>
      <c r="K12" s="449">
        <f t="shared" si="2"/>
        <v>0</v>
      </c>
      <c r="L12" s="450">
        <v>561000</v>
      </c>
      <c r="M12" s="450">
        <v>312000</v>
      </c>
      <c r="N12" s="449">
        <f t="shared" si="3"/>
        <v>873000</v>
      </c>
      <c r="O12" s="450">
        <f t="shared" si="4"/>
        <v>2326000</v>
      </c>
      <c r="P12" s="450">
        <f t="shared" si="5"/>
        <v>3650000</v>
      </c>
      <c r="Q12" s="449">
        <f t="shared" si="6"/>
        <v>5976000</v>
      </c>
    </row>
    <row r="13" spans="2:17" ht="15.5" x14ac:dyDescent="0.35">
      <c r="B13" s="353" t="s">
        <v>18</v>
      </c>
      <c r="C13" s="415">
        <v>1451671</v>
      </c>
      <c r="D13" s="415">
        <v>2241646</v>
      </c>
      <c r="E13" s="449">
        <f t="shared" si="0"/>
        <v>3693317</v>
      </c>
      <c r="F13" s="415">
        <v>651698</v>
      </c>
      <c r="G13" s="415">
        <v>1065324</v>
      </c>
      <c r="H13" s="449">
        <f t="shared" si="1"/>
        <v>1717022</v>
      </c>
      <c r="I13" s="415">
        <v>0</v>
      </c>
      <c r="J13" s="415">
        <v>0</v>
      </c>
      <c r="K13" s="449">
        <f t="shared" si="2"/>
        <v>0</v>
      </c>
      <c r="L13" s="415">
        <v>688223</v>
      </c>
      <c r="M13" s="415">
        <v>454954</v>
      </c>
      <c r="N13" s="449">
        <f t="shared" si="3"/>
        <v>1143177</v>
      </c>
      <c r="O13" s="450">
        <f t="shared" si="4"/>
        <v>2791592</v>
      </c>
      <c r="P13" s="450">
        <f t="shared" si="5"/>
        <v>3761924</v>
      </c>
      <c r="Q13" s="449">
        <f t="shared" si="6"/>
        <v>6553516</v>
      </c>
    </row>
    <row r="14" spans="2:17" ht="15.5" x14ac:dyDescent="0.35">
      <c r="B14" s="353" t="s">
        <v>17</v>
      </c>
      <c r="C14" s="415">
        <v>1465936</v>
      </c>
      <c r="D14" s="415">
        <v>2637683</v>
      </c>
      <c r="E14" s="449">
        <f t="shared" si="0"/>
        <v>4103619</v>
      </c>
      <c r="F14" s="415">
        <v>88240</v>
      </c>
      <c r="G14" s="415">
        <v>160077</v>
      </c>
      <c r="H14" s="449">
        <f t="shared" si="1"/>
        <v>248317</v>
      </c>
      <c r="I14" s="415">
        <v>0</v>
      </c>
      <c r="J14" s="415">
        <v>0</v>
      </c>
      <c r="K14" s="449">
        <f t="shared" si="2"/>
        <v>0</v>
      </c>
      <c r="L14" s="415">
        <v>784494</v>
      </c>
      <c r="M14" s="415">
        <v>509504</v>
      </c>
      <c r="N14" s="449">
        <f t="shared" si="3"/>
        <v>1293998</v>
      </c>
      <c r="O14" s="450">
        <f t="shared" si="4"/>
        <v>2338670</v>
      </c>
      <c r="P14" s="450">
        <f t="shared" si="5"/>
        <v>3307264</v>
      </c>
      <c r="Q14" s="449">
        <f t="shared" si="6"/>
        <v>5645934</v>
      </c>
    </row>
    <row r="15" spans="2:17" ht="15.5" x14ac:dyDescent="0.35">
      <c r="B15" s="353" t="s">
        <v>16</v>
      </c>
      <c r="C15" s="415">
        <v>1903604</v>
      </c>
      <c r="D15" s="415">
        <v>3367950</v>
      </c>
      <c r="E15" s="449">
        <f t="shared" si="0"/>
        <v>5271554</v>
      </c>
      <c r="F15" s="415">
        <v>0</v>
      </c>
      <c r="G15" s="415">
        <v>0</v>
      </c>
      <c r="H15" s="449">
        <f t="shared" si="1"/>
        <v>0</v>
      </c>
      <c r="I15" s="415">
        <v>0</v>
      </c>
      <c r="J15" s="415">
        <v>0</v>
      </c>
      <c r="K15" s="449">
        <f t="shared" si="2"/>
        <v>0</v>
      </c>
      <c r="L15" s="415">
        <v>623344</v>
      </c>
      <c r="M15" s="415">
        <v>479902</v>
      </c>
      <c r="N15" s="449">
        <f t="shared" si="3"/>
        <v>1103246</v>
      </c>
      <c r="O15" s="450">
        <f t="shared" si="4"/>
        <v>2526948</v>
      </c>
      <c r="P15" s="450">
        <f t="shared" si="5"/>
        <v>3847852</v>
      </c>
      <c r="Q15" s="449">
        <f t="shared" si="6"/>
        <v>6374800</v>
      </c>
    </row>
    <row r="16" spans="2:17" ht="15.5" x14ac:dyDescent="0.35">
      <c r="B16" s="353" t="s">
        <v>15</v>
      </c>
      <c r="C16" s="415">
        <v>2079640</v>
      </c>
      <c r="D16" s="415">
        <v>3505218</v>
      </c>
      <c r="E16" s="449">
        <f t="shared" si="0"/>
        <v>5584858</v>
      </c>
      <c r="F16" s="415">
        <v>0</v>
      </c>
      <c r="G16" s="415">
        <v>0</v>
      </c>
      <c r="H16" s="449">
        <f t="shared" si="1"/>
        <v>0</v>
      </c>
      <c r="I16" s="415">
        <v>101835</v>
      </c>
      <c r="J16" s="415">
        <v>13897</v>
      </c>
      <c r="K16" s="449">
        <f t="shared" si="2"/>
        <v>115732</v>
      </c>
      <c r="L16" s="415">
        <v>585809</v>
      </c>
      <c r="M16" s="415">
        <v>520467</v>
      </c>
      <c r="N16" s="449">
        <f t="shared" si="3"/>
        <v>1106276</v>
      </c>
      <c r="O16" s="450">
        <f t="shared" si="4"/>
        <v>2767284</v>
      </c>
      <c r="P16" s="450">
        <f t="shared" si="5"/>
        <v>4039582</v>
      </c>
      <c r="Q16" s="449">
        <f t="shared" si="6"/>
        <v>6806866</v>
      </c>
    </row>
    <row r="17" spans="2:17" ht="15.5" x14ac:dyDescent="0.35">
      <c r="B17" s="353" t="s">
        <v>31</v>
      </c>
      <c r="C17" s="415">
        <v>2022205</v>
      </c>
      <c r="D17" s="415">
        <v>3214466</v>
      </c>
      <c r="E17" s="449">
        <f t="shared" si="0"/>
        <v>5236671</v>
      </c>
      <c r="F17" s="415">
        <v>0</v>
      </c>
      <c r="G17" s="415">
        <v>0</v>
      </c>
      <c r="H17" s="449">
        <f t="shared" si="1"/>
        <v>0</v>
      </c>
      <c r="I17" s="415">
        <v>421121</v>
      </c>
      <c r="J17" s="415">
        <v>15546</v>
      </c>
      <c r="K17" s="449">
        <f t="shared" si="2"/>
        <v>436667</v>
      </c>
      <c r="L17" s="415">
        <v>720029</v>
      </c>
      <c r="M17" s="415">
        <v>723526</v>
      </c>
      <c r="N17" s="449">
        <f t="shared" si="3"/>
        <v>1443555</v>
      </c>
      <c r="O17" s="450">
        <f t="shared" si="4"/>
        <v>3163355</v>
      </c>
      <c r="P17" s="450">
        <f t="shared" si="5"/>
        <v>3953538</v>
      </c>
      <c r="Q17" s="449">
        <f t="shared" si="6"/>
        <v>7116893</v>
      </c>
    </row>
    <row r="18" spans="2:17" ht="15.5" x14ac:dyDescent="0.35">
      <c r="B18" s="353" t="s">
        <v>40</v>
      </c>
      <c r="C18" s="415">
        <v>2258688</v>
      </c>
      <c r="D18" s="415">
        <v>3367367</v>
      </c>
      <c r="E18" s="449">
        <f>SUM(C18:D18)</f>
        <v>5626055</v>
      </c>
      <c r="F18" s="415">
        <v>597733</v>
      </c>
      <c r="G18" s="415">
        <v>1264236</v>
      </c>
      <c r="H18" s="449">
        <f>SUM(F18:G18)</f>
        <v>1861969</v>
      </c>
      <c r="I18" s="415">
        <v>181983</v>
      </c>
      <c r="J18" s="415">
        <v>122314</v>
      </c>
      <c r="K18" s="449">
        <f>SUM(I18:J18)</f>
        <v>304297</v>
      </c>
      <c r="L18" s="415">
        <v>913658</v>
      </c>
      <c r="M18" s="415">
        <v>803606</v>
      </c>
      <c r="N18" s="449">
        <f>SUM(L18:M18)</f>
        <v>1717264</v>
      </c>
      <c r="O18" s="450">
        <f t="shared" si="4"/>
        <v>3952062</v>
      </c>
      <c r="P18" s="450">
        <f t="shared" si="5"/>
        <v>5557523</v>
      </c>
      <c r="Q18" s="449">
        <f>SUM(O18:P18)</f>
        <v>9509585</v>
      </c>
    </row>
    <row r="19" spans="2:17" ht="15.5" x14ac:dyDescent="0.35">
      <c r="B19" s="447" t="s">
        <v>159</v>
      </c>
      <c r="C19" s="415">
        <v>2085399</v>
      </c>
      <c r="D19" s="415">
        <v>3840488</v>
      </c>
      <c r="E19" s="449">
        <f t="shared" si="0"/>
        <v>5925887</v>
      </c>
      <c r="F19" s="415">
        <v>745224</v>
      </c>
      <c r="G19" s="415">
        <v>1003658</v>
      </c>
      <c r="H19" s="449">
        <f t="shared" si="1"/>
        <v>1748882</v>
      </c>
      <c r="I19" s="415">
        <v>379445.32999999996</v>
      </c>
      <c r="J19" s="415">
        <v>605277.14</v>
      </c>
      <c r="K19" s="449">
        <f t="shared" si="2"/>
        <v>984722.47</v>
      </c>
      <c r="L19" s="415">
        <v>808578.05</v>
      </c>
      <c r="M19" s="415">
        <v>908536.54400000011</v>
      </c>
      <c r="N19" s="449">
        <f t="shared" si="3"/>
        <v>1717114.594</v>
      </c>
      <c r="O19" s="450">
        <f t="shared" si="4"/>
        <v>4018646.38</v>
      </c>
      <c r="P19" s="450">
        <f t="shared" si="5"/>
        <v>6357959.6840000004</v>
      </c>
      <c r="Q19" s="449">
        <f t="shared" si="6"/>
        <v>10376606.063999999</v>
      </c>
    </row>
    <row r="20" spans="2:17" ht="16" thickBot="1" x14ac:dyDescent="0.4">
      <c r="B20" s="448" t="s">
        <v>168</v>
      </c>
      <c r="C20" s="415">
        <v>2032416</v>
      </c>
      <c r="D20" s="415">
        <v>4209056</v>
      </c>
      <c r="E20" s="449">
        <f t="shared" si="0"/>
        <v>6241472</v>
      </c>
      <c r="F20" s="415">
        <v>690124</v>
      </c>
      <c r="G20" s="415">
        <v>1566999</v>
      </c>
      <c r="H20" s="449">
        <f t="shared" si="1"/>
        <v>2257123</v>
      </c>
      <c r="I20" s="415">
        <v>446195.83999999997</v>
      </c>
      <c r="J20" s="415">
        <v>639085.53</v>
      </c>
      <c r="K20" s="449">
        <f t="shared" si="2"/>
        <v>1085281.3700000001</v>
      </c>
      <c r="L20" s="415">
        <v>1050292.28</v>
      </c>
      <c r="M20" s="415">
        <v>1443397.1670000001</v>
      </c>
      <c r="N20" s="449">
        <f t="shared" si="3"/>
        <v>2493689.4470000002</v>
      </c>
      <c r="O20" s="450">
        <f t="shared" si="4"/>
        <v>4219028.12</v>
      </c>
      <c r="P20" s="450">
        <f t="shared" si="5"/>
        <v>7858537.6970000006</v>
      </c>
      <c r="Q20" s="449">
        <f t="shared" si="6"/>
        <v>12077565.817000002</v>
      </c>
    </row>
    <row r="21" spans="2:17" ht="16" thickBot="1" x14ac:dyDescent="0.4">
      <c r="B21" s="448" t="s">
        <v>171</v>
      </c>
      <c r="C21" s="415">
        <v>2478300</v>
      </c>
      <c r="D21" s="415">
        <v>4569209</v>
      </c>
      <c r="E21" s="449">
        <f t="shared" si="0"/>
        <v>7047509</v>
      </c>
      <c r="F21" s="415">
        <v>770044</v>
      </c>
      <c r="G21" s="415">
        <v>1782297</v>
      </c>
      <c r="H21" s="449">
        <f t="shared" si="1"/>
        <v>2552341</v>
      </c>
      <c r="I21" s="415">
        <v>401148.42999999993</v>
      </c>
      <c r="J21" s="415">
        <v>848231.97</v>
      </c>
      <c r="K21" s="449">
        <f t="shared" si="2"/>
        <v>1249380.3999999999</v>
      </c>
      <c r="L21" s="415">
        <v>1322326.7</v>
      </c>
      <c r="M21" s="415">
        <v>1845688.8599999999</v>
      </c>
      <c r="N21" s="449">
        <f t="shared" si="3"/>
        <v>3168015.5599999996</v>
      </c>
      <c r="O21" s="450">
        <f t="shared" si="4"/>
        <v>4971819.13</v>
      </c>
      <c r="P21" s="450">
        <f t="shared" si="5"/>
        <v>9045426.8300000001</v>
      </c>
      <c r="Q21" s="449">
        <f t="shared" si="6"/>
        <v>14017245.960000001</v>
      </c>
    </row>
  </sheetData>
  <mergeCells count="5">
    <mergeCell ref="C3:E3"/>
    <mergeCell ref="F3:H3"/>
    <mergeCell ref="I3:K3"/>
    <mergeCell ref="L3:N3"/>
    <mergeCell ref="O3:Q3"/>
  </mergeCells>
  <pageMargins left="0.7" right="0.7" top="0.75" bottom="0.75" header="0.3" footer="0.3"/>
  <pageSetup paperSize="9" orientation="portrait" verticalDpi="0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G1:J29"/>
  <sheetViews>
    <sheetView workbookViewId="0">
      <selection activeCell="J9" sqref="J9:J26"/>
    </sheetView>
  </sheetViews>
  <sheetFormatPr defaultRowHeight="14.5" x14ac:dyDescent="0.35"/>
  <sheetData>
    <row r="1" spans="7:10" x14ac:dyDescent="0.35">
      <c r="G1" t="s">
        <v>180</v>
      </c>
      <c r="H1" t="s">
        <v>181</v>
      </c>
      <c r="I1" t="s">
        <v>182</v>
      </c>
      <c r="J1" t="s">
        <v>183</v>
      </c>
    </row>
    <row r="2" spans="7:10" hidden="1" x14ac:dyDescent="0.35">
      <c r="G2" s="480" t="s">
        <v>17</v>
      </c>
      <c r="H2" s="480" t="s">
        <v>88</v>
      </c>
      <c r="I2" s="480" t="s">
        <v>178</v>
      </c>
      <c r="J2" s="480">
        <v>999000</v>
      </c>
    </row>
    <row r="3" spans="7:10" hidden="1" x14ac:dyDescent="0.35">
      <c r="G3" s="480" t="s">
        <v>17</v>
      </c>
      <c r="H3" s="480" t="s">
        <v>179</v>
      </c>
      <c r="I3" s="480" t="s">
        <v>178</v>
      </c>
      <c r="J3" s="480">
        <v>1774000</v>
      </c>
    </row>
    <row r="4" spans="7:10" hidden="1" x14ac:dyDescent="0.35">
      <c r="G4" s="480" t="s">
        <v>17</v>
      </c>
      <c r="H4" s="480" t="s">
        <v>81</v>
      </c>
      <c r="I4" s="480" t="s">
        <v>178</v>
      </c>
      <c r="J4" s="480">
        <v>1461000</v>
      </c>
    </row>
    <row r="5" spans="7:10" x14ac:dyDescent="0.35">
      <c r="G5" s="480" t="s">
        <v>17</v>
      </c>
      <c r="H5" s="480" t="s">
        <v>95</v>
      </c>
      <c r="I5" s="480" t="s">
        <v>178</v>
      </c>
      <c r="J5" s="480">
        <v>0</v>
      </c>
    </row>
    <row r="6" spans="7:10" hidden="1" x14ac:dyDescent="0.35">
      <c r="G6" s="480" t="s">
        <v>15</v>
      </c>
      <c r="H6" s="480" t="s">
        <v>88</v>
      </c>
      <c r="I6" s="480" t="s">
        <v>178</v>
      </c>
      <c r="J6" s="480">
        <v>1554000</v>
      </c>
    </row>
    <row r="7" spans="7:10" hidden="1" x14ac:dyDescent="0.35">
      <c r="G7" s="480" t="s">
        <v>15</v>
      </c>
      <c r="H7" s="480" t="s">
        <v>179</v>
      </c>
      <c r="I7" s="480" t="s">
        <v>178</v>
      </c>
      <c r="J7" s="480">
        <v>2663000</v>
      </c>
    </row>
    <row r="8" spans="7:10" hidden="1" x14ac:dyDescent="0.35">
      <c r="G8" s="480" t="s">
        <v>15</v>
      </c>
      <c r="H8" s="480" t="s">
        <v>81</v>
      </c>
      <c r="I8" s="480" t="s">
        <v>178</v>
      </c>
      <c r="J8" s="480">
        <v>3062000</v>
      </c>
    </row>
    <row r="9" spans="7:10" x14ac:dyDescent="0.35">
      <c r="G9" s="480" t="s">
        <v>15</v>
      </c>
      <c r="H9" s="480" t="s">
        <v>95</v>
      </c>
      <c r="I9" s="480" t="s">
        <v>178</v>
      </c>
      <c r="J9" s="480">
        <v>3000</v>
      </c>
    </row>
    <row r="10" spans="7:10" hidden="1" x14ac:dyDescent="0.35">
      <c r="G10" s="480" t="s">
        <v>31</v>
      </c>
      <c r="H10" s="480" t="s">
        <v>88</v>
      </c>
      <c r="I10" s="480" t="s">
        <v>178</v>
      </c>
      <c r="J10" s="480">
        <v>1573793</v>
      </c>
    </row>
    <row r="11" spans="7:10" hidden="1" x14ac:dyDescent="0.35">
      <c r="G11" s="480" t="s">
        <v>31</v>
      </c>
      <c r="H11" s="480" t="s">
        <v>179</v>
      </c>
      <c r="I11" s="480" t="s">
        <v>178</v>
      </c>
      <c r="J11" s="480">
        <v>2432226</v>
      </c>
    </row>
    <row r="12" spans="7:10" hidden="1" x14ac:dyDescent="0.35">
      <c r="G12" s="480" t="s">
        <v>31</v>
      </c>
      <c r="H12" s="480" t="s">
        <v>81</v>
      </c>
      <c r="I12" s="480" t="s">
        <v>178</v>
      </c>
      <c r="J12" s="480">
        <v>3964950</v>
      </c>
    </row>
    <row r="13" spans="7:10" x14ac:dyDescent="0.35">
      <c r="G13" s="480" t="s">
        <v>31</v>
      </c>
      <c r="H13" s="480" t="s">
        <v>95</v>
      </c>
      <c r="I13" s="480" t="s">
        <v>178</v>
      </c>
      <c r="J13" s="480">
        <v>4857</v>
      </c>
    </row>
    <row r="14" spans="7:10" hidden="1" x14ac:dyDescent="0.35">
      <c r="G14" s="480" t="s">
        <v>40</v>
      </c>
      <c r="H14" s="480" t="s">
        <v>88</v>
      </c>
      <c r="I14" s="480" t="s">
        <v>178</v>
      </c>
      <c r="J14" s="480">
        <v>2107689</v>
      </c>
    </row>
    <row r="15" spans="7:10" hidden="1" x14ac:dyDescent="0.35">
      <c r="G15" s="480" t="s">
        <v>40</v>
      </c>
      <c r="H15" s="480" t="s">
        <v>179</v>
      </c>
      <c r="I15" s="480" t="s">
        <v>178</v>
      </c>
      <c r="J15" s="480">
        <v>1351704</v>
      </c>
    </row>
    <row r="16" spans="7:10" hidden="1" x14ac:dyDescent="0.35">
      <c r="G16" s="480" t="s">
        <v>40</v>
      </c>
      <c r="H16" s="480" t="s">
        <v>81</v>
      </c>
      <c r="I16" s="480" t="s">
        <v>178</v>
      </c>
      <c r="J16" s="480">
        <v>2945300</v>
      </c>
    </row>
    <row r="17" spans="7:10" x14ac:dyDescent="0.35">
      <c r="G17" s="480" t="s">
        <v>40</v>
      </c>
      <c r="H17" s="480" t="s">
        <v>95</v>
      </c>
      <c r="I17" s="480" t="s">
        <v>178</v>
      </c>
      <c r="J17" s="480">
        <v>4179</v>
      </c>
    </row>
    <row r="18" spans="7:10" hidden="1" x14ac:dyDescent="0.35">
      <c r="G18" s="480" t="s">
        <v>159</v>
      </c>
      <c r="H18" s="480" t="s">
        <v>81</v>
      </c>
      <c r="I18" s="480" t="s">
        <v>178</v>
      </c>
      <c r="J18" s="480">
        <v>3250370</v>
      </c>
    </row>
    <row r="19" spans="7:10" hidden="1" x14ac:dyDescent="0.35">
      <c r="G19" s="480" t="s">
        <v>159</v>
      </c>
      <c r="H19" s="480" t="s">
        <v>88</v>
      </c>
      <c r="I19" s="480" t="s">
        <v>178</v>
      </c>
      <c r="J19" s="480">
        <v>697865</v>
      </c>
    </row>
    <row r="20" spans="7:10" hidden="1" x14ac:dyDescent="0.35">
      <c r="G20" s="480" t="s">
        <v>159</v>
      </c>
      <c r="H20" s="480" t="s">
        <v>179</v>
      </c>
      <c r="I20" s="480" t="s">
        <v>178</v>
      </c>
      <c r="J20" s="480">
        <v>1299292</v>
      </c>
    </row>
    <row r="21" spans="7:10" x14ac:dyDescent="0.35">
      <c r="G21" s="480" t="s">
        <v>159</v>
      </c>
      <c r="H21" s="480" t="s">
        <v>95</v>
      </c>
      <c r="I21" s="480" t="s">
        <v>178</v>
      </c>
      <c r="J21" s="480">
        <v>11896</v>
      </c>
    </row>
    <row r="22" spans="7:10" hidden="1" x14ac:dyDescent="0.35">
      <c r="G22" s="480" t="s">
        <v>168</v>
      </c>
      <c r="H22" s="480" t="s">
        <v>179</v>
      </c>
      <c r="I22" s="480" t="s">
        <v>178</v>
      </c>
      <c r="J22" s="480">
        <v>1906174</v>
      </c>
    </row>
    <row r="23" spans="7:10" hidden="1" x14ac:dyDescent="0.35">
      <c r="G23" s="480" t="s">
        <v>168</v>
      </c>
      <c r="H23" s="480" t="s">
        <v>88</v>
      </c>
      <c r="I23" s="480" t="s">
        <v>178</v>
      </c>
      <c r="J23" s="480">
        <v>1327702</v>
      </c>
    </row>
    <row r="24" spans="7:10" hidden="1" x14ac:dyDescent="0.35">
      <c r="G24" s="480" t="s">
        <v>168</v>
      </c>
      <c r="H24" s="480" t="s">
        <v>81</v>
      </c>
      <c r="I24" s="480" t="s">
        <v>178</v>
      </c>
      <c r="J24" s="480">
        <v>3185171</v>
      </c>
    </row>
    <row r="25" spans="7:10" x14ac:dyDescent="0.35">
      <c r="G25" s="480" t="s">
        <v>168</v>
      </c>
      <c r="H25" s="480" t="s">
        <v>95</v>
      </c>
      <c r="I25" s="480" t="s">
        <v>178</v>
      </c>
      <c r="J25" s="480">
        <v>75284</v>
      </c>
    </row>
    <row r="26" spans="7:10" x14ac:dyDescent="0.35">
      <c r="G26" s="480" t="s">
        <v>171</v>
      </c>
      <c r="H26" s="480" t="s">
        <v>95</v>
      </c>
      <c r="I26" s="480" t="s">
        <v>178</v>
      </c>
      <c r="J26" s="480">
        <v>121390.14</v>
      </c>
    </row>
    <row r="27" spans="7:10" hidden="1" x14ac:dyDescent="0.35">
      <c r="G27" s="480" t="s">
        <v>171</v>
      </c>
      <c r="H27" s="480" t="s">
        <v>81</v>
      </c>
      <c r="I27" s="480" t="s">
        <v>178</v>
      </c>
      <c r="J27" s="480">
        <v>3099039</v>
      </c>
    </row>
    <row r="28" spans="7:10" hidden="1" x14ac:dyDescent="0.35">
      <c r="G28" s="480" t="s">
        <v>171</v>
      </c>
      <c r="H28" s="480" t="s">
        <v>88</v>
      </c>
      <c r="I28" s="480" t="s">
        <v>178</v>
      </c>
      <c r="J28" s="480">
        <v>385660</v>
      </c>
    </row>
    <row r="29" spans="7:10" hidden="1" x14ac:dyDescent="0.35">
      <c r="G29" s="480" t="s">
        <v>171</v>
      </c>
      <c r="H29" s="480" t="s">
        <v>179</v>
      </c>
      <c r="I29" s="480" t="s">
        <v>178</v>
      </c>
      <c r="J29" s="480">
        <v>502470</v>
      </c>
    </row>
  </sheetData>
  <autoFilter ref="G1:J29">
    <filterColumn colId="1">
      <filters>
        <filter val="MPR"/>
      </filters>
    </filterColumn>
  </autoFilter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40"/>
  <sheetViews>
    <sheetView workbookViewId="0">
      <selection activeCell="I37" sqref="I37"/>
    </sheetView>
  </sheetViews>
  <sheetFormatPr defaultRowHeight="14.5" x14ac:dyDescent="0.35"/>
  <cols>
    <col min="3" max="4" width="10.453125" bestFit="1" customWidth="1"/>
    <col min="5" max="5" width="12.1796875" bestFit="1" customWidth="1"/>
    <col min="6" max="11" width="10.453125" bestFit="1" customWidth="1"/>
    <col min="12" max="12" width="12.08984375" bestFit="1" customWidth="1"/>
    <col min="13" max="14" width="9.36328125" bestFit="1" customWidth="1"/>
    <col min="15" max="15" width="12.08984375" bestFit="1" customWidth="1"/>
    <col min="16" max="17" width="13.26953125" bestFit="1" customWidth="1"/>
  </cols>
  <sheetData>
    <row r="2" spans="2:17" x14ac:dyDescent="0.35">
      <c r="B2" t="s">
        <v>163</v>
      </c>
    </row>
    <row r="3" spans="2:17" ht="15" thickBot="1" x14ac:dyDescent="0.4"/>
    <row r="4" spans="2:17" ht="15" thickBot="1" x14ac:dyDescent="0.4">
      <c r="B4" t="s">
        <v>0</v>
      </c>
      <c r="C4" s="498" t="s">
        <v>1</v>
      </c>
      <c r="D4" s="499"/>
      <c r="E4" s="500"/>
      <c r="F4" s="498" t="s">
        <v>2</v>
      </c>
      <c r="G4" s="499"/>
      <c r="H4" s="500"/>
      <c r="I4" s="498" t="s">
        <v>6</v>
      </c>
      <c r="J4" s="499"/>
      <c r="K4" s="500"/>
      <c r="L4" s="498" t="s">
        <v>7</v>
      </c>
      <c r="M4" s="499"/>
      <c r="N4" s="500"/>
      <c r="O4" s="498" t="s">
        <v>177</v>
      </c>
      <c r="P4" s="499"/>
      <c r="Q4" s="500"/>
    </row>
    <row r="5" spans="2:17" ht="15" thickBot="1" x14ac:dyDescent="0.4">
      <c r="C5" s="409" t="s">
        <v>9</v>
      </c>
      <c r="D5" s="410" t="s">
        <v>10</v>
      </c>
      <c r="E5" s="411" t="s">
        <v>11</v>
      </c>
      <c r="F5" s="409" t="s">
        <v>9</v>
      </c>
      <c r="G5" s="410" t="s">
        <v>10</v>
      </c>
      <c r="H5" s="411" t="s">
        <v>11</v>
      </c>
      <c r="I5" s="409" t="s">
        <v>9</v>
      </c>
      <c r="J5" s="410" t="s">
        <v>10</v>
      </c>
      <c r="K5" s="411" t="s">
        <v>11</v>
      </c>
      <c r="L5" s="409" t="s">
        <v>9</v>
      </c>
      <c r="M5" s="410" t="s">
        <v>10</v>
      </c>
      <c r="N5" s="411" t="s">
        <v>11</v>
      </c>
      <c r="O5" s="409" t="s">
        <v>9</v>
      </c>
      <c r="P5" s="410" t="s">
        <v>10</v>
      </c>
      <c r="Q5" s="411" t="s">
        <v>11</v>
      </c>
    </row>
    <row r="6" spans="2:17" s="236" customFormat="1" x14ac:dyDescent="0.35">
      <c r="B6" s="471" t="s">
        <v>172</v>
      </c>
      <c r="C6" s="475">
        <v>1505679</v>
      </c>
      <c r="D6" s="476">
        <v>2021306</v>
      </c>
      <c r="E6" s="477">
        <f>SUM(C6:D6)</f>
        <v>3526985</v>
      </c>
      <c r="F6" s="475">
        <v>1389483</v>
      </c>
      <c r="G6" s="476">
        <v>2594540</v>
      </c>
      <c r="H6" s="477">
        <f>SUM(F6:G6)</f>
        <v>3984023</v>
      </c>
      <c r="I6" s="475">
        <v>167771</v>
      </c>
      <c r="J6" s="476">
        <v>375791</v>
      </c>
      <c r="K6" s="477">
        <f>SUM(I6:J6)</f>
        <v>543562</v>
      </c>
      <c r="L6" s="475">
        <v>279072</v>
      </c>
      <c r="M6" s="476"/>
      <c r="N6" s="477">
        <f>SUM(L6:M6)</f>
        <v>279072</v>
      </c>
      <c r="O6" s="472">
        <f t="shared" ref="O6" si="0">C6+F6+I6+L6</f>
        <v>3342005</v>
      </c>
      <c r="P6" s="473">
        <f t="shared" ref="P6" si="1">D6+G6+J6+M6</f>
        <v>4991637</v>
      </c>
      <c r="Q6" s="474">
        <f t="shared" ref="Q6" si="2">SUM(O6:P6)</f>
        <v>8333642</v>
      </c>
    </row>
    <row r="7" spans="2:17" x14ac:dyDescent="0.35">
      <c r="B7" s="463" t="s">
        <v>148</v>
      </c>
      <c r="C7" s="478">
        <v>1526161</v>
      </c>
      <c r="D7" s="208">
        <v>2177639</v>
      </c>
      <c r="E7" s="479">
        <v>3703800</v>
      </c>
      <c r="F7" s="478">
        <v>1389747</v>
      </c>
      <c r="G7" s="208">
        <v>2652788</v>
      </c>
      <c r="H7" s="479">
        <v>4042535</v>
      </c>
      <c r="I7" s="478"/>
      <c r="J7" s="208"/>
      <c r="K7" s="479"/>
      <c r="L7" s="478">
        <v>333136</v>
      </c>
      <c r="M7" s="208">
        <v>9989</v>
      </c>
      <c r="N7" s="479">
        <v>343125</v>
      </c>
      <c r="O7" s="465">
        <f>C7+F7+I7+L7</f>
        <v>3249044</v>
      </c>
      <c r="P7" s="466">
        <f>D7+G7+J7+M7</f>
        <v>4840416</v>
      </c>
      <c r="Q7" s="467">
        <f>SUM(O7:P7)</f>
        <v>8089460</v>
      </c>
    </row>
    <row r="8" spans="2:17" x14ac:dyDescent="0.35">
      <c r="B8" s="463" t="s">
        <v>18</v>
      </c>
      <c r="C8" s="478">
        <v>1315227</v>
      </c>
      <c r="D8" s="208">
        <v>1740103</v>
      </c>
      <c r="E8" s="479">
        <v>3055330</v>
      </c>
      <c r="F8" s="478">
        <v>1251556</v>
      </c>
      <c r="G8" s="208">
        <v>2926438</v>
      </c>
      <c r="H8" s="479">
        <v>4177994</v>
      </c>
      <c r="I8" s="478">
        <v>943467</v>
      </c>
      <c r="J8" s="208">
        <v>2821071</v>
      </c>
      <c r="K8" s="479">
        <v>3764538</v>
      </c>
      <c r="L8" s="478">
        <v>332516</v>
      </c>
      <c r="M8" s="208">
        <v>162903</v>
      </c>
      <c r="N8" s="479">
        <v>495419</v>
      </c>
      <c r="O8" s="465">
        <f t="shared" ref="O8:O14" si="3">C8+F8+I8+L8</f>
        <v>3842766</v>
      </c>
      <c r="P8" s="466">
        <f t="shared" ref="P8:P14" si="4">D8+G8+J8+M8</f>
        <v>7650515</v>
      </c>
      <c r="Q8" s="467">
        <f t="shared" ref="Q8:Q14" si="5">SUM(O8:P8)</f>
        <v>11493281</v>
      </c>
    </row>
    <row r="9" spans="2:17" x14ac:dyDescent="0.35">
      <c r="B9" s="463" t="s">
        <v>17</v>
      </c>
      <c r="C9" s="107">
        <v>1649660</v>
      </c>
      <c r="D9" s="1">
        <v>2058925</v>
      </c>
      <c r="E9" s="108">
        <v>3708585</v>
      </c>
      <c r="F9" s="107">
        <v>1049088</v>
      </c>
      <c r="G9" s="1">
        <v>2577980</v>
      </c>
      <c r="H9" s="108">
        <v>3627068</v>
      </c>
      <c r="I9" s="107">
        <v>755118</v>
      </c>
      <c r="J9" s="1">
        <v>1724472</v>
      </c>
      <c r="K9" s="108">
        <v>2479590</v>
      </c>
      <c r="L9" s="107">
        <v>255875</v>
      </c>
      <c r="M9" s="1">
        <v>242757</v>
      </c>
      <c r="N9" s="108">
        <v>498632</v>
      </c>
      <c r="O9" s="465">
        <f t="shared" si="3"/>
        <v>3709741</v>
      </c>
      <c r="P9" s="466">
        <f t="shared" si="4"/>
        <v>6604134</v>
      </c>
      <c r="Q9" s="467">
        <f t="shared" si="5"/>
        <v>10313875</v>
      </c>
    </row>
    <row r="10" spans="2:17" x14ac:dyDescent="0.35">
      <c r="B10" s="463" t="s">
        <v>16</v>
      </c>
      <c r="C10" s="107">
        <v>1197754</v>
      </c>
      <c r="D10" s="1">
        <v>2287475</v>
      </c>
      <c r="E10" s="108">
        <v>3485229</v>
      </c>
      <c r="F10" s="107">
        <v>1210157</v>
      </c>
      <c r="G10" s="1">
        <v>2438894</v>
      </c>
      <c r="H10" s="108">
        <v>3649051</v>
      </c>
      <c r="I10" s="107">
        <v>1011767</v>
      </c>
      <c r="J10" s="1">
        <v>2554033</v>
      </c>
      <c r="K10" s="108">
        <v>3565800</v>
      </c>
      <c r="L10" s="107">
        <v>343592</v>
      </c>
      <c r="M10" s="1">
        <v>287453</v>
      </c>
      <c r="N10" s="108">
        <v>631045</v>
      </c>
      <c r="O10" s="465">
        <f t="shared" si="3"/>
        <v>3763270</v>
      </c>
      <c r="P10" s="466">
        <f t="shared" si="4"/>
        <v>7567855</v>
      </c>
      <c r="Q10" s="467">
        <f t="shared" si="5"/>
        <v>11331125</v>
      </c>
    </row>
    <row r="11" spans="2:17" x14ac:dyDescent="0.35">
      <c r="B11" s="463" t="s">
        <v>15</v>
      </c>
      <c r="C11" s="107">
        <v>1335723</v>
      </c>
      <c r="D11" s="1">
        <v>2798427</v>
      </c>
      <c r="E11" s="108">
        <v>4134150</v>
      </c>
      <c r="F11" s="107">
        <v>1105467</v>
      </c>
      <c r="G11" s="1">
        <v>2706465</v>
      </c>
      <c r="H11" s="108">
        <v>3811932</v>
      </c>
      <c r="I11" s="107">
        <v>1031170</v>
      </c>
      <c r="J11" s="1">
        <v>2983365</v>
      </c>
      <c r="K11" s="108">
        <v>4014535</v>
      </c>
      <c r="L11" s="107">
        <v>317276</v>
      </c>
      <c r="M11" s="1">
        <v>237887</v>
      </c>
      <c r="N11" s="108">
        <v>555163</v>
      </c>
      <c r="O11" s="465">
        <f t="shared" si="3"/>
        <v>3789636</v>
      </c>
      <c r="P11" s="466">
        <f t="shared" si="4"/>
        <v>8726144</v>
      </c>
      <c r="Q11" s="467">
        <f t="shared" si="5"/>
        <v>12515780</v>
      </c>
    </row>
    <row r="12" spans="2:17" x14ac:dyDescent="0.35">
      <c r="B12" s="463" t="s">
        <v>31</v>
      </c>
      <c r="C12" s="107">
        <v>1248669</v>
      </c>
      <c r="D12" s="1">
        <v>2886606</v>
      </c>
      <c r="E12" s="108">
        <v>4135275</v>
      </c>
      <c r="F12" s="107">
        <v>1143239</v>
      </c>
      <c r="G12" s="1">
        <v>2562806</v>
      </c>
      <c r="H12" s="108">
        <v>3706045</v>
      </c>
      <c r="I12" s="107">
        <v>905129</v>
      </c>
      <c r="J12" s="1">
        <v>3097871</v>
      </c>
      <c r="K12" s="108">
        <v>4003000</v>
      </c>
      <c r="L12" s="107">
        <v>237443</v>
      </c>
      <c r="M12" s="1">
        <v>206180</v>
      </c>
      <c r="N12" s="108">
        <v>443623</v>
      </c>
      <c r="O12" s="465">
        <f t="shared" si="3"/>
        <v>3534480</v>
      </c>
      <c r="P12" s="466">
        <f t="shared" si="4"/>
        <v>8753463</v>
      </c>
      <c r="Q12" s="467">
        <f t="shared" si="5"/>
        <v>12287943</v>
      </c>
    </row>
    <row r="13" spans="2:17" x14ac:dyDescent="0.35">
      <c r="B13" s="463" t="s">
        <v>40</v>
      </c>
      <c r="C13" s="107">
        <v>998063</v>
      </c>
      <c r="D13" s="1">
        <v>2886877</v>
      </c>
      <c r="E13" s="108">
        <v>3884940</v>
      </c>
      <c r="F13" s="107">
        <v>994510</v>
      </c>
      <c r="G13" s="1">
        <v>2668690</v>
      </c>
      <c r="H13" s="108">
        <v>3663200</v>
      </c>
      <c r="I13" s="107">
        <v>1037877</v>
      </c>
      <c r="J13" s="1">
        <v>2632993</v>
      </c>
      <c r="K13" s="108">
        <v>3670870</v>
      </c>
      <c r="L13" s="107">
        <v>398775</v>
      </c>
      <c r="M13" s="1">
        <v>330512</v>
      </c>
      <c r="N13" s="108">
        <v>729287</v>
      </c>
      <c r="O13" s="465">
        <f t="shared" si="3"/>
        <v>3429225</v>
      </c>
      <c r="P13" s="466">
        <f t="shared" si="4"/>
        <v>8519072</v>
      </c>
      <c r="Q13" s="467">
        <f t="shared" si="5"/>
        <v>11948297</v>
      </c>
    </row>
    <row r="14" spans="2:17" x14ac:dyDescent="0.35">
      <c r="B14" s="463" t="s">
        <v>159</v>
      </c>
      <c r="C14" s="107">
        <v>1051045</v>
      </c>
      <c r="D14" s="1">
        <v>2872834</v>
      </c>
      <c r="E14" s="108">
        <v>3923879</v>
      </c>
      <c r="F14" s="107">
        <v>1039136</v>
      </c>
      <c r="G14" s="1">
        <v>2698560</v>
      </c>
      <c r="H14" s="108">
        <v>3737696</v>
      </c>
      <c r="I14" s="107">
        <v>1026628</v>
      </c>
      <c r="J14" s="1">
        <v>2668112</v>
      </c>
      <c r="K14" s="108">
        <v>3694740</v>
      </c>
      <c r="L14" s="107">
        <v>370723.79</v>
      </c>
      <c r="M14" s="1">
        <v>363071.41000000003</v>
      </c>
      <c r="N14" s="108">
        <v>733795.2</v>
      </c>
      <c r="O14" s="465">
        <f t="shared" si="3"/>
        <v>3487532.79</v>
      </c>
      <c r="P14" s="466">
        <f t="shared" si="4"/>
        <v>8602577.4100000001</v>
      </c>
      <c r="Q14" s="467">
        <f t="shared" si="5"/>
        <v>12090110.199999999</v>
      </c>
    </row>
    <row r="15" spans="2:17" x14ac:dyDescent="0.35">
      <c r="B15" s="463" t="s">
        <v>168</v>
      </c>
      <c r="C15" s="107">
        <v>861896</v>
      </c>
      <c r="D15" s="1">
        <v>2966974</v>
      </c>
      <c r="E15" s="108">
        <v>3828870</v>
      </c>
      <c r="F15" s="107">
        <v>750171</v>
      </c>
      <c r="G15" s="1">
        <v>2213443</v>
      </c>
      <c r="H15" s="108">
        <v>2963614</v>
      </c>
      <c r="I15" s="107">
        <v>820761</v>
      </c>
      <c r="J15" s="1">
        <v>2280592</v>
      </c>
      <c r="K15" s="108">
        <v>3101353</v>
      </c>
      <c r="L15" s="107">
        <v>266340.70999999996</v>
      </c>
      <c r="M15" s="1">
        <v>287501.45999999996</v>
      </c>
      <c r="N15" s="108">
        <v>553842.16999999993</v>
      </c>
      <c r="O15" s="465">
        <f t="shared" ref="O15:O16" si="6">C15+F15+I15+L15</f>
        <v>2699168.71</v>
      </c>
      <c r="P15" s="466">
        <f t="shared" ref="P15:P16" si="7">D15+G15+J15+M15</f>
        <v>7748510.46</v>
      </c>
      <c r="Q15" s="467">
        <f t="shared" ref="Q15:Q16" si="8">SUM(O15:P15)</f>
        <v>10447679.17</v>
      </c>
    </row>
    <row r="16" spans="2:17" ht="15" thickBot="1" x14ac:dyDescent="0.4">
      <c r="B16" s="464" t="s">
        <v>171</v>
      </c>
      <c r="C16" s="458">
        <v>1045023</v>
      </c>
      <c r="D16" s="459">
        <v>3002547</v>
      </c>
      <c r="E16" s="460">
        <v>4047570</v>
      </c>
      <c r="F16" s="458">
        <v>1153339</v>
      </c>
      <c r="G16" s="459">
        <v>2413527</v>
      </c>
      <c r="H16" s="460">
        <v>3566866</v>
      </c>
      <c r="I16" s="458">
        <v>1112731</v>
      </c>
      <c r="J16" s="459">
        <v>3033924</v>
      </c>
      <c r="K16" s="460">
        <v>4146655</v>
      </c>
      <c r="L16" s="458">
        <v>32921</v>
      </c>
      <c r="M16" s="459">
        <v>42316</v>
      </c>
      <c r="N16" s="460">
        <v>75237</v>
      </c>
      <c r="O16" s="468">
        <f t="shared" si="6"/>
        <v>3344014</v>
      </c>
      <c r="P16" s="469">
        <f t="shared" si="7"/>
        <v>8492314</v>
      </c>
      <c r="Q16" s="470">
        <f t="shared" si="8"/>
        <v>11836328</v>
      </c>
    </row>
    <row r="19" spans="2:14" x14ac:dyDescent="0.35">
      <c r="B19" s="453" t="s">
        <v>38</v>
      </c>
      <c r="C19" s="236"/>
      <c r="D19" s="236"/>
      <c r="E19" s="236"/>
      <c r="F19" s="236"/>
      <c r="G19" s="236"/>
      <c r="I19" s="453" t="s">
        <v>178</v>
      </c>
      <c r="J19" s="236"/>
      <c r="K19" s="236"/>
      <c r="L19" s="236"/>
      <c r="M19" s="236"/>
      <c r="N19" s="236"/>
    </row>
    <row r="20" spans="2:14" ht="15" thickBot="1" x14ac:dyDescent="0.4">
      <c r="B20" s="236"/>
      <c r="C20" s="461" t="s">
        <v>1</v>
      </c>
      <c r="D20" s="461" t="s">
        <v>2</v>
      </c>
      <c r="E20" s="461" t="s">
        <v>6</v>
      </c>
      <c r="F20" s="461" t="s">
        <v>7</v>
      </c>
      <c r="G20" s="461" t="s">
        <v>177</v>
      </c>
      <c r="I20" s="236"/>
      <c r="J20" s="461" t="s">
        <v>1</v>
      </c>
      <c r="K20" s="461" t="s">
        <v>2</v>
      </c>
      <c r="L20" s="461" t="s">
        <v>6</v>
      </c>
      <c r="M20" s="461" t="s">
        <v>7</v>
      </c>
      <c r="N20" s="461" t="s">
        <v>177</v>
      </c>
    </row>
    <row r="21" spans="2:14" s="236" customFormat="1" ht="15" thickBot="1" x14ac:dyDescent="0.4">
      <c r="B21" s="462" t="s">
        <v>172</v>
      </c>
      <c r="C21" s="181">
        <v>3848850</v>
      </c>
      <c r="D21" s="344">
        <v>4286700</v>
      </c>
      <c r="E21" s="344">
        <v>543562</v>
      </c>
      <c r="F21" s="344">
        <v>348856</v>
      </c>
      <c r="G21" s="345">
        <f t="shared" ref="G21:G25" si="9">SUM(C21:F21)</f>
        <v>9027968</v>
      </c>
      <c r="I21" s="462" t="s">
        <v>172</v>
      </c>
      <c r="J21" s="181">
        <v>2043563</v>
      </c>
      <c r="K21" s="344">
        <v>1879920</v>
      </c>
      <c r="L21" s="344">
        <v>461868</v>
      </c>
      <c r="M21" s="344">
        <v>38761</v>
      </c>
      <c r="N21" s="345">
        <f t="shared" ref="N21:N31" si="10">SUM(J21:M21)</f>
        <v>4424112</v>
      </c>
    </row>
    <row r="22" spans="2:14" s="236" customFormat="1" x14ac:dyDescent="0.35">
      <c r="B22" s="462" t="s">
        <v>148</v>
      </c>
      <c r="C22" s="107">
        <v>3958695</v>
      </c>
      <c r="D22" s="1">
        <v>4225320</v>
      </c>
      <c r="E22" s="1"/>
      <c r="F22" s="1">
        <v>443187</v>
      </c>
      <c r="G22" s="108">
        <f t="shared" si="9"/>
        <v>8627202</v>
      </c>
      <c r="I22" s="462" t="s">
        <v>148</v>
      </c>
      <c r="J22" s="107">
        <v>1668762</v>
      </c>
      <c r="K22" s="1">
        <v>2196999</v>
      </c>
      <c r="L22" s="1"/>
      <c r="M22" s="1">
        <v>37282</v>
      </c>
      <c r="N22" s="108">
        <f t="shared" si="10"/>
        <v>3903043</v>
      </c>
    </row>
    <row r="23" spans="2:14" s="236" customFormat="1" x14ac:dyDescent="0.35">
      <c r="B23" s="463" t="s">
        <v>18</v>
      </c>
      <c r="C23" s="107">
        <v>3414240</v>
      </c>
      <c r="D23" s="1">
        <v>4426065</v>
      </c>
      <c r="E23" s="1">
        <v>3764538</v>
      </c>
      <c r="F23" s="1">
        <v>408965</v>
      </c>
      <c r="G23" s="108">
        <f t="shared" si="9"/>
        <v>12013808</v>
      </c>
      <c r="I23" s="463" t="s">
        <v>18</v>
      </c>
      <c r="J23" s="107">
        <v>1334250</v>
      </c>
      <c r="K23" s="1">
        <v>2587880</v>
      </c>
      <c r="L23" s="1">
        <v>1344815</v>
      </c>
      <c r="M23" s="1">
        <v>18052</v>
      </c>
      <c r="N23" s="108">
        <f t="shared" si="10"/>
        <v>5284997</v>
      </c>
    </row>
    <row r="24" spans="2:14" s="236" customFormat="1" x14ac:dyDescent="0.35">
      <c r="B24" s="463" t="s">
        <v>17</v>
      </c>
      <c r="C24" s="107">
        <v>3893355</v>
      </c>
      <c r="D24" s="1">
        <v>3673080</v>
      </c>
      <c r="E24" s="1">
        <v>2479590</v>
      </c>
      <c r="F24" s="1">
        <v>431814</v>
      </c>
      <c r="G24" s="108">
        <f t="shared" si="9"/>
        <v>10477839</v>
      </c>
      <c r="I24" s="463" t="s">
        <v>17</v>
      </c>
      <c r="J24" s="107">
        <v>1773596</v>
      </c>
      <c r="K24" s="1">
        <v>1460800</v>
      </c>
      <c r="L24" s="1">
        <v>999085</v>
      </c>
      <c r="M24" s="1">
        <v>0</v>
      </c>
      <c r="N24" s="108">
        <f t="shared" si="10"/>
        <v>4233481</v>
      </c>
    </row>
    <row r="25" spans="2:14" s="236" customFormat="1" x14ac:dyDescent="0.35">
      <c r="B25" s="463" t="s">
        <v>16</v>
      </c>
      <c r="C25" s="107">
        <v>3648780</v>
      </c>
      <c r="D25" s="1">
        <v>3737160</v>
      </c>
      <c r="E25" s="1">
        <v>3850738</v>
      </c>
      <c r="F25" s="1">
        <v>450527</v>
      </c>
      <c r="G25" s="108">
        <f t="shared" si="9"/>
        <v>11687205</v>
      </c>
      <c r="I25" s="463" t="s">
        <v>16</v>
      </c>
      <c r="J25" s="107">
        <v>2290900</v>
      </c>
      <c r="K25" s="1">
        <v>2612950</v>
      </c>
      <c r="L25" s="1">
        <v>1787767</v>
      </c>
      <c r="M25" s="1">
        <v>12116</v>
      </c>
      <c r="N25" s="108">
        <f t="shared" si="10"/>
        <v>6703733</v>
      </c>
    </row>
    <row r="26" spans="2:14" s="236" customFormat="1" x14ac:dyDescent="0.35">
      <c r="B26" s="463" t="s">
        <v>15</v>
      </c>
      <c r="C26" s="481">
        <v>4134150</v>
      </c>
      <c r="D26" s="218">
        <v>3873060</v>
      </c>
      <c r="E26" s="218">
        <v>4014535</v>
      </c>
      <c r="F26" s="218">
        <v>555166</v>
      </c>
      <c r="G26" s="108">
        <f>SUM(C26:F26)</f>
        <v>12576911</v>
      </c>
      <c r="I26" s="463" t="s">
        <v>15</v>
      </c>
      <c r="J26" s="481">
        <v>2663910</v>
      </c>
      <c r="K26" s="218">
        <v>3062750</v>
      </c>
      <c r="L26" s="218">
        <v>1554059</v>
      </c>
      <c r="M26" s="218">
        <v>3453</v>
      </c>
      <c r="N26" s="108">
        <f t="shared" si="10"/>
        <v>7284172</v>
      </c>
    </row>
    <row r="27" spans="2:14" s="236" customFormat="1" x14ac:dyDescent="0.35">
      <c r="B27" s="463" t="s">
        <v>31</v>
      </c>
      <c r="C27" s="481">
        <v>4195620</v>
      </c>
      <c r="D27" s="218">
        <v>3967340</v>
      </c>
      <c r="E27" s="218">
        <v>4003000</v>
      </c>
      <c r="F27" s="218">
        <v>443573</v>
      </c>
      <c r="G27" s="108">
        <f t="shared" ref="G27:G31" si="11">SUM(C27:F27)</f>
        <v>12609533</v>
      </c>
      <c r="I27" s="463" t="s">
        <v>31</v>
      </c>
      <c r="J27" s="481">
        <v>2432226</v>
      </c>
      <c r="K27" s="218">
        <v>3964950</v>
      </c>
      <c r="L27" s="218">
        <v>1573793</v>
      </c>
      <c r="M27" s="218">
        <v>4857</v>
      </c>
      <c r="N27" s="108">
        <f t="shared" si="10"/>
        <v>7975826</v>
      </c>
    </row>
    <row r="28" spans="2:14" s="236" customFormat="1" x14ac:dyDescent="0.35">
      <c r="B28" s="463" t="s">
        <v>40</v>
      </c>
      <c r="C28" s="481">
        <v>3884940</v>
      </c>
      <c r="D28" s="218">
        <v>3870450</v>
      </c>
      <c r="E28" s="218">
        <v>3670870</v>
      </c>
      <c r="F28" s="218">
        <v>729281</v>
      </c>
      <c r="G28" s="108">
        <f t="shared" si="11"/>
        <v>12155541</v>
      </c>
      <c r="I28" s="463" t="s">
        <v>40</v>
      </c>
      <c r="J28" s="481">
        <v>1351704</v>
      </c>
      <c r="K28" s="218">
        <v>2945300</v>
      </c>
      <c r="L28" s="218">
        <v>2107689</v>
      </c>
      <c r="M28" s="218">
        <v>4179</v>
      </c>
      <c r="N28" s="108">
        <f t="shared" si="10"/>
        <v>6408872</v>
      </c>
    </row>
    <row r="29" spans="2:14" x14ac:dyDescent="0.35">
      <c r="B29" s="463" t="s">
        <v>159</v>
      </c>
      <c r="C29" s="481">
        <v>3924450</v>
      </c>
      <c r="D29" s="218">
        <v>3851100</v>
      </c>
      <c r="E29" s="218">
        <v>3694740</v>
      </c>
      <c r="F29" s="218">
        <v>733795</v>
      </c>
      <c r="G29" s="108">
        <f t="shared" si="11"/>
        <v>12204085</v>
      </c>
      <c r="I29" s="463" t="s">
        <v>159</v>
      </c>
      <c r="J29" s="481">
        <v>1299292</v>
      </c>
      <c r="K29" s="218">
        <v>3250370</v>
      </c>
      <c r="L29" s="218">
        <v>697865</v>
      </c>
      <c r="M29" s="218">
        <v>11896</v>
      </c>
      <c r="N29" s="108">
        <f t="shared" si="10"/>
        <v>5259423</v>
      </c>
    </row>
    <row r="30" spans="2:14" x14ac:dyDescent="0.35">
      <c r="B30" s="463" t="s">
        <v>168</v>
      </c>
      <c r="C30" s="481">
        <v>3828870</v>
      </c>
      <c r="D30" s="218">
        <v>3016430</v>
      </c>
      <c r="E30" s="218">
        <v>3101353</v>
      </c>
      <c r="F30" s="218">
        <v>553838.18999999994</v>
      </c>
      <c r="G30" s="108">
        <f t="shared" si="11"/>
        <v>10500491.189999999</v>
      </c>
      <c r="I30" s="463" t="s">
        <v>168</v>
      </c>
      <c r="J30" s="481">
        <v>1906174</v>
      </c>
      <c r="K30" s="218">
        <v>3185171</v>
      </c>
      <c r="L30" s="218">
        <v>1327702</v>
      </c>
      <c r="M30" s="218">
        <v>75284</v>
      </c>
      <c r="N30" s="108">
        <f t="shared" si="10"/>
        <v>6494331</v>
      </c>
    </row>
    <row r="31" spans="2:14" ht="16" thickBot="1" x14ac:dyDescent="0.4">
      <c r="B31" s="464" t="s">
        <v>171</v>
      </c>
      <c r="C31" s="482">
        <v>4047570</v>
      </c>
      <c r="D31" s="483">
        <v>3512070</v>
      </c>
      <c r="E31" s="418">
        <v>4146655</v>
      </c>
      <c r="F31" s="483">
        <v>75252</v>
      </c>
      <c r="G31" s="460">
        <f t="shared" si="11"/>
        <v>11781547</v>
      </c>
      <c r="I31" s="464" t="s">
        <v>171</v>
      </c>
      <c r="J31" s="482">
        <v>841320</v>
      </c>
      <c r="K31" s="483">
        <v>3099039</v>
      </c>
      <c r="L31" s="484">
        <v>385660</v>
      </c>
      <c r="M31" s="483">
        <v>121390.14</v>
      </c>
      <c r="N31" s="460">
        <f t="shared" si="10"/>
        <v>4447409.1399999997</v>
      </c>
    </row>
    <row r="35" spans="9:9" x14ac:dyDescent="0.35">
      <c r="I35" s="480"/>
    </row>
    <row r="36" spans="9:9" x14ac:dyDescent="0.35">
      <c r="I36" s="480"/>
    </row>
    <row r="37" spans="9:9" x14ac:dyDescent="0.35">
      <c r="I37" s="480"/>
    </row>
    <row r="38" spans="9:9" x14ac:dyDescent="0.35">
      <c r="I38" s="480"/>
    </row>
    <row r="39" spans="9:9" x14ac:dyDescent="0.35">
      <c r="I39" s="480"/>
    </row>
    <row r="40" spans="9:9" x14ac:dyDescent="0.35">
      <c r="I40" s="480"/>
    </row>
  </sheetData>
  <mergeCells count="5">
    <mergeCell ref="O4:Q4"/>
    <mergeCell ref="C4:E4"/>
    <mergeCell ref="F4:H4"/>
    <mergeCell ref="I4:K4"/>
    <mergeCell ref="L4:N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CS93"/>
  <sheetViews>
    <sheetView tabSelected="1" topLeftCell="O1" zoomScale="85" zoomScaleNormal="85" workbookViewId="0">
      <selection activeCell="O10" sqref="O10"/>
    </sheetView>
  </sheetViews>
  <sheetFormatPr defaultRowHeight="14.5" x14ac:dyDescent="0.35"/>
  <cols>
    <col min="2" max="2" width="18.6328125" bestFit="1" customWidth="1"/>
    <col min="3" max="3" width="10.54296875" customWidth="1"/>
    <col min="4" max="6" width="13.26953125" customWidth="1"/>
    <col min="7" max="7" width="10.54296875" customWidth="1"/>
    <col min="8" max="11" width="13.26953125" customWidth="1"/>
    <col min="12" max="12" width="12.1796875" customWidth="1"/>
    <col min="13" max="14" width="13.26953125" customWidth="1"/>
    <col min="15" max="16" width="12.1796875" customWidth="1"/>
    <col min="17" max="23" width="13.26953125" customWidth="1"/>
    <col min="24" max="26" width="12.1796875" customWidth="1"/>
    <col min="27" max="27" width="13.26953125" customWidth="1"/>
    <col min="28" max="29" width="15" customWidth="1"/>
    <col min="30" max="32" width="13.26953125" bestFit="1" customWidth="1"/>
    <col min="33" max="35" width="15" bestFit="1" customWidth="1"/>
    <col min="36" max="36" width="12.7265625" customWidth="1"/>
    <col min="37" max="39" width="8.453125" bestFit="1" customWidth="1"/>
    <col min="41" max="41" width="10.453125" customWidth="1"/>
    <col min="42" max="42" width="9.54296875" bestFit="1" customWidth="1"/>
    <col min="43" max="43" width="11.6328125" bestFit="1" customWidth="1"/>
    <col min="44" max="44" width="12.7265625" bestFit="1" customWidth="1"/>
    <col min="45" max="45" width="9.54296875" bestFit="1" customWidth="1"/>
    <col min="46" max="47" width="11.6328125" bestFit="1" customWidth="1"/>
    <col min="48" max="48" width="9.54296875" bestFit="1" customWidth="1"/>
    <col min="49" max="49" width="11.6328125" bestFit="1" customWidth="1"/>
    <col min="50" max="50" width="12.7265625" bestFit="1" customWidth="1"/>
    <col min="51" max="51" width="9.54296875" bestFit="1" customWidth="1"/>
    <col min="52" max="52" width="9.453125" customWidth="1"/>
    <col min="53" max="53" width="9.7265625" customWidth="1"/>
    <col min="54" max="58" width="9.453125" customWidth="1"/>
    <col min="59" max="59" width="9.7265625" customWidth="1"/>
    <col min="60" max="60" width="9.453125" customWidth="1"/>
    <col min="61" max="62" width="9.7265625" customWidth="1"/>
    <col min="63" max="65" width="9.453125" customWidth="1"/>
    <col min="66" max="66" width="9.7265625" customWidth="1"/>
    <col min="67" max="68" width="10.7265625" customWidth="1"/>
    <col min="69" max="70" width="10.26953125" bestFit="1" customWidth="1"/>
    <col min="72" max="74" width="10.1796875" bestFit="1" customWidth="1"/>
    <col min="80" max="80" width="9.54296875" bestFit="1" customWidth="1"/>
    <col min="81" max="82" width="10.54296875" bestFit="1" customWidth="1"/>
  </cols>
  <sheetData>
    <row r="1" spans="2:51" x14ac:dyDescent="0.35">
      <c r="B1" s="95"/>
      <c r="C1" s="144"/>
      <c r="AO1" s="50"/>
    </row>
    <row r="2" spans="2:51" ht="19" thickBot="1" x14ac:dyDescent="0.5">
      <c r="B2" s="504" t="s">
        <v>163</v>
      </c>
      <c r="C2" s="505"/>
      <c r="D2" s="505"/>
      <c r="E2" s="505"/>
      <c r="F2" s="505"/>
      <c r="G2" s="505"/>
      <c r="H2" s="505"/>
      <c r="I2" s="505"/>
      <c r="J2" s="505"/>
      <c r="K2" s="505"/>
      <c r="L2" s="505"/>
      <c r="M2" s="505"/>
      <c r="N2" s="505"/>
      <c r="O2" s="505"/>
      <c r="P2" s="505"/>
      <c r="Q2" s="505"/>
      <c r="R2" s="505"/>
      <c r="S2" s="505"/>
      <c r="T2" s="505"/>
      <c r="U2" s="505"/>
      <c r="V2" s="505"/>
      <c r="W2" s="505"/>
      <c r="X2" s="505"/>
      <c r="Y2" s="505"/>
      <c r="Z2" s="505"/>
      <c r="AA2" s="505"/>
      <c r="AB2" s="505"/>
      <c r="AC2" s="505"/>
      <c r="AD2" s="505"/>
      <c r="AE2" s="505"/>
      <c r="AF2" s="505"/>
      <c r="AG2" s="505"/>
      <c r="AH2" s="505"/>
      <c r="AI2" s="505"/>
      <c r="AJ2" s="193"/>
      <c r="AK2" s="193"/>
      <c r="AL2" s="193"/>
      <c r="AP2" s="497" t="s">
        <v>163</v>
      </c>
      <c r="AQ2" s="497"/>
      <c r="AR2" s="497"/>
      <c r="AS2" s="497"/>
      <c r="AT2" s="497"/>
      <c r="AU2" s="497"/>
      <c r="AV2" s="497"/>
      <c r="AW2" s="497"/>
      <c r="AX2" s="497"/>
      <c r="AY2" s="497"/>
    </row>
    <row r="3" spans="2:51" ht="15" customHeight="1" thickBot="1" x14ac:dyDescent="0.4">
      <c r="B3" s="356" t="s">
        <v>0</v>
      </c>
      <c r="C3" s="498" t="s">
        <v>1</v>
      </c>
      <c r="D3" s="499"/>
      <c r="E3" s="500"/>
      <c r="F3" s="498" t="s">
        <v>2</v>
      </c>
      <c r="G3" s="499"/>
      <c r="H3" s="500"/>
      <c r="I3" s="498" t="s">
        <v>3</v>
      </c>
      <c r="J3" s="499"/>
      <c r="K3" s="500"/>
      <c r="L3" s="498" t="s">
        <v>20</v>
      </c>
      <c r="M3" s="499"/>
      <c r="N3" s="500"/>
      <c r="O3" s="498" t="s">
        <v>4</v>
      </c>
      <c r="P3" s="499"/>
      <c r="Q3" s="500"/>
      <c r="R3" s="498" t="s">
        <v>5</v>
      </c>
      <c r="S3" s="499"/>
      <c r="T3" s="500"/>
      <c r="U3" s="498" t="s">
        <v>6</v>
      </c>
      <c r="V3" s="499"/>
      <c r="W3" s="500"/>
      <c r="X3" s="498" t="s">
        <v>7</v>
      </c>
      <c r="Y3" s="499"/>
      <c r="Z3" s="500"/>
      <c r="AA3" s="498" t="s">
        <v>8</v>
      </c>
      <c r="AB3" s="499"/>
      <c r="AC3" s="500"/>
      <c r="AD3" s="498" t="s">
        <v>41</v>
      </c>
      <c r="AE3" s="499"/>
      <c r="AF3" s="500"/>
      <c r="AG3" s="498" t="s">
        <v>42</v>
      </c>
      <c r="AH3" s="499"/>
      <c r="AI3" s="500"/>
      <c r="AJ3" s="188"/>
      <c r="AK3" s="501" t="s">
        <v>158</v>
      </c>
      <c r="AL3" s="502"/>
      <c r="AM3" s="503"/>
      <c r="AP3" s="61" t="s">
        <v>0</v>
      </c>
      <c r="AQ3" s="501" t="s">
        <v>160</v>
      </c>
      <c r="AR3" s="502"/>
      <c r="AS3" s="503"/>
      <c r="AT3" s="501" t="s">
        <v>161</v>
      </c>
      <c r="AU3" s="502"/>
      <c r="AV3" s="503"/>
      <c r="AW3" s="501" t="s">
        <v>162</v>
      </c>
      <c r="AX3" s="502"/>
      <c r="AY3" s="503"/>
    </row>
    <row r="4" spans="2:51" ht="15.75" customHeight="1" thickBot="1" x14ac:dyDescent="0.4">
      <c r="B4" s="420"/>
      <c r="C4" s="409" t="s">
        <v>9</v>
      </c>
      <c r="D4" s="410" t="s">
        <v>10</v>
      </c>
      <c r="E4" s="411" t="s">
        <v>11</v>
      </c>
      <c r="F4" s="409" t="s">
        <v>9</v>
      </c>
      <c r="G4" s="410" t="s">
        <v>10</v>
      </c>
      <c r="H4" s="411" t="s">
        <v>11</v>
      </c>
      <c r="I4" s="409" t="s">
        <v>9</v>
      </c>
      <c r="J4" s="410" t="s">
        <v>10</v>
      </c>
      <c r="K4" s="411" t="s">
        <v>11</v>
      </c>
      <c r="L4" s="409" t="s">
        <v>9</v>
      </c>
      <c r="M4" s="410" t="s">
        <v>10</v>
      </c>
      <c r="N4" s="411" t="s">
        <v>11</v>
      </c>
      <c r="O4" s="409" t="s">
        <v>9</v>
      </c>
      <c r="P4" s="410" t="s">
        <v>10</v>
      </c>
      <c r="Q4" s="411" t="s">
        <v>11</v>
      </c>
      <c r="R4" s="409" t="s">
        <v>9</v>
      </c>
      <c r="S4" s="410" t="s">
        <v>10</v>
      </c>
      <c r="T4" s="411" t="s">
        <v>11</v>
      </c>
      <c r="U4" s="409" t="s">
        <v>9</v>
      </c>
      <c r="V4" s="410" t="s">
        <v>10</v>
      </c>
      <c r="W4" s="411" t="s">
        <v>11</v>
      </c>
      <c r="X4" s="409" t="s">
        <v>9</v>
      </c>
      <c r="Y4" s="410" t="s">
        <v>10</v>
      </c>
      <c r="Z4" s="411" t="s">
        <v>11</v>
      </c>
      <c r="AA4" s="409" t="s">
        <v>9</v>
      </c>
      <c r="AB4" s="410" t="s">
        <v>10</v>
      </c>
      <c r="AC4" s="411" t="s">
        <v>11</v>
      </c>
      <c r="AD4" s="409" t="s">
        <v>9</v>
      </c>
      <c r="AE4" s="410" t="s">
        <v>10</v>
      </c>
      <c r="AF4" s="411" t="s">
        <v>11</v>
      </c>
      <c r="AG4" s="409" t="s">
        <v>9</v>
      </c>
      <c r="AH4" s="410" t="s">
        <v>10</v>
      </c>
      <c r="AI4" s="411" t="s">
        <v>11</v>
      </c>
      <c r="AJ4" s="188"/>
      <c r="AK4" s="226" t="s">
        <v>9</v>
      </c>
      <c r="AL4" s="227" t="s">
        <v>10</v>
      </c>
      <c r="AM4" s="228" t="s">
        <v>11</v>
      </c>
      <c r="AP4" s="361"/>
      <c r="AQ4" s="226" t="s">
        <v>9</v>
      </c>
      <c r="AR4" s="227" t="s">
        <v>10</v>
      </c>
      <c r="AS4" s="228" t="s">
        <v>11</v>
      </c>
      <c r="AT4" s="226" t="s">
        <v>9</v>
      </c>
      <c r="AU4" s="227" t="s">
        <v>10</v>
      </c>
      <c r="AV4" s="228" t="s">
        <v>11</v>
      </c>
      <c r="AW4" s="226" t="s">
        <v>9</v>
      </c>
      <c r="AX4" s="227" t="s">
        <v>10</v>
      </c>
      <c r="AY4" s="228" t="s">
        <v>11</v>
      </c>
    </row>
    <row r="5" spans="2:51" s="236" customFormat="1" ht="15.75" customHeight="1" thickBot="1" x14ac:dyDescent="0.4">
      <c r="B5" s="403" t="s">
        <v>148</v>
      </c>
      <c r="C5" s="444">
        <v>1526161</v>
      </c>
      <c r="D5" s="445">
        <v>2177639</v>
      </c>
      <c r="E5" s="413">
        <f t="shared" ref="E5:E10" si="0">C5+D5</f>
        <v>3703800</v>
      </c>
      <c r="F5" s="444">
        <v>1389747</v>
      </c>
      <c r="G5" s="445">
        <v>2652788</v>
      </c>
      <c r="H5" s="446">
        <f>SUM(F5:G5)</f>
        <v>4042535</v>
      </c>
      <c r="I5" s="444">
        <v>1063621</v>
      </c>
      <c r="J5" s="445">
        <v>1883781</v>
      </c>
      <c r="K5" s="446">
        <f>SUM(I5:J5)</f>
        <v>2947402</v>
      </c>
      <c r="L5" s="444">
        <v>701878</v>
      </c>
      <c r="M5" s="445">
        <v>1454423</v>
      </c>
      <c r="N5" s="446">
        <f>SUM(L5:M5)</f>
        <v>2156301</v>
      </c>
      <c r="O5" s="444"/>
      <c r="P5" s="445"/>
      <c r="Q5" s="446"/>
      <c r="R5" s="444">
        <v>561327</v>
      </c>
      <c r="S5" s="445">
        <v>312139</v>
      </c>
      <c r="T5" s="446">
        <f>SUM(R5:S5)</f>
        <v>873466</v>
      </c>
      <c r="U5" s="444"/>
      <c r="V5" s="445"/>
      <c r="W5" s="446"/>
      <c r="X5" s="444">
        <v>333136</v>
      </c>
      <c r="Y5" s="445">
        <v>9989</v>
      </c>
      <c r="Z5" s="446">
        <f>SUM(X5:Y5)</f>
        <v>343125</v>
      </c>
      <c r="AA5" s="408">
        <f t="shared" ref="AA5:AC6" si="1">C5+F5+I5+O5+R5+U5+X5+L5</f>
        <v>5575870</v>
      </c>
      <c r="AB5" s="412">
        <f t="shared" si="1"/>
        <v>8490759</v>
      </c>
      <c r="AC5" s="413">
        <f t="shared" si="1"/>
        <v>14066629</v>
      </c>
      <c r="AD5" s="444"/>
      <c r="AE5" s="445"/>
      <c r="AF5" s="446"/>
      <c r="AG5" s="444"/>
      <c r="AH5" s="445"/>
      <c r="AI5" s="446"/>
      <c r="AJ5" s="451"/>
      <c r="AK5" s="454"/>
      <c r="AL5" s="455"/>
      <c r="AM5" s="456"/>
      <c r="AP5" s="361"/>
      <c r="AQ5" s="457"/>
      <c r="AR5" s="227"/>
      <c r="AS5" s="452"/>
      <c r="AT5" s="457"/>
      <c r="AU5" s="227"/>
      <c r="AV5" s="452"/>
      <c r="AW5" s="457"/>
      <c r="AX5" s="227"/>
      <c r="AY5" s="452"/>
    </row>
    <row r="6" spans="2:51" ht="15.75" customHeight="1" x14ac:dyDescent="0.35">
      <c r="B6" s="403" t="s">
        <v>18</v>
      </c>
      <c r="C6" s="408">
        <v>1315227</v>
      </c>
      <c r="D6" s="412">
        <v>1740103</v>
      </c>
      <c r="E6" s="413">
        <f t="shared" si="0"/>
        <v>3055330</v>
      </c>
      <c r="F6" s="408">
        <v>1251556</v>
      </c>
      <c r="G6" s="412">
        <v>2926438</v>
      </c>
      <c r="H6" s="413">
        <f t="shared" ref="H6:H10" si="2">F6+G6</f>
        <v>4177994</v>
      </c>
      <c r="I6" s="408">
        <v>1451671</v>
      </c>
      <c r="J6" s="412">
        <v>2241646</v>
      </c>
      <c r="K6" s="413">
        <f t="shared" ref="K6:K10" si="3">I6+J6</f>
        <v>3693317</v>
      </c>
      <c r="L6" s="408">
        <v>651698</v>
      </c>
      <c r="M6" s="412">
        <v>1065324</v>
      </c>
      <c r="N6" s="413">
        <f t="shared" ref="N6:N10" si="4">L6+M6</f>
        <v>1717022</v>
      </c>
      <c r="O6" s="408">
        <v>0</v>
      </c>
      <c r="P6" s="412">
        <v>0</v>
      </c>
      <c r="Q6" s="413">
        <f>O6+P6</f>
        <v>0</v>
      </c>
      <c r="R6" s="408">
        <v>688223</v>
      </c>
      <c r="S6" s="412">
        <v>454954</v>
      </c>
      <c r="T6" s="413">
        <f t="shared" ref="T6:T10" si="5">R6+S6</f>
        <v>1143177</v>
      </c>
      <c r="U6" s="408">
        <v>943467</v>
      </c>
      <c r="V6" s="412">
        <v>2821071</v>
      </c>
      <c r="W6" s="413">
        <f t="shared" ref="W6:W10" si="6">U6+V6</f>
        <v>3764538</v>
      </c>
      <c r="X6" s="408">
        <v>332516</v>
      </c>
      <c r="Y6" s="412">
        <v>162903</v>
      </c>
      <c r="Z6" s="413">
        <f t="shared" ref="Z6:Z10" si="7">X6+Y6</f>
        <v>495419</v>
      </c>
      <c r="AA6" s="408">
        <f t="shared" si="1"/>
        <v>6634358</v>
      </c>
      <c r="AB6" s="412">
        <f t="shared" si="1"/>
        <v>11412439</v>
      </c>
      <c r="AC6" s="413">
        <f t="shared" si="1"/>
        <v>18046797</v>
      </c>
      <c r="AD6" s="408">
        <v>3184584</v>
      </c>
      <c r="AE6" s="412">
        <v>4088020</v>
      </c>
      <c r="AF6" s="413">
        <f t="shared" ref="AF6:AF12" si="8">SUM(AD6:AE6)</f>
        <v>7272604</v>
      </c>
      <c r="AG6" s="408">
        <f>+AD6+AA6</f>
        <v>9818942</v>
      </c>
      <c r="AH6" s="412">
        <f>+AE6+AB6</f>
        <v>15500459</v>
      </c>
      <c r="AI6" s="413">
        <f t="shared" ref="AI6:AI11" si="9">AG6+AH6</f>
        <v>25319401</v>
      </c>
      <c r="AJ6" s="190"/>
      <c r="AK6" s="229">
        <f>+L6+O6+R6</f>
        <v>1339921</v>
      </c>
      <c r="AL6" s="230">
        <f>+M6+P6+S6</f>
        <v>1520278</v>
      </c>
      <c r="AM6" s="231">
        <f t="shared" ref="AM6:AM11" si="10">AK6+AL6</f>
        <v>2860199</v>
      </c>
      <c r="AP6" s="362" t="s">
        <v>18</v>
      </c>
      <c r="AQ6" s="1">
        <f>I6+L6+O6+R6</f>
        <v>2791592</v>
      </c>
      <c r="AR6" s="1">
        <f>J6+M6+P6+S6</f>
        <v>3761924</v>
      </c>
      <c r="AS6" s="54">
        <f>K6+N6+Q6+T6</f>
        <v>6553516</v>
      </c>
      <c r="AT6" s="1">
        <f>C6+F6+U6+X6</f>
        <v>3842766</v>
      </c>
      <c r="AU6" s="1">
        <f>D6+G6+V6+Y6</f>
        <v>7650515</v>
      </c>
      <c r="AV6" s="54">
        <f>E6+H6+W6+Z6</f>
        <v>11493281</v>
      </c>
      <c r="AW6" s="1">
        <f>+AQ6+AT6</f>
        <v>6634358</v>
      </c>
      <c r="AX6" s="1">
        <f t="shared" ref="AX6:AY6" si="11">+AR6+AU6</f>
        <v>11412439</v>
      </c>
      <c r="AY6" s="54">
        <f t="shared" si="11"/>
        <v>18046797</v>
      </c>
    </row>
    <row r="7" spans="2:51" ht="15.75" customHeight="1" x14ac:dyDescent="0.35">
      <c r="B7" s="403" t="s">
        <v>17</v>
      </c>
      <c r="C7" s="414">
        <v>1649660</v>
      </c>
      <c r="D7" s="415">
        <v>2058925</v>
      </c>
      <c r="E7" s="416">
        <f t="shared" si="0"/>
        <v>3708585</v>
      </c>
      <c r="F7" s="414">
        <v>1049088</v>
      </c>
      <c r="G7" s="415">
        <v>2577980</v>
      </c>
      <c r="H7" s="416">
        <f t="shared" si="2"/>
        <v>3627068</v>
      </c>
      <c r="I7" s="414">
        <v>1465936</v>
      </c>
      <c r="J7" s="415">
        <v>2637683</v>
      </c>
      <c r="K7" s="416">
        <f t="shared" si="3"/>
        <v>4103619</v>
      </c>
      <c r="L7" s="414">
        <v>88240</v>
      </c>
      <c r="M7" s="415">
        <v>160077</v>
      </c>
      <c r="N7" s="416">
        <f t="shared" si="4"/>
        <v>248317</v>
      </c>
      <c r="O7" s="414">
        <v>0</v>
      </c>
      <c r="P7" s="415">
        <v>0</v>
      </c>
      <c r="Q7" s="416">
        <f>O7+P7</f>
        <v>0</v>
      </c>
      <c r="R7" s="414">
        <v>784494</v>
      </c>
      <c r="S7" s="415">
        <v>509504</v>
      </c>
      <c r="T7" s="416">
        <f t="shared" si="5"/>
        <v>1293998</v>
      </c>
      <c r="U7" s="414">
        <v>755118</v>
      </c>
      <c r="V7" s="415">
        <v>1724472</v>
      </c>
      <c r="W7" s="416">
        <f t="shared" si="6"/>
        <v>2479590</v>
      </c>
      <c r="X7" s="414">
        <v>255875</v>
      </c>
      <c r="Y7" s="415">
        <v>242757</v>
      </c>
      <c r="Z7" s="416">
        <f t="shared" si="7"/>
        <v>498632</v>
      </c>
      <c r="AA7" s="414">
        <f t="shared" ref="AA7:AC11" si="12">C7+F7+I7+O7+R7+U7+X7+L7</f>
        <v>6048411</v>
      </c>
      <c r="AB7" s="415">
        <f t="shared" si="12"/>
        <v>9911398</v>
      </c>
      <c r="AC7" s="416">
        <f t="shared" si="12"/>
        <v>15959809</v>
      </c>
      <c r="AD7" s="414">
        <v>3103579</v>
      </c>
      <c r="AE7" s="415">
        <v>4115666</v>
      </c>
      <c r="AF7" s="416">
        <f t="shared" si="8"/>
        <v>7219245</v>
      </c>
      <c r="AG7" s="414">
        <f t="shared" ref="AG7:AG10" si="13">+AD7+AA7</f>
        <v>9151990</v>
      </c>
      <c r="AH7" s="415">
        <f t="shared" ref="AH7:AH11" si="14">+AE7+AB7</f>
        <v>14027064</v>
      </c>
      <c r="AI7" s="416">
        <f t="shared" si="9"/>
        <v>23179054</v>
      </c>
      <c r="AJ7" s="190"/>
      <c r="AK7" s="223">
        <f t="shared" ref="AK7:AK11" si="15">+L7+O7+R7</f>
        <v>872734</v>
      </c>
      <c r="AL7" s="225">
        <f t="shared" ref="AL7:AL11" si="16">+M7+P7+S7</f>
        <v>669581</v>
      </c>
      <c r="AM7" s="224">
        <f t="shared" si="10"/>
        <v>1542315</v>
      </c>
      <c r="AP7" s="362" t="s">
        <v>17</v>
      </c>
      <c r="AQ7" s="1">
        <f t="shared" ref="AQ7:AQ12" si="17">I7+L7+O7+R7</f>
        <v>2338670</v>
      </c>
      <c r="AR7" s="1">
        <f t="shared" ref="AR7:AR12" si="18">J7+M7+P7+S7</f>
        <v>3307264</v>
      </c>
      <c r="AS7" s="54">
        <f t="shared" ref="AS7:AS12" si="19">K7+N7+Q7+T7</f>
        <v>5645934</v>
      </c>
      <c r="AT7" s="1">
        <f t="shared" ref="AT7:AT12" si="20">C7+F7+U7+X7</f>
        <v>3709741</v>
      </c>
      <c r="AU7" s="1">
        <f t="shared" ref="AU7:AU12" si="21">D7+G7+V7+Y7</f>
        <v>6604134</v>
      </c>
      <c r="AV7" s="54">
        <f t="shared" ref="AV7:AV12" si="22">E7+H7+W7+Z7</f>
        <v>10313875</v>
      </c>
      <c r="AW7" s="1">
        <f t="shared" ref="AW7:AW12" si="23">+AQ7+AT7</f>
        <v>6048411</v>
      </c>
      <c r="AX7" s="1">
        <f t="shared" ref="AX7:AX12" si="24">+AR7+AU7</f>
        <v>9911398</v>
      </c>
      <c r="AY7" s="54">
        <f t="shared" ref="AY7:AY12" si="25">+AS7+AV7</f>
        <v>15959809</v>
      </c>
    </row>
    <row r="8" spans="2:51" ht="15.75" customHeight="1" x14ac:dyDescent="0.35">
      <c r="B8" s="403" t="s">
        <v>16</v>
      </c>
      <c r="C8" s="414">
        <v>1197754</v>
      </c>
      <c r="D8" s="415">
        <v>2287475</v>
      </c>
      <c r="E8" s="416">
        <f t="shared" si="0"/>
        <v>3485229</v>
      </c>
      <c r="F8" s="414">
        <v>1210157</v>
      </c>
      <c r="G8" s="415">
        <v>2438894</v>
      </c>
      <c r="H8" s="416">
        <f t="shared" si="2"/>
        <v>3649051</v>
      </c>
      <c r="I8" s="414">
        <v>1903604</v>
      </c>
      <c r="J8" s="415">
        <v>3367950</v>
      </c>
      <c r="K8" s="416">
        <f t="shared" si="3"/>
        <v>5271554</v>
      </c>
      <c r="L8" s="414">
        <v>0</v>
      </c>
      <c r="M8" s="415">
        <v>0</v>
      </c>
      <c r="N8" s="416">
        <f t="shared" si="4"/>
        <v>0</v>
      </c>
      <c r="O8" s="414">
        <v>0</v>
      </c>
      <c r="P8" s="415">
        <v>0</v>
      </c>
      <c r="Q8" s="416">
        <f>O8+P8</f>
        <v>0</v>
      </c>
      <c r="R8" s="414">
        <v>623344</v>
      </c>
      <c r="S8" s="415">
        <v>479902</v>
      </c>
      <c r="T8" s="416">
        <f t="shared" si="5"/>
        <v>1103246</v>
      </c>
      <c r="U8" s="414">
        <v>1011767</v>
      </c>
      <c r="V8" s="415">
        <v>2554033</v>
      </c>
      <c r="W8" s="416">
        <f t="shared" si="6"/>
        <v>3565800</v>
      </c>
      <c r="X8" s="414">
        <v>343592</v>
      </c>
      <c r="Y8" s="415">
        <v>287453</v>
      </c>
      <c r="Z8" s="416">
        <f t="shared" si="7"/>
        <v>631045</v>
      </c>
      <c r="AA8" s="414">
        <f t="shared" si="12"/>
        <v>6290218</v>
      </c>
      <c r="AB8" s="415">
        <f t="shared" si="12"/>
        <v>11415707</v>
      </c>
      <c r="AC8" s="416">
        <f t="shared" si="12"/>
        <v>17705925</v>
      </c>
      <c r="AD8" s="414">
        <v>2861464</v>
      </c>
      <c r="AE8" s="415">
        <v>4259882</v>
      </c>
      <c r="AF8" s="416">
        <f t="shared" si="8"/>
        <v>7121346</v>
      </c>
      <c r="AG8" s="414">
        <f t="shared" si="13"/>
        <v>9151682</v>
      </c>
      <c r="AH8" s="415">
        <f t="shared" si="14"/>
        <v>15675589</v>
      </c>
      <c r="AI8" s="416">
        <f t="shared" si="9"/>
        <v>24827271</v>
      </c>
      <c r="AJ8" s="190"/>
      <c r="AK8" s="223">
        <f t="shared" si="15"/>
        <v>623344</v>
      </c>
      <c r="AL8" s="225">
        <f t="shared" si="16"/>
        <v>479902</v>
      </c>
      <c r="AM8" s="224">
        <f t="shared" si="10"/>
        <v>1103246</v>
      </c>
      <c r="AP8" s="362" t="s">
        <v>16</v>
      </c>
      <c r="AQ8" s="1">
        <f t="shared" si="17"/>
        <v>2526948</v>
      </c>
      <c r="AR8" s="1">
        <f t="shared" si="18"/>
        <v>3847852</v>
      </c>
      <c r="AS8" s="54">
        <f t="shared" si="19"/>
        <v>6374800</v>
      </c>
      <c r="AT8" s="1">
        <f t="shared" si="20"/>
        <v>3763270</v>
      </c>
      <c r="AU8" s="1">
        <f t="shared" si="21"/>
        <v>7567855</v>
      </c>
      <c r="AV8" s="54">
        <f t="shared" si="22"/>
        <v>11331125</v>
      </c>
      <c r="AW8" s="1">
        <f t="shared" si="23"/>
        <v>6290218</v>
      </c>
      <c r="AX8" s="1">
        <f t="shared" si="24"/>
        <v>11415707</v>
      </c>
      <c r="AY8" s="54">
        <f t="shared" si="25"/>
        <v>17705925</v>
      </c>
    </row>
    <row r="9" spans="2:51" ht="15.75" customHeight="1" x14ac:dyDescent="0.35">
      <c r="B9" s="403" t="s">
        <v>15</v>
      </c>
      <c r="C9" s="414">
        <v>1335723</v>
      </c>
      <c r="D9" s="415">
        <v>2798427</v>
      </c>
      <c r="E9" s="416">
        <f t="shared" si="0"/>
        <v>4134150</v>
      </c>
      <c r="F9" s="414">
        <v>1105467</v>
      </c>
      <c r="G9" s="415">
        <v>2706465</v>
      </c>
      <c r="H9" s="416">
        <f t="shared" si="2"/>
        <v>3811932</v>
      </c>
      <c r="I9" s="414">
        <v>2079640</v>
      </c>
      <c r="J9" s="415">
        <v>3505218</v>
      </c>
      <c r="K9" s="416">
        <f t="shared" si="3"/>
        <v>5584858</v>
      </c>
      <c r="L9" s="414">
        <v>0</v>
      </c>
      <c r="M9" s="415">
        <v>0</v>
      </c>
      <c r="N9" s="416">
        <f t="shared" si="4"/>
        <v>0</v>
      </c>
      <c r="O9" s="414">
        <v>101835</v>
      </c>
      <c r="P9" s="415">
        <v>13897</v>
      </c>
      <c r="Q9" s="416">
        <f>O9+P9</f>
        <v>115732</v>
      </c>
      <c r="R9" s="414">
        <v>585809</v>
      </c>
      <c r="S9" s="415">
        <v>520467</v>
      </c>
      <c r="T9" s="416">
        <f t="shared" si="5"/>
        <v>1106276</v>
      </c>
      <c r="U9" s="414">
        <v>1031170</v>
      </c>
      <c r="V9" s="415">
        <v>2983365</v>
      </c>
      <c r="W9" s="416">
        <f t="shared" si="6"/>
        <v>4014535</v>
      </c>
      <c r="X9" s="414">
        <v>317276</v>
      </c>
      <c r="Y9" s="415">
        <v>237887</v>
      </c>
      <c r="Z9" s="416">
        <f t="shared" si="7"/>
        <v>555163</v>
      </c>
      <c r="AA9" s="414">
        <f t="shared" si="12"/>
        <v>6556920</v>
      </c>
      <c r="AB9" s="415">
        <f t="shared" si="12"/>
        <v>12765726</v>
      </c>
      <c r="AC9" s="416">
        <f t="shared" si="12"/>
        <v>19322646</v>
      </c>
      <c r="AD9" s="414">
        <v>2900482</v>
      </c>
      <c r="AE9" s="415">
        <v>4221157</v>
      </c>
      <c r="AF9" s="416">
        <f t="shared" si="8"/>
        <v>7121639</v>
      </c>
      <c r="AG9" s="414">
        <f t="shared" si="13"/>
        <v>9457402</v>
      </c>
      <c r="AH9" s="415">
        <f t="shared" si="14"/>
        <v>16986883</v>
      </c>
      <c r="AI9" s="416">
        <f t="shared" si="9"/>
        <v>26444285</v>
      </c>
      <c r="AJ9" s="190"/>
      <c r="AK9" s="223">
        <f t="shared" si="15"/>
        <v>687644</v>
      </c>
      <c r="AL9" s="225">
        <f t="shared" si="16"/>
        <v>534364</v>
      </c>
      <c r="AM9" s="224">
        <f t="shared" si="10"/>
        <v>1222008</v>
      </c>
      <c r="AP9" s="362" t="s">
        <v>15</v>
      </c>
      <c r="AQ9" s="1">
        <f t="shared" si="17"/>
        <v>2767284</v>
      </c>
      <c r="AR9" s="1">
        <f t="shared" si="18"/>
        <v>4039582</v>
      </c>
      <c r="AS9" s="54">
        <f t="shared" si="19"/>
        <v>6806866</v>
      </c>
      <c r="AT9" s="1">
        <f t="shared" si="20"/>
        <v>3789636</v>
      </c>
      <c r="AU9" s="1">
        <f t="shared" si="21"/>
        <v>8726144</v>
      </c>
      <c r="AV9" s="54">
        <f t="shared" si="22"/>
        <v>12515780</v>
      </c>
      <c r="AW9" s="1">
        <f t="shared" si="23"/>
        <v>6556920</v>
      </c>
      <c r="AX9" s="1">
        <f t="shared" si="24"/>
        <v>12765726</v>
      </c>
      <c r="AY9" s="54">
        <f t="shared" si="25"/>
        <v>19322646</v>
      </c>
    </row>
    <row r="10" spans="2:51" ht="15.75" customHeight="1" x14ac:dyDescent="0.35">
      <c r="B10" s="403" t="s">
        <v>31</v>
      </c>
      <c r="C10" s="414">
        <v>1248669</v>
      </c>
      <c r="D10" s="415">
        <v>2886606</v>
      </c>
      <c r="E10" s="416">
        <f t="shared" si="0"/>
        <v>4135275</v>
      </c>
      <c r="F10" s="414">
        <v>1143239</v>
      </c>
      <c r="G10" s="415">
        <v>2562806</v>
      </c>
      <c r="H10" s="416">
        <f t="shared" si="2"/>
        <v>3706045</v>
      </c>
      <c r="I10" s="414">
        <v>2022205</v>
      </c>
      <c r="J10" s="415">
        <v>3214466</v>
      </c>
      <c r="K10" s="416">
        <f t="shared" si="3"/>
        <v>5236671</v>
      </c>
      <c r="L10" s="414">
        <v>0</v>
      </c>
      <c r="M10" s="415">
        <v>0</v>
      </c>
      <c r="N10" s="416">
        <f t="shared" si="4"/>
        <v>0</v>
      </c>
      <c r="O10" s="414">
        <v>421121</v>
      </c>
      <c r="P10" s="415">
        <v>15546</v>
      </c>
      <c r="Q10" s="416">
        <f t="shared" ref="Q10" si="26">O10+P10</f>
        <v>436667</v>
      </c>
      <c r="R10" s="414">
        <v>720029</v>
      </c>
      <c r="S10" s="415">
        <v>723526</v>
      </c>
      <c r="T10" s="416">
        <f t="shared" si="5"/>
        <v>1443555</v>
      </c>
      <c r="U10" s="414">
        <v>905129</v>
      </c>
      <c r="V10" s="415">
        <v>3097871</v>
      </c>
      <c r="W10" s="416">
        <f t="shared" si="6"/>
        <v>4003000</v>
      </c>
      <c r="X10" s="414">
        <v>237443</v>
      </c>
      <c r="Y10" s="415">
        <v>206180</v>
      </c>
      <c r="Z10" s="416">
        <f t="shared" si="7"/>
        <v>443623</v>
      </c>
      <c r="AA10" s="414">
        <f t="shared" si="12"/>
        <v>6697835</v>
      </c>
      <c r="AB10" s="415">
        <f t="shared" si="12"/>
        <v>12707001</v>
      </c>
      <c r="AC10" s="416">
        <f t="shared" si="12"/>
        <v>19404836</v>
      </c>
      <c r="AD10" s="414">
        <v>3379316</v>
      </c>
      <c r="AE10" s="415">
        <v>4050321</v>
      </c>
      <c r="AF10" s="416">
        <f t="shared" si="8"/>
        <v>7429637</v>
      </c>
      <c r="AG10" s="414">
        <f t="shared" si="13"/>
        <v>10077151</v>
      </c>
      <c r="AH10" s="415">
        <f t="shared" si="14"/>
        <v>16757322</v>
      </c>
      <c r="AI10" s="416">
        <f t="shared" si="9"/>
        <v>26834473</v>
      </c>
      <c r="AJ10" s="190"/>
      <c r="AK10" s="223">
        <f t="shared" si="15"/>
        <v>1141150</v>
      </c>
      <c r="AL10" s="225">
        <f t="shared" si="16"/>
        <v>739072</v>
      </c>
      <c r="AM10" s="224">
        <f t="shared" si="10"/>
        <v>1880222</v>
      </c>
      <c r="AP10" s="362" t="s">
        <v>31</v>
      </c>
      <c r="AQ10" s="1">
        <f t="shared" si="17"/>
        <v>3163355</v>
      </c>
      <c r="AR10" s="1">
        <f t="shared" si="18"/>
        <v>3953538</v>
      </c>
      <c r="AS10" s="54">
        <f t="shared" si="19"/>
        <v>7116893</v>
      </c>
      <c r="AT10" s="1">
        <f t="shared" si="20"/>
        <v>3534480</v>
      </c>
      <c r="AU10" s="1">
        <f t="shared" si="21"/>
        <v>8753463</v>
      </c>
      <c r="AV10" s="54">
        <f t="shared" si="22"/>
        <v>12287943</v>
      </c>
      <c r="AW10" s="1">
        <f t="shared" si="23"/>
        <v>6697835</v>
      </c>
      <c r="AX10" s="1">
        <f t="shared" si="24"/>
        <v>12707001</v>
      </c>
      <c r="AY10" s="54">
        <f t="shared" si="25"/>
        <v>19404836</v>
      </c>
    </row>
    <row r="11" spans="2:51" s="73" customFormat="1" ht="15.75" customHeight="1" x14ac:dyDescent="0.35">
      <c r="B11" s="403" t="s">
        <v>40</v>
      </c>
      <c r="C11" s="414">
        <v>998063</v>
      </c>
      <c r="D11" s="415">
        <v>2886877</v>
      </c>
      <c r="E11" s="416">
        <v>3884940</v>
      </c>
      <c r="F11" s="414">
        <v>994510</v>
      </c>
      <c r="G11" s="415">
        <v>2668690</v>
      </c>
      <c r="H11" s="416">
        <v>3663200</v>
      </c>
      <c r="I11" s="414">
        <v>2258688</v>
      </c>
      <c r="J11" s="415">
        <v>3367367</v>
      </c>
      <c r="K11" s="416">
        <v>5626055</v>
      </c>
      <c r="L11" s="414">
        <v>597733</v>
      </c>
      <c r="M11" s="415">
        <v>1264236</v>
      </c>
      <c r="N11" s="416">
        <v>1861969</v>
      </c>
      <c r="O11" s="414">
        <v>181983</v>
      </c>
      <c r="P11" s="415">
        <v>122314</v>
      </c>
      <c r="Q11" s="416">
        <v>304297</v>
      </c>
      <c r="R11" s="414">
        <v>913658</v>
      </c>
      <c r="S11" s="415">
        <v>803606</v>
      </c>
      <c r="T11" s="416">
        <v>1717264</v>
      </c>
      <c r="U11" s="414">
        <v>1037877</v>
      </c>
      <c r="V11" s="415">
        <v>2632993</v>
      </c>
      <c r="W11" s="416">
        <v>3670870</v>
      </c>
      <c r="X11" s="414">
        <v>398775</v>
      </c>
      <c r="Y11" s="415">
        <v>330512</v>
      </c>
      <c r="Z11" s="416">
        <v>729287</v>
      </c>
      <c r="AA11" s="414">
        <f t="shared" si="12"/>
        <v>7381287</v>
      </c>
      <c r="AB11" s="415">
        <f t="shared" si="12"/>
        <v>14076595</v>
      </c>
      <c r="AC11" s="416">
        <f t="shared" si="12"/>
        <v>21457882</v>
      </c>
      <c r="AD11" s="414">
        <v>3031998</v>
      </c>
      <c r="AE11" s="415">
        <v>3858501</v>
      </c>
      <c r="AF11" s="416">
        <f t="shared" si="8"/>
        <v>6890499</v>
      </c>
      <c r="AG11" s="414">
        <f>+AD11+AA11</f>
        <v>10413285</v>
      </c>
      <c r="AH11" s="415">
        <f t="shared" si="14"/>
        <v>17935096</v>
      </c>
      <c r="AI11" s="416">
        <f t="shared" si="9"/>
        <v>28348381</v>
      </c>
      <c r="AJ11" s="190"/>
      <c r="AK11" s="223">
        <f t="shared" si="15"/>
        <v>1693374</v>
      </c>
      <c r="AL11" s="225">
        <f t="shared" si="16"/>
        <v>2190156</v>
      </c>
      <c r="AM11" s="224">
        <f t="shared" si="10"/>
        <v>3883530</v>
      </c>
      <c r="AP11" s="362" t="s">
        <v>40</v>
      </c>
      <c r="AQ11" s="1">
        <f t="shared" si="17"/>
        <v>3952062</v>
      </c>
      <c r="AR11" s="1">
        <f t="shared" si="18"/>
        <v>5557523</v>
      </c>
      <c r="AS11" s="54">
        <f t="shared" si="19"/>
        <v>9509585</v>
      </c>
      <c r="AT11" s="1">
        <f t="shared" si="20"/>
        <v>3429225</v>
      </c>
      <c r="AU11" s="1">
        <f t="shared" si="21"/>
        <v>8519072</v>
      </c>
      <c r="AV11" s="54">
        <f t="shared" si="22"/>
        <v>11948297</v>
      </c>
      <c r="AW11" s="1">
        <f t="shared" si="23"/>
        <v>7381287</v>
      </c>
      <c r="AX11" s="1">
        <f t="shared" si="24"/>
        <v>14076595</v>
      </c>
      <c r="AY11" s="54">
        <f t="shared" si="25"/>
        <v>21457882</v>
      </c>
    </row>
    <row r="12" spans="2:51" s="366" customFormat="1" ht="19" thickBot="1" x14ac:dyDescent="0.4">
      <c r="B12" s="421" t="s">
        <v>159</v>
      </c>
      <c r="C12" s="414">
        <v>1051045</v>
      </c>
      <c r="D12" s="415">
        <v>2872834</v>
      </c>
      <c r="E12" s="416">
        <v>3923879</v>
      </c>
      <c r="F12" s="414">
        <v>1039136</v>
      </c>
      <c r="G12" s="415">
        <v>2698560</v>
      </c>
      <c r="H12" s="416">
        <v>3737696</v>
      </c>
      <c r="I12" s="414">
        <v>2085399</v>
      </c>
      <c r="J12" s="415">
        <v>3840488</v>
      </c>
      <c r="K12" s="416">
        <v>5925887</v>
      </c>
      <c r="L12" s="414">
        <v>745224</v>
      </c>
      <c r="M12" s="415">
        <v>1003658</v>
      </c>
      <c r="N12" s="416">
        <v>1748882</v>
      </c>
      <c r="O12" s="414">
        <v>379445.32999999996</v>
      </c>
      <c r="P12" s="415">
        <v>605277.14</v>
      </c>
      <c r="Q12" s="416">
        <v>984722.46999999986</v>
      </c>
      <c r="R12" s="414">
        <v>808578.05</v>
      </c>
      <c r="S12" s="415">
        <v>908536.54400000011</v>
      </c>
      <c r="T12" s="416">
        <v>1717114.594</v>
      </c>
      <c r="U12" s="414">
        <v>1026628</v>
      </c>
      <c r="V12" s="415">
        <v>2668112</v>
      </c>
      <c r="W12" s="416">
        <v>3694740</v>
      </c>
      <c r="X12" s="414">
        <v>370723.79</v>
      </c>
      <c r="Y12" s="415">
        <v>363071.41000000003</v>
      </c>
      <c r="Z12" s="416">
        <v>733795.2</v>
      </c>
      <c r="AA12" s="414">
        <v>7506179.1700000009</v>
      </c>
      <c r="AB12" s="415">
        <v>14960537.094000001</v>
      </c>
      <c r="AC12" s="416">
        <v>22466716.263999999</v>
      </c>
      <c r="AD12" s="414">
        <v>3156017</v>
      </c>
      <c r="AE12" s="415">
        <f>3638505</f>
        <v>3638505</v>
      </c>
      <c r="AF12" s="416">
        <f t="shared" si="8"/>
        <v>6794522</v>
      </c>
      <c r="AG12" s="414">
        <f>+AD12+AA12</f>
        <v>10662196.170000002</v>
      </c>
      <c r="AH12" s="415">
        <f t="shared" ref="AH12" si="27">+AE12+AB12</f>
        <v>18599042.094000001</v>
      </c>
      <c r="AI12" s="416">
        <f t="shared" ref="AI12" si="28">AG12+AH12</f>
        <v>29261238.264000002</v>
      </c>
      <c r="AJ12" s="151"/>
      <c r="AK12" s="232">
        <f t="shared" ref="AK12" si="29">+L12+O12+R12</f>
        <v>1933247.3800000001</v>
      </c>
      <c r="AL12" s="233">
        <f t="shared" ref="AL12" si="30">+M12+P12+S12</f>
        <v>2517471.6840000004</v>
      </c>
      <c r="AM12" s="234">
        <f t="shared" ref="AM12" si="31">AK12+AL12</f>
        <v>4450719.0640000002</v>
      </c>
      <c r="AP12" s="365" t="s">
        <v>159</v>
      </c>
      <c r="AQ12" s="360">
        <f t="shared" si="17"/>
        <v>4018646.38</v>
      </c>
      <c r="AR12" s="360">
        <f t="shared" si="18"/>
        <v>6357959.6839999994</v>
      </c>
      <c r="AS12" s="54">
        <f t="shared" si="19"/>
        <v>10376606.064000001</v>
      </c>
      <c r="AT12" s="360">
        <f t="shared" si="20"/>
        <v>3487532.79</v>
      </c>
      <c r="AU12" s="360">
        <f t="shared" si="21"/>
        <v>8602577.4100000001</v>
      </c>
      <c r="AV12" s="54">
        <f t="shared" si="22"/>
        <v>12090110.199999999</v>
      </c>
      <c r="AW12" s="360">
        <f t="shared" si="23"/>
        <v>7506179.1699999999</v>
      </c>
      <c r="AX12" s="360">
        <f t="shared" si="24"/>
        <v>14960537.094000001</v>
      </c>
      <c r="AY12" s="54">
        <f t="shared" si="25"/>
        <v>22466716.263999999</v>
      </c>
    </row>
    <row r="13" spans="2:51" s="73" customFormat="1" ht="19" thickBot="1" x14ac:dyDescent="0.4">
      <c r="B13" s="404" t="s">
        <v>168</v>
      </c>
      <c r="C13" s="417">
        <v>861896</v>
      </c>
      <c r="D13" s="418">
        <v>2966974</v>
      </c>
      <c r="E13" s="419">
        <v>3828870</v>
      </c>
      <c r="F13" s="417">
        <v>750171</v>
      </c>
      <c r="G13" s="418">
        <v>2213443</v>
      </c>
      <c r="H13" s="419">
        <v>2963614</v>
      </c>
      <c r="I13" s="417">
        <v>2032416</v>
      </c>
      <c r="J13" s="418">
        <v>4209056</v>
      </c>
      <c r="K13" s="419">
        <v>6241472</v>
      </c>
      <c r="L13" s="417">
        <v>690124</v>
      </c>
      <c r="M13" s="418">
        <v>1566999</v>
      </c>
      <c r="N13" s="419">
        <v>2257123</v>
      </c>
      <c r="O13" s="417">
        <v>446195.83999999997</v>
      </c>
      <c r="P13" s="418">
        <v>639085.53</v>
      </c>
      <c r="Q13" s="419">
        <v>1085281.3699999999</v>
      </c>
      <c r="R13" s="417">
        <v>1050292.28</v>
      </c>
      <c r="S13" s="418">
        <v>1443397.1670000001</v>
      </c>
      <c r="T13" s="419">
        <v>2493690.4469999997</v>
      </c>
      <c r="U13" s="417">
        <v>820761</v>
      </c>
      <c r="V13" s="418">
        <v>2280592</v>
      </c>
      <c r="W13" s="419">
        <v>3101353</v>
      </c>
      <c r="X13" s="417">
        <v>266340.70999999996</v>
      </c>
      <c r="Y13" s="418">
        <v>287501.45999999996</v>
      </c>
      <c r="Z13" s="419">
        <v>553842.16999999993</v>
      </c>
      <c r="AA13" s="417">
        <v>6918196.8300000001</v>
      </c>
      <c r="AB13" s="418">
        <v>15607048.157</v>
      </c>
      <c r="AC13" s="419">
        <v>22525245.987</v>
      </c>
      <c r="AD13" s="417">
        <v>3382153</v>
      </c>
      <c r="AE13" s="418">
        <v>4160169</v>
      </c>
      <c r="AF13" s="419">
        <f>SUM(AD13:AE13)</f>
        <v>7542322</v>
      </c>
      <c r="AG13" s="417">
        <f>+AD13+AA13</f>
        <v>10300349.83</v>
      </c>
      <c r="AH13" s="418">
        <f t="shared" ref="AH13" si="32">+AE13+AB13</f>
        <v>19767217.156999998</v>
      </c>
      <c r="AI13" s="419">
        <f t="shared" ref="AI13" si="33">AG13+AH13</f>
        <v>30067566.986999996</v>
      </c>
      <c r="AJ13" s="151"/>
      <c r="AK13" s="232">
        <f t="shared" ref="AK13" si="34">+L13+O13+R13</f>
        <v>2186612.12</v>
      </c>
      <c r="AL13" s="233">
        <f t="shared" ref="AL13" si="35">+M13+P13+S13</f>
        <v>3649481.6970000006</v>
      </c>
      <c r="AM13" s="234">
        <f t="shared" ref="AM13" si="36">AK13+AL13</f>
        <v>5836093.8170000007</v>
      </c>
      <c r="AP13" s="365" t="s">
        <v>168</v>
      </c>
      <c r="AQ13" s="360">
        <f t="shared" ref="AQ13" si="37">I13+L13+O13+R13</f>
        <v>4219028.12</v>
      </c>
      <c r="AR13" s="360">
        <f t="shared" ref="AR13" si="38">J13+M13+P13+S13</f>
        <v>7858537.6970000006</v>
      </c>
      <c r="AS13" s="54">
        <f t="shared" ref="AS13" si="39">K13+N13+Q13+T13</f>
        <v>12077566.816999998</v>
      </c>
      <c r="AT13" s="360">
        <f t="shared" ref="AT13" si="40">C13+F13+U13+X13</f>
        <v>2699168.71</v>
      </c>
      <c r="AU13" s="360">
        <f t="shared" ref="AU13" si="41">D13+G13+V13+Y13</f>
        <v>7748510.46</v>
      </c>
      <c r="AV13" s="54">
        <f t="shared" ref="AV13" si="42">E13+H13+W13+Z13</f>
        <v>10447679.17</v>
      </c>
      <c r="AW13" s="360">
        <f t="shared" ref="AW13" si="43">+AQ13+AT13</f>
        <v>6918196.8300000001</v>
      </c>
      <c r="AX13" s="360">
        <f t="shared" ref="AX13" si="44">+AR13+AU13</f>
        <v>15607048.157000002</v>
      </c>
      <c r="AY13" s="54">
        <f t="shared" ref="AY13" si="45">+AS13+AV13</f>
        <v>22525245.986999996</v>
      </c>
    </row>
    <row r="14" spans="2:51" s="73" customFormat="1" ht="19" thickBot="1" x14ac:dyDescent="0.4">
      <c r="B14" s="404" t="s">
        <v>171</v>
      </c>
      <c r="C14" s="417">
        <v>1045023</v>
      </c>
      <c r="D14" s="418">
        <v>3002547</v>
      </c>
      <c r="E14" s="419">
        <v>4047570</v>
      </c>
      <c r="F14" s="417">
        <v>1153339</v>
      </c>
      <c r="G14" s="418">
        <v>2413527</v>
      </c>
      <c r="H14" s="419">
        <v>3566866</v>
      </c>
      <c r="I14" s="417">
        <v>2478300</v>
      </c>
      <c r="J14" s="418">
        <v>4569209</v>
      </c>
      <c r="K14" s="419">
        <v>7047509</v>
      </c>
      <c r="L14" s="417">
        <v>770044</v>
      </c>
      <c r="M14" s="418">
        <v>1782297</v>
      </c>
      <c r="N14" s="419">
        <v>2552341</v>
      </c>
      <c r="O14" s="417">
        <v>401148.42999999993</v>
      </c>
      <c r="P14" s="418">
        <v>848231.97</v>
      </c>
      <c r="Q14" s="419">
        <v>1249380.3999999999</v>
      </c>
      <c r="R14" s="417">
        <v>1322326.7</v>
      </c>
      <c r="S14" s="418">
        <v>1845688.8599999999</v>
      </c>
      <c r="T14" s="419">
        <v>3168015.5599999996</v>
      </c>
      <c r="U14" s="417">
        <v>1112731</v>
      </c>
      <c r="V14" s="418">
        <v>3033924</v>
      </c>
      <c r="W14" s="419">
        <v>4146655</v>
      </c>
      <c r="X14" s="417">
        <v>32921</v>
      </c>
      <c r="Y14" s="418">
        <v>42316</v>
      </c>
      <c r="Z14" s="419">
        <v>75237</v>
      </c>
      <c r="AA14" s="417">
        <v>8315833.1299999999</v>
      </c>
      <c r="AB14" s="418">
        <v>17537740.829999998</v>
      </c>
      <c r="AC14" s="419">
        <v>25853573.959999997</v>
      </c>
      <c r="AD14" s="417">
        <v>3982419</v>
      </c>
      <c r="AE14" s="418">
        <v>4315670</v>
      </c>
      <c r="AF14" s="419">
        <f>SUM(AD14:AE14)</f>
        <v>8298089</v>
      </c>
      <c r="AG14" s="417">
        <f>+AD14+AA14</f>
        <v>12298252.129999999</v>
      </c>
      <c r="AH14" s="418">
        <f t="shared" ref="AH14" si="46">+AE14+AB14</f>
        <v>21853410.829999998</v>
      </c>
      <c r="AI14" s="419">
        <f t="shared" ref="AI14" si="47">AG14+AH14</f>
        <v>34151662.959999993</v>
      </c>
      <c r="AJ14" s="151"/>
      <c r="AK14" s="423"/>
      <c r="AL14" s="423"/>
      <c r="AM14" s="423"/>
      <c r="AP14" s="404" t="s">
        <v>171</v>
      </c>
      <c r="AQ14" s="360">
        <f t="shared" ref="AQ14" si="48">I14+L14+O14+R14</f>
        <v>4971819.13</v>
      </c>
      <c r="AR14" s="360">
        <f t="shared" ref="AR14" si="49">J14+M14+P14+S14</f>
        <v>9045426.8300000001</v>
      </c>
      <c r="AS14" s="54">
        <f t="shared" ref="AS14" si="50">K14+N14+Q14+T14</f>
        <v>14017245.960000001</v>
      </c>
      <c r="AT14" s="360">
        <f t="shared" ref="AT14" si="51">C14+F14+U14+X14</f>
        <v>3344014</v>
      </c>
      <c r="AU14" s="360">
        <f t="shared" ref="AU14" si="52">D14+G14+V14+Y14</f>
        <v>8492314</v>
      </c>
      <c r="AV14" s="54">
        <f t="shared" ref="AV14" si="53">E14+H14+W14+Z14</f>
        <v>11836328</v>
      </c>
      <c r="AW14" s="360">
        <f t="shared" ref="AW14" si="54">+AQ14+AT14</f>
        <v>8315833.1299999999</v>
      </c>
      <c r="AX14" s="360">
        <f t="shared" ref="AX14" si="55">+AR14+AU14</f>
        <v>17537740.829999998</v>
      </c>
      <c r="AY14" s="54">
        <f t="shared" ref="AY14" si="56">+AS14+AV14</f>
        <v>25853573.960000001</v>
      </c>
    </row>
    <row r="15" spans="2:51" s="73" customFormat="1" ht="18.5" x14ac:dyDescent="0.35">
      <c r="B15" s="150"/>
      <c r="C15" s="151"/>
      <c r="D15" s="151"/>
      <c r="E15" s="151"/>
      <c r="F15" s="151"/>
      <c r="G15" s="151"/>
      <c r="H15" s="151"/>
      <c r="I15" s="151"/>
      <c r="J15" s="151"/>
      <c r="K15" s="151"/>
      <c r="L15" s="151"/>
      <c r="M15" s="151"/>
      <c r="N15" s="151"/>
      <c r="O15" s="151"/>
      <c r="P15" s="151"/>
      <c r="Q15" s="151"/>
      <c r="R15" s="151"/>
      <c r="S15" s="151"/>
      <c r="T15" s="151"/>
      <c r="U15" s="151"/>
      <c r="V15" s="151"/>
      <c r="W15" s="151"/>
      <c r="X15" s="151"/>
      <c r="Y15" s="151"/>
      <c r="Z15" s="151"/>
      <c r="AA15" s="151"/>
      <c r="AB15" s="151"/>
      <c r="AC15" s="151"/>
      <c r="AD15" s="151"/>
      <c r="AE15" s="151"/>
      <c r="AF15" s="151"/>
      <c r="AG15" s="151"/>
      <c r="AH15" s="151"/>
      <c r="AI15" s="151"/>
      <c r="AJ15" s="151"/>
      <c r="AK15" s="151"/>
      <c r="AL15" s="151"/>
    </row>
    <row r="16" spans="2:51" s="73" customFormat="1" ht="19" thickBot="1" x14ac:dyDescent="0.5">
      <c r="B16" s="504" t="s">
        <v>164</v>
      </c>
      <c r="C16" s="505"/>
      <c r="D16" s="505"/>
      <c r="E16" s="505"/>
      <c r="F16" s="505"/>
      <c r="G16" s="505"/>
      <c r="H16" s="505"/>
      <c r="I16" s="505"/>
      <c r="J16" s="505"/>
      <c r="K16" s="505"/>
      <c r="L16" s="505"/>
      <c r="M16" s="505"/>
      <c r="N16" s="505"/>
      <c r="O16" s="505"/>
      <c r="P16" s="505"/>
      <c r="Q16" s="505"/>
      <c r="R16" s="505"/>
      <c r="S16" s="505"/>
      <c r="T16" s="505"/>
      <c r="U16" s="505"/>
      <c r="V16" s="505"/>
      <c r="W16" s="505"/>
      <c r="X16" s="505"/>
      <c r="Y16" s="505"/>
      <c r="Z16" s="505"/>
      <c r="AA16" s="505"/>
      <c r="AB16" s="505"/>
      <c r="AC16" s="505"/>
      <c r="AD16" s="505"/>
      <c r="AE16" s="505"/>
      <c r="AF16" s="505"/>
      <c r="AG16" s="505"/>
      <c r="AH16" s="505"/>
      <c r="AI16" s="505"/>
      <c r="AJ16" s="151"/>
      <c r="AK16" s="151"/>
      <c r="AL16" s="151"/>
      <c r="AP16" s="497" t="s">
        <v>164</v>
      </c>
      <c r="AQ16" s="497"/>
      <c r="AR16" s="497"/>
      <c r="AS16" s="497"/>
      <c r="AT16" s="497"/>
      <c r="AU16" s="497"/>
      <c r="AV16" s="497"/>
      <c r="AW16" s="497"/>
      <c r="AX16" s="497"/>
      <c r="AY16" s="497"/>
    </row>
    <row r="17" spans="2:51" s="73" customFormat="1" ht="18.75" customHeight="1" thickBot="1" x14ac:dyDescent="0.4">
      <c r="B17" s="356" t="s">
        <v>0</v>
      </c>
      <c r="C17" s="498" t="s">
        <v>1</v>
      </c>
      <c r="D17" s="499"/>
      <c r="E17" s="500"/>
      <c r="F17" s="498" t="s">
        <v>2</v>
      </c>
      <c r="G17" s="499"/>
      <c r="H17" s="500"/>
      <c r="I17" s="498" t="s">
        <v>3</v>
      </c>
      <c r="J17" s="499"/>
      <c r="K17" s="500"/>
      <c r="L17" s="498" t="s">
        <v>20</v>
      </c>
      <c r="M17" s="499"/>
      <c r="N17" s="500"/>
      <c r="O17" s="498" t="s">
        <v>4</v>
      </c>
      <c r="P17" s="499"/>
      <c r="Q17" s="500"/>
      <c r="R17" s="498" t="s">
        <v>5</v>
      </c>
      <c r="S17" s="499"/>
      <c r="T17" s="500"/>
      <c r="U17" s="498" t="s">
        <v>6</v>
      </c>
      <c r="V17" s="499"/>
      <c r="W17" s="500"/>
      <c r="X17" s="498" t="s">
        <v>7</v>
      </c>
      <c r="Y17" s="499"/>
      <c r="Z17" s="500"/>
      <c r="AA17" s="498" t="s">
        <v>8</v>
      </c>
      <c r="AB17" s="499"/>
      <c r="AC17" s="500"/>
      <c r="AD17" s="498" t="s">
        <v>41</v>
      </c>
      <c r="AE17" s="499"/>
      <c r="AF17" s="500"/>
      <c r="AG17" s="498" t="s">
        <v>42</v>
      </c>
      <c r="AH17" s="499"/>
      <c r="AI17" s="500"/>
      <c r="AJ17" s="151"/>
      <c r="AK17" s="501" t="s">
        <v>158</v>
      </c>
      <c r="AL17" s="502"/>
      <c r="AM17" s="503"/>
      <c r="AP17" s="61" t="s">
        <v>0</v>
      </c>
      <c r="AQ17" s="501" t="s">
        <v>160</v>
      </c>
      <c r="AR17" s="502"/>
      <c r="AS17" s="503"/>
      <c r="AT17" s="501" t="s">
        <v>161</v>
      </c>
      <c r="AU17" s="502"/>
      <c r="AV17" s="503"/>
      <c r="AW17" s="501" t="s">
        <v>162</v>
      </c>
      <c r="AX17" s="502"/>
      <c r="AY17" s="503"/>
    </row>
    <row r="18" spans="2:51" s="73" customFormat="1" ht="19.5" customHeight="1" thickBot="1" x14ac:dyDescent="0.4">
      <c r="B18" s="420"/>
      <c r="C18" s="409" t="s">
        <v>9</v>
      </c>
      <c r="D18" s="410" t="s">
        <v>10</v>
      </c>
      <c r="E18" s="411" t="s">
        <v>11</v>
      </c>
      <c r="F18" s="409" t="s">
        <v>9</v>
      </c>
      <c r="G18" s="410" t="s">
        <v>10</v>
      </c>
      <c r="H18" s="411" t="s">
        <v>11</v>
      </c>
      <c r="I18" s="409" t="s">
        <v>9</v>
      </c>
      <c r="J18" s="410" t="s">
        <v>10</v>
      </c>
      <c r="K18" s="411" t="s">
        <v>11</v>
      </c>
      <c r="L18" s="409" t="s">
        <v>9</v>
      </c>
      <c r="M18" s="410" t="s">
        <v>10</v>
      </c>
      <c r="N18" s="411" t="s">
        <v>11</v>
      </c>
      <c r="O18" s="409" t="s">
        <v>9</v>
      </c>
      <c r="P18" s="410" t="s">
        <v>10</v>
      </c>
      <c r="Q18" s="411" t="s">
        <v>11</v>
      </c>
      <c r="R18" s="409" t="s">
        <v>9</v>
      </c>
      <c r="S18" s="410" t="s">
        <v>10</v>
      </c>
      <c r="T18" s="411" t="s">
        <v>11</v>
      </c>
      <c r="U18" s="409" t="s">
        <v>9</v>
      </c>
      <c r="V18" s="410" t="s">
        <v>10</v>
      </c>
      <c r="W18" s="411" t="s">
        <v>11</v>
      </c>
      <c r="X18" s="409" t="s">
        <v>9</v>
      </c>
      <c r="Y18" s="410" t="s">
        <v>10</v>
      </c>
      <c r="Z18" s="411" t="s">
        <v>11</v>
      </c>
      <c r="AA18" s="409" t="s">
        <v>9</v>
      </c>
      <c r="AB18" s="410" t="s">
        <v>10</v>
      </c>
      <c r="AC18" s="411" t="s">
        <v>11</v>
      </c>
      <c r="AD18" s="409" t="s">
        <v>9</v>
      </c>
      <c r="AE18" s="410" t="s">
        <v>10</v>
      </c>
      <c r="AF18" s="411" t="s">
        <v>11</v>
      </c>
      <c r="AG18" s="409" t="s">
        <v>9</v>
      </c>
      <c r="AH18" s="410" t="s">
        <v>10</v>
      </c>
      <c r="AI18" s="411" t="s">
        <v>11</v>
      </c>
      <c r="AJ18" s="151"/>
      <c r="AK18" s="226" t="s">
        <v>9</v>
      </c>
      <c r="AL18" s="227" t="s">
        <v>10</v>
      </c>
      <c r="AM18" s="228" t="s">
        <v>11</v>
      </c>
      <c r="AP18" s="361"/>
      <c r="AQ18" s="226" t="s">
        <v>9</v>
      </c>
      <c r="AR18" s="227" t="s">
        <v>10</v>
      </c>
      <c r="AS18" s="228" t="s">
        <v>11</v>
      </c>
      <c r="AT18" s="226" t="s">
        <v>9</v>
      </c>
      <c r="AU18" s="227" t="s">
        <v>10</v>
      </c>
      <c r="AV18" s="228" t="s">
        <v>11</v>
      </c>
      <c r="AW18" s="226" t="s">
        <v>9</v>
      </c>
      <c r="AX18" s="227" t="s">
        <v>10</v>
      </c>
      <c r="AY18" s="228" t="s">
        <v>11</v>
      </c>
    </row>
    <row r="19" spans="2:51" s="73" customFormat="1" ht="18.75" customHeight="1" x14ac:dyDescent="0.35">
      <c r="B19" s="403" t="s">
        <v>18</v>
      </c>
      <c r="C19" s="408">
        <v>1301781</v>
      </c>
      <c r="D19" s="412">
        <v>1427690</v>
      </c>
      <c r="E19" s="413">
        <f>C19+D19</f>
        <v>2729471</v>
      </c>
      <c r="F19" s="408">
        <v>1093845</v>
      </c>
      <c r="G19" s="412">
        <v>2370509</v>
      </c>
      <c r="H19" s="413">
        <f t="shared" ref="H19:H22" si="57">F19+G19</f>
        <v>3464354</v>
      </c>
      <c r="I19" s="408">
        <v>1312228</v>
      </c>
      <c r="J19" s="412">
        <v>2016878</v>
      </c>
      <c r="K19" s="413">
        <f t="shared" ref="K19:K22" si="58">I19+J19</f>
        <v>3329106</v>
      </c>
      <c r="L19" s="408">
        <v>645913</v>
      </c>
      <c r="M19" s="412">
        <v>1014729</v>
      </c>
      <c r="N19" s="413">
        <f t="shared" ref="N19:N22" si="59">L19+M19</f>
        <v>1660642</v>
      </c>
      <c r="O19" s="408">
        <v>0</v>
      </c>
      <c r="P19" s="412">
        <v>0</v>
      </c>
      <c r="Q19" s="413">
        <f t="shared" ref="Q19:Q22" si="60">O19+P19</f>
        <v>0</v>
      </c>
      <c r="R19" s="408">
        <v>685674</v>
      </c>
      <c r="S19" s="412">
        <v>458106</v>
      </c>
      <c r="T19" s="413">
        <f t="shared" ref="T19:T22" si="61">R19+S19</f>
        <v>1143780</v>
      </c>
      <c r="U19" s="408">
        <v>915213</v>
      </c>
      <c r="V19" s="412">
        <v>2454734</v>
      </c>
      <c r="W19" s="413">
        <f t="shared" ref="W19:W22" si="62">U19+V19</f>
        <v>3369947</v>
      </c>
      <c r="X19" s="408">
        <v>330424</v>
      </c>
      <c r="Y19" s="412">
        <v>140744</v>
      </c>
      <c r="Z19" s="413">
        <f t="shared" ref="Z19:Z22" si="63">X19+Y19</f>
        <v>471168</v>
      </c>
      <c r="AA19" s="408">
        <f>C19+F19+I19+O19+R19+U19+X19+L19</f>
        <v>6285078</v>
      </c>
      <c r="AB19" s="412">
        <f>D19+G19+J19+P19+S19+V19+Y19+M19</f>
        <v>9883390</v>
      </c>
      <c r="AC19" s="413">
        <f>E19+H19+K19+Q19+T19+W19+Z19+N19</f>
        <v>16168468</v>
      </c>
      <c r="AD19" s="408">
        <v>3174123</v>
      </c>
      <c r="AE19" s="412">
        <v>3951701</v>
      </c>
      <c r="AF19" s="413">
        <f t="shared" ref="AF19:AF25" si="64">AD19+AE19</f>
        <v>7125824</v>
      </c>
      <c r="AG19" s="408">
        <f>+AD19+AA19</f>
        <v>9459201</v>
      </c>
      <c r="AH19" s="412">
        <f>+AE19+AB19</f>
        <v>13835091</v>
      </c>
      <c r="AI19" s="413">
        <f t="shared" ref="AI19:AI23" si="65">AG19+AH19</f>
        <v>23294292</v>
      </c>
      <c r="AJ19" s="151"/>
      <c r="AK19" s="229">
        <f>+L19+O19+R19</f>
        <v>1331587</v>
      </c>
      <c r="AL19" s="230">
        <f>+M19+P19+S19</f>
        <v>1472835</v>
      </c>
      <c r="AM19" s="231">
        <f t="shared" ref="AM19:AM24" si="66">AK19+AL19</f>
        <v>2804422</v>
      </c>
      <c r="AP19" s="362" t="s">
        <v>18</v>
      </c>
      <c r="AQ19" s="1">
        <f>I19+L19+O19+R19</f>
        <v>2643815</v>
      </c>
      <c r="AR19" s="1">
        <f>J19+M19+P19+S19</f>
        <v>3489713</v>
      </c>
      <c r="AS19" s="54">
        <f>K19+N19+Q19+T19</f>
        <v>6133528</v>
      </c>
      <c r="AT19" s="1">
        <f>C19+F19+U19+X19</f>
        <v>3641263</v>
      </c>
      <c r="AU19" s="1">
        <f>D19+G19+V19+Y19</f>
        <v>6393677</v>
      </c>
      <c r="AV19" s="54">
        <f>E19+H19+W19+Z19</f>
        <v>10034940</v>
      </c>
      <c r="AW19" s="1">
        <f>+AQ19+AT19</f>
        <v>6285078</v>
      </c>
      <c r="AX19" s="1">
        <f t="shared" ref="AX19:AX25" si="67">+AR19+AU19</f>
        <v>9883390</v>
      </c>
      <c r="AY19" s="54">
        <f t="shared" ref="AY19:AY25" si="68">+AS19+AV19</f>
        <v>16168468</v>
      </c>
    </row>
    <row r="20" spans="2:51" s="73" customFormat="1" ht="18.75" customHeight="1" x14ac:dyDescent="0.35">
      <c r="B20" s="403" t="s">
        <v>17</v>
      </c>
      <c r="C20" s="414">
        <v>1658430</v>
      </c>
      <c r="D20" s="415">
        <v>2174791</v>
      </c>
      <c r="E20" s="416">
        <f t="shared" ref="E20:E22" si="69">C20+D20</f>
        <v>3833221</v>
      </c>
      <c r="F20" s="414">
        <v>1204062</v>
      </c>
      <c r="G20" s="415">
        <v>2425584</v>
      </c>
      <c r="H20" s="416">
        <f t="shared" si="57"/>
        <v>3629646</v>
      </c>
      <c r="I20" s="414">
        <v>1588812</v>
      </c>
      <c r="J20" s="415">
        <v>2896655</v>
      </c>
      <c r="K20" s="416">
        <f t="shared" si="58"/>
        <v>4485467</v>
      </c>
      <c r="L20" s="414">
        <v>88910</v>
      </c>
      <c r="M20" s="415">
        <v>524680</v>
      </c>
      <c r="N20" s="416">
        <f t="shared" si="59"/>
        <v>613590</v>
      </c>
      <c r="O20" s="414">
        <v>0</v>
      </c>
      <c r="P20" s="415">
        <v>0</v>
      </c>
      <c r="Q20" s="416">
        <f t="shared" si="60"/>
        <v>0</v>
      </c>
      <c r="R20" s="414">
        <v>780090</v>
      </c>
      <c r="S20" s="415">
        <v>508170</v>
      </c>
      <c r="T20" s="416">
        <f t="shared" si="61"/>
        <v>1288260</v>
      </c>
      <c r="U20" s="414">
        <v>811429</v>
      </c>
      <c r="V20" s="415">
        <v>1796146</v>
      </c>
      <c r="W20" s="416">
        <f t="shared" si="62"/>
        <v>2607575</v>
      </c>
      <c r="X20" s="414">
        <v>257810</v>
      </c>
      <c r="Y20" s="415">
        <v>251341</v>
      </c>
      <c r="Z20" s="416">
        <f t="shared" si="63"/>
        <v>509151</v>
      </c>
      <c r="AA20" s="414">
        <f t="shared" ref="AA20:AC24" si="70">C20+F20+I20+O20+R20+U20+X20+L20</f>
        <v>6389543</v>
      </c>
      <c r="AB20" s="415">
        <f t="shared" si="70"/>
        <v>10577367</v>
      </c>
      <c r="AC20" s="416">
        <f t="shared" si="70"/>
        <v>16966910</v>
      </c>
      <c r="AD20" s="414">
        <v>3086085</v>
      </c>
      <c r="AE20" s="415">
        <v>4129975</v>
      </c>
      <c r="AF20" s="416">
        <f t="shared" si="64"/>
        <v>7216060</v>
      </c>
      <c r="AG20" s="414">
        <f t="shared" ref="AG20:AG23" si="71">+AD20+AA20</f>
        <v>9475628</v>
      </c>
      <c r="AH20" s="415">
        <f t="shared" ref="AH20:AH23" si="72">+AE20+AB20</f>
        <v>14707342</v>
      </c>
      <c r="AI20" s="416">
        <f t="shared" si="65"/>
        <v>24182970</v>
      </c>
      <c r="AJ20" s="151"/>
      <c r="AK20" s="223">
        <f t="shared" ref="AK20:AK24" si="73">+L20+O20+R20</f>
        <v>869000</v>
      </c>
      <c r="AL20" s="225">
        <f t="shared" ref="AL20:AL24" si="74">+M20+P20+S20</f>
        <v>1032850</v>
      </c>
      <c r="AM20" s="224">
        <f t="shared" si="66"/>
        <v>1901850</v>
      </c>
      <c r="AP20" s="362" t="s">
        <v>17</v>
      </c>
      <c r="AQ20" s="1">
        <f t="shared" ref="AQ20:AQ25" si="75">I20+L20+O20+R20</f>
        <v>2457812</v>
      </c>
      <c r="AR20" s="1">
        <f t="shared" ref="AR20:AR25" si="76">J20+M20+P20+S20</f>
        <v>3929505</v>
      </c>
      <c r="AS20" s="54">
        <f t="shared" ref="AS20:AS25" si="77">K20+N20+Q20+T20</f>
        <v>6387317</v>
      </c>
      <c r="AT20" s="1">
        <f t="shared" ref="AT20:AT25" si="78">C20+F20+U20+X20</f>
        <v>3931731</v>
      </c>
      <c r="AU20" s="1">
        <f t="shared" ref="AU20:AU25" si="79">D20+G20+V20+Y20</f>
        <v>6647862</v>
      </c>
      <c r="AV20" s="54">
        <f t="shared" ref="AV20:AV25" si="80">E20+H20+W20+Z20</f>
        <v>10579593</v>
      </c>
      <c r="AW20" s="1">
        <f t="shared" ref="AW20:AW25" si="81">+AQ20+AT20</f>
        <v>6389543</v>
      </c>
      <c r="AX20" s="1">
        <f t="shared" si="67"/>
        <v>10577367</v>
      </c>
      <c r="AY20" s="54">
        <f t="shared" si="68"/>
        <v>16966910</v>
      </c>
    </row>
    <row r="21" spans="2:51" s="73" customFormat="1" ht="18.75" customHeight="1" x14ac:dyDescent="0.35">
      <c r="B21" s="403" t="s">
        <v>16</v>
      </c>
      <c r="C21" s="414">
        <v>1195991</v>
      </c>
      <c r="D21" s="415">
        <v>2099622</v>
      </c>
      <c r="E21" s="416">
        <f t="shared" si="69"/>
        <v>3295613</v>
      </c>
      <c r="F21" s="414">
        <v>1246833</v>
      </c>
      <c r="G21" s="415">
        <v>3023024</v>
      </c>
      <c r="H21" s="416">
        <f t="shared" si="57"/>
        <v>4269857</v>
      </c>
      <c r="I21" s="414">
        <v>1852536</v>
      </c>
      <c r="J21" s="415">
        <v>3267038</v>
      </c>
      <c r="K21" s="416">
        <f t="shared" si="58"/>
        <v>5119574</v>
      </c>
      <c r="L21" s="414">
        <v>0</v>
      </c>
      <c r="M21" s="415">
        <v>0</v>
      </c>
      <c r="N21" s="416">
        <f t="shared" si="59"/>
        <v>0</v>
      </c>
      <c r="O21" s="414">
        <v>0</v>
      </c>
      <c r="P21" s="415">
        <v>0</v>
      </c>
      <c r="Q21" s="416">
        <f t="shared" si="60"/>
        <v>0</v>
      </c>
      <c r="R21" s="414">
        <v>618977</v>
      </c>
      <c r="S21" s="415">
        <v>478675</v>
      </c>
      <c r="T21" s="416">
        <f t="shared" si="61"/>
        <v>1097652</v>
      </c>
      <c r="U21" s="414">
        <v>1012405</v>
      </c>
      <c r="V21" s="415">
        <v>2383845</v>
      </c>
      <c r="W21" s="416">
        <f t="shared" si="62"/>
        <v>3396250</v>
      </c>
      <c r="X21" s="414">
        <v>354836</v>
      </c>
      <c r="Y21" s="415">
        <v>289494</v>
      </c>
      <c r="Z21" s="416">
        <f t="shared" si="63"/>
        <v>644330</v>
      </c>
      <c r="AA21" s="414">
        <f t="shared" si="70"/>
        <v>6281578</v>
      </c>
      <c r="AB21" s="415">
        <f t="shared" si="70"/>
        <v>11541698</v>
      </c>
      <c r="AC21" s="416">
        <f t="shared" si="70"/>
        <v>17823276</v>
      </c>
      <c r="AD21" s="414">
        <v>2862058</v>
      </c>
      <c r="AE21" s="415">
        <v>4331763</v>
      </c>
      <c r="AF21" s="416">
        <f t="shared" si="64"/>
        <v>7193821</v>
      </c>
      <c r="AG21" s="414">
        <f t="shared" si="71"/>
        <v>9143636</v>
      </c>
      <c r="AH21" s="415">
        <f t="shared" si="72"/>
        <v>15873461</v>
      </c>
      <c r="AI21" s="416">
        <f t="shared" si="65"/>
        <v>25017097</v>
      </c>
      <c r="AJ21" s="151"/>
      <c r="AK21" s="223">
        <f t="shared" si="73"/>
        <v>618977</v>
      </c>
      <c r="AL21" s="225">
        <f t="shared" si="74"/>
        <v>478675</v>
      </c>
      <c r="AM21" s="224">
        <f t="shared" si="66"/>
        <v>1097652</v>
      </c>
      <c r="AP21" s="362" t="s">
        <v>16</v>
      </c>
      <c r="AQ21" s="1">
        <f t="shared" si="75"/>
        <v>2471513</v>
      </c>
      <c r="AR21" s="1">
        <f t="shared" si="76"/>
        <v>3745713</v>
      </c>
      <c r="AS21" s="54">
        <f t="shared" si="77"/>
        <v>6217226</v>
      </c>
      <c r="AT21" s="1">
        <f t="shared" si="78"/>
        <v>3810065</v>
      </c>
      <c r="AU21" s="1">
        <f t="shared" si="79"/>
        <v>7795985</v>
      </c>
      <c r="AV21" s="54">
        <f t="shared" si="80"/>
        <v>11606050</v>
      </c>
      <c r="AW21" s="1">
        <f t="shared" si="81"/>
        <v>6281578</v>
      </c>
      <c r="AX21" s="1">
        <f t="shared" si="67"/>
        <v>11541698</v>
      </c>
      <c r="AY21" s="54">
        <f t="shared" si="68"/>
        <v>17823276</v>
      </c>
    </row>
    <row r="22" spans="2:51" s="73" customFormat="1" ht="18.75" customHeight="1" x14ac:dyDescent="0.35">
      <c r="B22" s="403" t="s">
        <v>15</v>
      </c>
      <c r="C22" s="414">
        <v>1337824</v>
      </c>
      <c r="D22" s="415">
        <v>2554629</v>
      </c>
      <c r="E22" s="416">
        <f t="shared" si="69"/>
        <v>3892453</v>
      </c>
      <c r="F22" s="414">
        <v>987081</v>
      </c>
      <c r="G22" s="415">
        <v>2396285</v>
      </c>
      <c r="H22" s="416">
        <f t="shared" si="57"/>
        <v>3383366</v>
      </c>
      <c r="I22" s="414">
        <v>2052992</v>
      </c>
      <c r="J22" s="415">
        <v>3217570</v>
      </c>
      <c r="K22" s="416">
        <f t="shared" si="58"/>
        <v>5270562</v>
      </c>
      <c r="L22" s="414">
        <v>0</v>
      </c>
      <c r="M22" s="415">
        <v>0</v>
      </c>
      <c r="N22" s="416">
        <f t="shared" si="59"/>
        <v>0</v>
      </c>
      <c r="O22" s="414">
        <v>96592</v>
      </c>
      <c r="P22" s="415">
        <v>9678</v>
      </c>
      <c r="Q22" s="416">
        <f t="shared" si="60"/>
        <v>106270</v>
      </c>
      <c r="R22" s="414">
        <v>591483</v>
      </c>
      <c r="S22" s="415">
        <v>510765</v>
      </c>
      <c r="T22" s="416">
        <f t="shared" si="61"/>
        <v>1102248</v>
      </c>
      <c r="U22" s="414">
        <v>1015208</v>
      </c>
      <c r="V22" s="415">
        <v>2913807</v>
      </c>
      <c r="W22" s="416">
        <f t="shared" si="62"/>
        <v>3929015</v>
      </c>
      <c r="X22" s="414">
        <v>337539</v>
      </c>
      <c r="Y22" s="415">
        <v>254779</v>
      </c>
      <c r="Z22" s="416">
        <f t="shared" si="63"/>
        <v>592318</v>
      </c>
      <c r="AA22" s="414">
        <f t="shared" si="70"/>
        <v>6418719</v>
      </c>
      <c r="AB22" s="415">
        <f t="shared" si="70"/>
        <v>11857513</v>
      </c>
      <c r="AC22" s="416">
        <f t="shared" si="70"/>
        <v>18276232</v>
      </c>
      <c r="AD22" s="414">
        <v>2899958</v>
      </c>
      <c r="AE22" s="415">
        <v>4272840</v>
      </c>
      <c r="AF22" s="416">
        <f t="shared" si="64"/>
        <v>7172798</v>
      </c>
      <c r="AG22" s="414">
        <f t="shared" si="71"/>
        <v>9318677</v>
      </c>
      <c r="AH22" s="415">
        <f t="shared" si="72"/>
        <v>16130353</v>
      </c>
      <c r="AI22" s="416">
        <f t="shared" si="65"/>
        <v>25449030</v>
      </c>
      <c r="AJ22" s="151"/>
      <c r="AK22" s="223">
        <f t="shared" si="73"/>
        <v>688075</v>
      </c>
      <c r="AL22" s="225">
        <f t="shared" si="74"/>
        <v>520443</v>
      </c>
      <c r="AM22" s="224">
        <f t="shared" si="66"/>
        <v>1208518</v>
      </c>
      <c r="AP22" s="362" t="s">
        <v>15</v>
      </c>
      <c r="AQ22" s="1">
        <f t="shared" si="75"/>
        <v>2741067</v>
      </c>
      <c r="AR22" s="1">
        <f t="shared" si="76"/>
        <v>3738013</v>
      </c>
      <c r="AS22" s="54">
        <f t="shared" si="77"/>
        <v>6479080</v>
      </c>
      <c r="AT22" s="1">
        <f t="shared" si="78"/>
        <v>3677652</v>
      </c>
      <c r="AU22" s="1">
        <f t="shared" si="79"/>
        <v>8119500</v>
      </c>
      <c r="AV22" s="54">
        <f t="shared" si="80"/>
        <v>11797152</v>
      </c>
      <c r="AW22" s="1">
        <f t="shared" si="81"/>
        <v>6418719</v>
      </c>
      <c r="AX22" s="1">
        <f t="shared" si="67"/>
        <v>11857513</v>
      </c>
      <c r="AY22" s="54">
        <f t="shared" si="68"/>
        <v>18276232</v>
      </c>
    </row>
    <row r="23" spans="2:51" s="73" customFormat="1" ht="18.75" customHeight="1" x14ac:dyDescent="0.35">
      <c r="B23" s="403" t="s">
        <v>31</v>
      </c>
      <c r="C23" s="414">
        <v>1234633</v>
      </c>
      <c r="D23" s="415">
        <v>2875584</v>
      </c>
      <c r="E23" s="416">
        <v>4110217</v>
      </c>
      <c r="F23" s="414">
        <v>1168394</v>
      </c>
      <c r="G23" s="415">
        <v>2534634</v>
      </c>
      <c r="H23" s="416">
        <v>3703028</v>
      </c>
      <c r="I23" s="414">
        <v>1992049</v>
      </c>
      <c r="J23" s="415">
        <v>3429147</v>
      </c>
      <c r="K23" s="416">
        <v>5421196</v>
      </c>
      <c r="L23" s="414">
        <v>0</v>
      </c>
      <c r="M23" s="415">
        <v>0</v>
      </c>
      <c r="N23" s="416">
        <v>0</v>
      </c>
      <c r="O23" s="414">
        <v>420751</v>
      </c>
      <c r="P23" s="415">
        <v>10633</v>
      </c>
      <c r="Q23" s="416">
        <v>431384</v>
      </c>
      <c r="R23" s="414">
        <v>718245</v>
      </c>
      <c r="S23" s="415">
        <v>726336</v>
      </c>
      <c r="T23" s="416">
        <v>1444581</v>
      </c>
      <c r="U23" s="414">
        <v>813056</v>
      </c>
      <c r="V23" s="415">
        <v>2684077</v>
      </c>
      <c r="W23" s="416">
        <v>3497133</v>
      </c>
      <c r="X23" s="414">
        <v>238425</v>
      </c>
      <c r="Y23" s="415">
        <v>198810</v>
      </c>
      <c r="Z23" s="416">
        <v>437235</v>
      </c>
      <c r="AA23" s="414">
        <f t="shared" si="70"/>
        <v>6585553</v>
      </c>
      <c r="AB23" s="415">
        <f t="shared" si="70"/>
        <v>12459221</v>
      </c>
      <c r="AC23" s="416">
        <f t="shared" si="70"/>
        <v>19044774</v>
      </c>
      <c r="AD23" s="414">
        <v>2796367</v>
      </c>
      <c r="AE23" s="415">
        <v>4004947</v>
      </c>
      <c r="AF23" s="416">
        <f t="shared" si="64"/>
        <v>6801314</v>
      </c>
      <c r="AG23" s="414">
        <f t="shared" si="71"/>
        <v>9381920</v>
      </c>
      <c r="AH23" s="415">
        <f t="shared" si="72"/>
        <v>16464168</v>
      </c>
      <c r="AI23" s="416">
        <f t="shared" si="65"/>
        <v>25846088</v>
      </c>
      <c r="AJ23" s="151"/>
      <c r="AK23" s="223">
        <f t="shared" si="73"/>
        <v>1138996</v>
      </c>
      <c r="AL23" s="225">
        <f t="shared" si="74"/>
        <v>736969</v>
      </c>
      <c r="AM23" s="224">
        <f t="shared" si="66"/>
        <v>1875965</v>
      </c>
      <c r="AP23" s="362" t="s">
        <v>31</v>
      </c>
      <c r="AQ23" s="1">
        <f t="shared" si="75"/>
        <v>3131045</v>
      </c>
      <c r="AR23" s="1">
        <f t="shared" si="76"/>
        <v>4166116</v>
      </c>
      <c r="AS23" s="54">
        <f t="shared" si="77"/>
        <v>7297161</v>
      </c>
      <c r="AT23" s="1">
        <f t="shared" si="78"/>
        <v>3454508</v>
      </c>
      <c r="AU23" s="1">
        <f t="shared" si="79"/>
        <v>8293105</v>
      </c>
      <c r="AV23" s="54">
        <f t="shared" si="80"/>
        <v>11747613</v>
      </c>
      <c r="AW23" s="1">
        <f t="shared" si="81"/>
        <v>6585553</v>
      </c>
      <c r="AX23" s="1">
        <f t="shared" si="67"/>
        <v>12459221</v>
      </c>
      <c r="AY23" s="54">
        <f t="shared" si="68"/>
        <v>19044774</v>
      </c>
    </row>
    <row r="24" spans="2:51" s="73" customFormat="1" ht="18.75" customHeight="1" x14ac:dyDescent="0.35">
      <c r="B24" s="403" t="s">
        <v>40</v>
      </c>
      <c r="C24" s="414">
        <v>1004449</v>
      </c>
      <c r="D24" s="415">
        <v>2835694</v>
      </c>
      <c r="E24" s="416">
        <v>3840142</v>
      </c>
      <c r="F24" s="414">
        <v>1003147</v>
      </c>
      <c r="G24" s="415">
        <v>2729055</v>
      </c>
      <c r="H24" s="416">
        <v>3732202</v>
      </c>
      <c r="I24" s="414">
        <v>2263872</v>
      </c>
      <c r="J24" s="415">
        <v>3271862</v>
      </c>
      <c r="K24" s="416">
        <v>5535735</v>
      </c>
      <c r="L24" s="414">
        <v>594087</v>
      </c>
      <c r="M24" s="415">
        <v>1064693</v>
      </c>
      <c r="N24" s="416">
        <v>1658780</v>
      </c>
      <c r="O24" s="414">
        <v>182456</v>
      </c>
      <c r="P24" s="415">
        <v>110874</v>
      </c>
      <c r="Q24" s="416">
        <v>293330</v>
      </c>
      <c r="R24" s="414">
        <v>898030</v>
      </c>
      <c r="S24" s="415">
        <v>764211</v>
      </c>
      <c r="T24" s="416">
        <v>1662241</v>
      </c>
      <c r="U24" s="414">
        <v>1078062</v>
      </c>
      <c r="V24" s="415">
        <v>2361792</v>
      </c>
      <c r="W24" s="416">
        <v>3439854</v>
      </c>
      <c r="X24" s="414">
        <v>413860</v>
      </c>
      <c r="Y24" s="415">
        <v>334312</v>
      </c>
      <c r="Z24" s="416">
        <v>748171</v>
      </c>
      <c r="AA24" s="414">
        <f t="shared" si="70"/>
        <v>7437963</v>
      </c>
      <c r="AB24" s="415">
        <f t="shared" si="70"/>
        <v>13472493</v>
      </c>
      <c r="AC24" s="416">
        <f t="shared" si="70"/>
        <v>20910455</v>
      </c>
      <c r="AD24" s="414">
        <v>2903620</v>
      </c>
      <c r="AE24" s="415">
        <v>4206509</v>
      </c>
      <c r="AF24" s="416">
        <f t="shared" si="64"/>
        <v>7110129</v>
      </c>
      <c r="AG24" s="414">
        <f t="shared" ref="AG24:AG25" si="82">+AD24+AA24</f>
        <v>10341583</v>
      </c>
      <c r="AH24" s="415">
        <f t="shared" ref="AH24:AH25" si="83">+AE24+AB24</f>
        <v>17679002</v>
      </c>
      <c r="AI24" s="416">
        <f t="shared" ref="AI24:AI25" si="84">AG24+AH24</f>
        <v>28020585</v>
      </c>
      <c r="AJ24" s="151"/>
      <c r="AK24" s="223">
        <f t="shared" si="73"/>
        <v>1674573</v>
      </c>
      <c r="AL24" s="225">
        <f t="shared" si="74"/>
        <v>1939778</v>
      </c>
      <c r="AM24" s="224">
        <f t="shared" si="66"/>
        <v>3614351</v>
      </c>
      <c r="AP24" s="362" t="s">
        <v>40</v>
      </c>
      <c r="AQ24" s="1">
        <f t="shared" si="75"/>
        <v>3938445</v>
      </c>
      <c r="AR24" s="1">
        <f t="shared" si="76"/>
        <v>5211640</v>
      </c>
      <c r="AS24" s="54">
        <f t="shared" si="77"/>
        <v>9150086</v>
      </c>
      <c r="AT24" s="1">
        <f t="shared" si="78"/>
        <v>3499518</v>
      </c>
      <c r="AU24" s="1">
        <f t="shared" si="79"/>
        <v>8260853</v>
      </c>
      <c r="AV24" s="54">
        <f t="shared" si="80"/>
        <v>11760369</v>
      </c>
      <c r="AW24" s="1">
        <f t="shared" si="81"/>
        <v>7437963</v>
      </c>
      <c r="AX24" s="1">
        <f t="shared" si="67"/>
        <v>13472493</v>
      </c>
      <c r="AY24" s="54">
        <f t="shared" si="68"/>
        <v>20910455</v>
      </c>
    </row>
    <row r="25" spans="2:51" s="366" customFormat="1" ht="19" thickBot="1" x14ac:dyDescent="0.4">
      <c r="B25" s="421" t="s">
        <v>159</v>
      </c>
      <c r="C25" s="414">
        <v>1043661.1000000001</v>
      </c>
      <c r="D25" s="415">
        <v>2914746.6</v>
      </c>
      <c r="E25" s="416">
        <v>3958407.6999999997</v>
      </c>
      <c r="F25" s="414">
        <v>1098725.1500000001</v>
      </c>
      <c r="G25" s="415">
        <v>2899457.1500000004</v>
      </c>
      <c r="H25" s="416">
        <v>3998182.3</v>
      </c>
      <c r="I25" s="414">
        <v>2127811.91</v>
      </c>
      <c r="J25" s="415">
        <v>3583924.47</v>
      </c>
      <c r="K25" s="416">
        <v>5711736.3799999999</v>
      </c>
      <c r="L25" s="414">
        <v>739142.9</v>
      </c>
      <c r="M25" s="415">
        <v>1071736.52</v>
      </c>
      <c r="N25" s="416">
        <v>1810879.42</v>
      </c>
      <c r="O25" s="414">
        <v>374630.18999999994</v>
      </c>
      <c r="P25" s="415">
        <v>598981.04</v>
      </c>
      <c r="Q25" s="416">
        <v>973611.23</v>
      </c>
      <c r="R25" s="414">
        <v>853091.49999999988</v>
      </c>
      <c r="S25" s="415">
        <v>953565.59</v>
      </c>
      <c r="T25" s="416">
        <v>1806657.09</v>
      </c>
      <c r="U25" s="414">
        <v>945464.55</v>
      </c>
      <c r="V25" s="415">
        <v>2442598.1500000004</v>
      </c>
      <c r="W25" s="416">
        <v>3388062.7</v>
      </c>
      <c r="X25" s="414">
        <v>367946.85</v>
      </c>
      <c r="Y25" s="415">
        <v>351406.66000000003</v>
      </c>
      <c r="Z25" s="416">
        <v>719353.51</v>
      </c>
      <c r="AA25" s="414">
        <v>7550474.1500000004</v>
      </c>
      <c r="AB25" s="415">
        <v>14816416.180000002</v>
      </c>
      <c r="AC25" s="416">
        <v>22366890.329999998</v>
      </c>
      <c r="AD25" s="414">
        <v>3244865</v>
      </c>
      <c r="AE25" s="415">
        <v>3814633</v>
      </c>
      <c r="AF25" s="416">
        <f t="shared" si="64"/>
        <v>7059498</v>
      </c>
      <c r="AG25" s="414">
        <f t="shared" si="82"/>
        <v>10795339.15</v>
      </c>
      <c r="AH25" s="415">
        <f t="shared" si="83"/>
        <v>18631049.18</v>
      </c>
      <c r="AI25" s="416">
        <f t="shared" si="84"/>
        <v>29426388.329999998</v>
      </c>
      <c r="AJ25" s="151"/>
      <c r="AK25" s="232">
        <f t="shared" ref="AK25" si="85">+L25+O25+R25</f>
        <v>1966864.5899999999</v>
      </c>
      <c r="AL25" s="233">
        <f t="shared" ref="AL25" si="86">+M25+P25+S25</f>
        <v>2624283.15</v>
      </c>
      <c r="AM25" s="234">
        <f t="shared" ref="AM25" si="87">AK25+AL25</f>
        <v>4591147.74</v>
      </c>
      <c r="AP25" s="365" t="s">
        <v>159</v>
      </c>
      <c r="AQ25" s="360">
        <f t="shared" si="75"/>
        <v>4094676.5</v>
      </c>
      <c r="AR25" s="360">
        <f t="shared" si="76"/>
        <v>6208207.6200000001</v>
      </c>
      <c r="AS25" s="54">
        <f t="shared" si="77"/>
        <v>10302884.119999999</v>
      </c>
      <c r="AT25" s="360">
        <f t="shared" si="78"/>
        <v>3455797.65</v>
      </c>
      <c r="AU25" s="360">
        <f t="shared" si="79"/>
        <v>8608208.5600000005</v>
      </c>
      <c r="AV25" s="54">
        <f t="shared" si="80"/>
        <v>12064006.209999999</v>
      </c>
      <c r="AW25" s="360">
        <f t="shared" si="81"/>
        <v>7550474.1500000004</v>
      </c>
      <c r="AX25" s="360">
        <f t="shared" si="67"/>
        <v>14816416.18</v>
      </c>
      <c r="AY25" s="54">
        <f t="shared" si="68"/>
        <v>22366890.329999998</v>
      </c>
    </row>
    <row r="26" spans="2:51" s="73" customFormat="1" ht="19" thickBot="1" x14ac:dyDescent="0.4">
      <c r="B26" s="404" t="s">
        <v>168</v>
      </c>
      <c r="C26" s="417">
        <v>834929.6</v>
      </c>
      <c r="D26" s="418">
        <v>2879894.2</v>
      </c>
      <c r="E26" s="419">
        <v>3714825.8000000003</v>
      </c>
      <c r="F26" s="417">
        <v>752815.8</v>
      </c>
      <c r="G26" s="418">
        <v>2359747.2000000002</v>
      </c>
      <c r="H26" s="419">
        <v>3112562</v>
      </c>
      <c r="I26" s="417">
        <v>2023040</v>
      </c>
      <c r="J26" s="418">
        <v>4630605.2200000007</v>
      </c>
      <c r="K26" s="419">
        <v>6653644.2199999997</v>
      </c>
      <c r="L26" s="417">
        <v>657752.31000000006</v>
      </c>
      <c r="M26" s="418">
        <v>1546358.99</v>
      </c>
      <c r="N26" s="419">
        <v>2204112.2999999998</v>
      </c>
      <c r="O26" s="417">
        <v>458381.3</v>
      </c>
      <c r="P26" s="418">
        <v>652824.19999999995</v>
      </c>
      <c r="Q26" s="419">
        <v>1111205.5</v>
      </c>
      <c r="R26" s="417">
        <v>1053305</v>
      </c>
      <c r="S26" s="418">
        <v>1440574.7000000002</v>
      </c>
      <c r="T26" s="419">
        <v>2493878.7000000002</v>
      </c>
      <c r="U26" s="417">
        <v>839259</v>
      </c>
      <c r="V26" s="418">
        <v>2167905</v>
      </c>
      <c r="W26" s="419">
        <v>3007163</v>
      </c>
      <c r="X26" s="417">
        <v>266970.17</v>
      </c>
      <c r="Y26" s="418">
        <v>278636.77</v>
      </c>
      <c r="Z26" s="419">
        <v>545605.93999999994</v>
      </c>
      <c r="AA26" s="417">
        <v>6886452.9199999999</v>
      </c>
      <c r="AB26" s="418">
        <v>15956547.050000001</v>
      </c>
      <c r="AC26" s="419">
        <v>22842996.969999999</v>
      </c>
      <c r="AD26" s="417">
        <v>2931597</v>
      </c>
      <c r="AE26" s="418">
        <v>3550165</v>
      </c>
      <c r="AF26" s="419">
        <f t="shared" ref="AF26:AF27" si="88">AD26+AE26</f>
        <v>6481762</v>
      </c>
      <c r="AG26" s="417">
        <f t="shared" ref="AG26" si="89">+AD26+AA26</f>
        <v>9818049.9199999999</v>
      </c>
      <c r="AH26" s="418">
        <f t="shared" ref="AH26" si="90">+AE26+AB26</f>
        <v>19506712.050000001</v>
      </c>
      <c r="AI26" s="419">
        <f t="shared" ref="AI26" si="91">AG26+AH26</f>
        <v>29324761.969999999</v>
      </c>
      <c r="AJ26" s="151"/>
      <c r="AK26" s="232">
        <f t="shared" ref="AK26" si="92">+L26+O26+R26</f>
        <v>2169438.6100000003</v>
      </c>
      <c r="AL26" s="233">
        <f t="shared" ref="AL26" si="93">+M26+P26+S26</f>
        <v>3639757.89</v>
      </c>
      <c r="AM26" s="234">
        <f t="shared" ref="AM26" si="94">AK26+AL26</f>
        <v>5809196.5</v>
      </c>
      <c r="AP26" s="365" t="s">
        <v>168</v>
      </c>
      <c r="AQ26" s="360">
        <f t="shared" ref="AQ26" si="95">I26+L26+O26+R26</f>
        <v>4192478.61</v>
      </c>
      <c r="AR26" s="360">
        <f t="shared" ref="AR26" si="96">J26+M26+P26+S26</f>
        <v>8270363.1100000013</v>
      </c>
      <c r="AS26" s="54">
        <f t="shared" ref="AS26" si="97">K26+N26+Q26+T26</f>
        <v>12462840.719999999</v>
      </c>
      <c r="AT26" s="360">
        <f t="shared" ref="AT26" si="98">C26+F26+U26+X26</f>
        <v>2693974.57</v>
      </c>
      <c r="AU26" s="360">
        <f t="shared" ref="AU26" si="99">D26+G26+V26+Y26</f>
        <v>7686183.1699999999</v>
      </c>
      <c r="AV26" s="54">
        <f t="shared" ref="AV26" si="100">E26+H26+W26+Z26</f>
        <v>10380156.74</v>
      </c>
      <c r="AW26" s="360">
        <f t="shared" ref="AW26" si="101">+AQ26+AT26</f>
        <v>6886453.1799999997</v>
      </c>
      <c r="AX26" s="360">
        <f t="shared" ref="AX26" si="102">+AR26+AU26</f>
        <v>15956546.280000001</v>
      </c>
      <c r="AY26" s="54">
        <f t="shared" ref="AY26" si="103">+AS26+AV26</f>
        <v>22842997.460000001</v>
      </c>
    </row>
    <row r="27" spans="2:51" s="73" customFormat="1" ht="19" thickBot="1" x14ac:dyDescent="0.4">
      <c r="B27" s="404" t="s">
        <v>171</v>
      </c>
      <c r="C27" s="417">
        <v>1036049.2999999999</v>
      </c>
      <c r="D27" s="418">
        <v>3127044.5999999996</v>
      </c>
      <c r="E27" s="419">
        <v>4163093.8999999994</v>
      </c>
      <c r="F27" s="417">
        <v>1152873.1000000001</v>
      </c>
      <c r="G27" s="418">
        <v>2587112.5</v>
      </c>
      <c r="H27" s="419">
        <v>3739985.5999999996</v>
      </c>
      <c r="I27" s="417">
        <v>2501130.2299999995</v>
      </c>
      <c r="J27" s="418">
        <v>4379277.3099999996</v>
      </c>
      <c r="K27" s="419">
        <v>6880407.540000001</v>
      </c>
      <c r="L27" s="417">
        <v>706143.93</v>
      </c>
      <c r="M27" s="418">
        <v>1718795.73</v>
      </c>
      <c r="N27" s="419">
        <v>2424939.66</v>
      </c>
      <c r="O27" s="417">
        <v>411012.9</v>
      </c>
      <c r="P27" s="418">
        <v>903428.6</v>
      </c>
      <c r="Q27" s="419">
        <v>1314441.5</v>
      </c>
      <c r="R27" s="417">
        <v>1347938.3</v>
      </c>
      <c r="S27" s="418">
        <v>1842522.0000000002</v>
      </c>
      <c r="T27" s="419">
        <v>3190460.3000000003</v>
      </c>
      <c r="U27" s="417">
        <v>1115234.2799999998</v>
      </c>
      <c r="V27" s="418">
        <v>2765740.2199999997</v>
      </c>
      <c r="W27" s="419">
        <v>3880974.5000000005</v>
      </c>
      <c r="X27" s="417">
        <v>34783.199999999997</v>
      </c>
      <c r="Y27" s="418">
        <v>49770.3</v>
      </c>
      <c r="Z27" s="419">
        <v>84553.5</v>
      </c>
      <c r="AA27" s="417">
        <v>8305165.2399999993</v>
      </c>
      <c r="AB27" s="418">
        <v>17373691.260000002</v>
      </c>
      <c r="AC27" s="419">
        <v>25678856.5</v>
      </c>
      <c r="AD27" s="417">
        <v>3940887</v>
      </c>
      <c r="AE27" s="418">
        <v>4220537</v>
      </c>
      <c r="AF27" s="419">
        <f t="shared" si="88"/>
        <v>8161424</v>
      </c>
      <c r="AG27" s="417">
        <f t="shared" ref="AG27" si="104">+AD27+AA27</f>
        <v>12246052.239999998</v>
      </c>
      <c r="AH27" s="418">
        <f t="shared" ref="AH27" si="105">+AE27+AB27</f>
        <v>21594228.260000002</v>
      </c>
      <c r="AI27" s="419">
        <f t="shared" ref="AI27" si="106">AG27+AH27</f>
        <v>33840280.5</v>
      </c>
      <c r="AJ27" s="151"/>
      <c r="AK27" s="151"/>
      <c r="AL27" s="151"/>
      <c r="AP27" s="404" t="s">
        <v>171</v>
      </c>
      <c r="AQ27" s="360">
        <f t="shared" ref="AQ27" si="107">I27+L27+O27+R27</f>
        <v>4966225.3599999994</v>
      </c>
      <c r="AR27" s="360">
        <f t="shared" ref="AR27" si="108">J27+M27+P27+S27</f>
        <v>8844023.6399999987</v>
      </c>
      <c r="AS27" s="54">
        <f t="shared" ref="AS27" si="109">K27+N27+Q27+T27</f>
        <v>13810249.000000002</v>
      </c>
      <c r="AT27" s="360">
        <f t="shared" ref="AT27" si="110">C27+F27+U27+X27</f>
        <v>3338939.88</v>
      </c>
      <c r="AU27" s="360">
        <f t="shared" ref="AU27" si="111">D27+G27+V27+Y27</f>
        <v>8529667.620000001</v>
      </c>
      <c r="AV27" s="54">
        <f t="shared" ref="AV27" si="112">E27+H27+W27+Z27</f>
        <v>11868607.5</v>
      </c>
      <c r="AW27" s="360">
        <f t="shared" ref="AW27" si="113">+AQ27+AT27</f>
        <v>8305165.2399999993</v>
      </c>
      <c r="AX27" s="360">
        <f t="shared" ref="AX27" si="114">+AR27+AU27</f>
        <v>17373691.259999998</v>
      </c>
      <c r="AY27" s="54">
        <f t="shared" ref="AY27" si="115">+AS27+AV27</f>
        <v>25678856.5</v>
      </c>
    </row>
    <row r="28" spans="2:51" s="73" customFormat="1" ht="18.5" x14ac:dyDescent="0.35">
      <c r="B28" s="150"/>
      <c r="C28" s="151"/>
      <c r="D28" s="151"/>
      <c r="E28" s="151"/>
      <c r="F28" s="151"/>
      <c r="G28" s="151"/>
      <c r="H28" s="151"/>
      <c r="I28" s="151"/>
      <c r="J28" s="151"/>
      <c r="K28" s="151"/>
      <c r="L28" s="151"/>
      <c r="M28" s="151"/>
      <c r="N28" s="151"/>
      <c r="O28" s="151"/>
      <c r="P28" s="151"/>
      <c r="Q28" s="151"/>
      <c r="R28" s="151"/>
      <c r="S28" s="151"/>
      <c r="T28" s="151"/>
      <c r="U28" s="151"/>
      <c r="V28" s="151"/>
      <c r="W28" s="151"/>
      <c r="X28" s="151"/>
      <c r="Y28" s="151"/>
      <c r="Z28" s="151"/>
      <c r="AA28" s="151"/>
      <c r="AB28" s="151"/>
      <c r="AC28" s="151"/>
      <c r="AD28" s="151"/>
      <c r="AE28" s="151"/>
      <c r="AF28" s="151"/>
      <c r="AG28" s="151"/>
      <c r="AH28" s="151"/>
      <c r="AI28" s="151"/>
      <c r="AJ28" s="151"/>
      <c r="AK28" s="151"/>
      <c r="AL28" s="151"/>
    </row>
    <row r="29" spans="2:51" s="73" customFormat="1" ht="18.5" x14ac:dyDescent="0.35">
      <c r="B29" s="150"/>
      <c r="C29" s="151"/>
      <c r="D29" s="151"/>
      <c r="E29" s="151"/>
      <c r="F29" s="151"/>
      <c r="G29" s="151"/>
      <c r="H29" s="151"/>
      <c r="I29" s="151"/>
      <c r="J29" s="151"/>
      <c r="K29" s="151"/>
      <c r="L29" s="151"/>
      <c r="M29" s="151"/>
      <c r="N29" s="151"/>
      <c r="O29" s="151"/>
      <c r="P29" s="151"/>
      <c r="Q29" s="151"/>
      <c r="R29" s="151"/>
      <c r="S29" s="151"/>
      <c r="T29" s="151"/>
      <c r="U29" s="151"/>
      <c r="V29" s="151"/>
      <c r="W29" s="151"/>
      <c r="X29" s="151"/>
      <c r="Y29" s="151"/>
      <c r="Z29" s="151"/>
      <c r="AA29" s="151"/>
      <c r="AB29" s="151"/>
      <c r="AC29" s="151"/>
      <c r="AD29" s="151"/>
      <c r="AE29" s="151"/>
      <c r="AF29" s="151"/>
      <c r="AG29" s="151"/>
      <c r="AH29" s="151"/>
      <c r="AI29" s="151"/>
      <c r="AJ29" s="151"/>
      <c r="AK29" s="151"/>
      <c r="AL29" s="151"/>
    </row>
    <row r="30" spans="2:51" s="73" customFormat="1" ht="18.5" x14ac:dyDescent="0.35">
      <c r="B30" s="150"/>
      <c r="C30" s="151"/>
      <c r="D30" s="151"/>
      <c r="E30" s="151"/>
      <c r="F30" s="151"/>
      <c r="G30" s="151"/>
      <c r="H30" s="151"/>
      <c r="I30" s="151"/>
      <c r="J30" s="151"/>
      <c r="K30" s="151"/>
      <c r="L30" s="151"/>
      <c r="M30" s="151"/>
      <c r="N30" s="151"/>
      <c r="O30" s="151"/>
      <c r="P30" s="151"/>
      <c r="Q30" s="151"/>
      <c r="R30" s="151"/>
      <c r="S30" s="151"/>
      <c r="T30" s="151"/>
      <c r="U30" s="151"/>
      <c r="V30" s="151"/>
      <c r="W30" s="151"/>
      <c r="X30" s="151"/>
      <c r="Y30" s="151"/>
      <c r="Z30" s="151"/>
      <c r="AA30" s="151"/>
      <c r="AB30" s="151"/>
      <c r="AC30" s="151"/>
      <c r="AD30" s="151"/>
      <c r="AE30" s="151"/>
      <c r="AF30" s="151"/>
      <c r="AG30" s="151"/>
      <c r="AH30" s="151"/>
      <c r="AI30" s="151"/>
      <c r="AJ30" s="151"/>
      <c r="AK30" s="151"/>
      <c r="AL30" s="151"/>
    </row>
    <row r="31" spans="2:51" s="73" customFormat="1" ht="18.5" x14ac:dyDescent="0.35">
      <c r="B31" s="150"/>
      <c r="C31" s="151"/>
      <c r="D31" s="151"/>
      <c r="E31" s="151"/>
      <c r="F31" s="151"/>
      <c r="G31" s="151"/>
      <c r="H31" s="151"/>
      <c r="I31" s="151"/>
      <c r="J31" s="151"/>
      <c r="K31" s="151"/>
      <c r="L31" s="151"/>
      <c r="M31" s="151"/>
      <c r="N31" s="151"/>
      <c r="O31" s="151"/>
      <c r="P31" s="151"/>
      <c r="Q31" s="151"/>
      <c r="R31" s="151"/>
      <c r="S31" s="151"/>
      <c r="T31" s="151"/>
      <c r="U31" s="151"/>
      <c r="V31" s="151"/>
      <c r="W31" s="151"/>
      <c r="X31" s="151"/>
      <c r="Y31" s="151"/>
      <c r="Z31" s="151"/>
      <c r="AA31" s="151"/>
      <c r="AB31" s="151"/>
      <c r="AC31" s="151"/>
      <c r="AD31" s="151"/>
      <c r="AE31" s="151"/>
      <c r="AF31" s="151"/>
      <c r="AG31" s="151"/>
      <c r="AH31" s="151"/>
      <c r="AI31" s="151"/>
      <c r="AJ31" s="151"/>
      <c r="AK31" s="151"/>
      <c r="AL31" s="151"/>
    </row>
    <row r="32" spans="2:51" s="73" customFormat="1" ht="18.5" x14ac:dyDescent="0.35">
      <c r="B32" s="150"/>
      <c r="C32" s="151"/>
      <c r="D32" s="151"/>
      <c r="E32" s="151"/>
      <c r="F32" s="151"/>
      <c r="G32" s="151"/>
      <c r="H32" s="151"/>
      <c r="I32" s="151"/>
      <c r="J32" s="151"/>
      <c r="K32" s="151"/>
      <c r="L32" s="151"/>
      <c r="M32" s="151"/>
      <c r="N32" s="151"/>
      <c r="O32" s="151"/>
      <c r="P32" s="151"/>
      <c r="Q32" s="151"/>
      <c r="R32" s="151"/>
      <c r="S32" s="151"/>
      <c r="T32" s="151"/>
      <c r="U32" s="151"/>
      <c r="V32" s="151"/>
      <c r="W32" s="151"/>
      <c r="X32" s="151"/>
      <c r="Y32" s="151"/>
      <c r="Z32" s="151"/>
      <c r="AA32" s="151"/>
      <c r="AB32" s="151"/>
      <c r="AC32" s="151"/>
      <c r="AD32" s="151"/>
      <c r="AE32" s="151"/>
      <c r="AF32" s="151"/>
      <c r="AG32" s="151"/>
      <c r="AH32" s="151"/>
      <c r="AI32" s="151"/>
      <c r="AJ32" s="151"/>
      <c r="AK32" s="151"/>
      <c r="AL32" s="151"/>
    </row>
    <row r="33" spans="1:68" s="73" customFormat="1" ht="18.5" x14ac:dyDescent="0.35">
      <c r="B33" s="150"/>
      <c r="C33" s="151"/>
      <c r="D33" s="151"/>
      <c r="E33" s="151"/>
      <c r="F33" s="151"/>
      <c r="G33" s="151"/>
      <c r="H33" s="151"/>
      <c r="I33" s="151"/>
      <c r="J33" s="151"/>
      <c r="K33" s="151"/>
      <c r="L33" s="151"/>
      <c r="M33" s="151"/>
      <c r="N33" s="151"/>
      <c r="O33" s="151"/>
      <c r="P33" s="151"/>
      <c r="Q33" s="151"/>
      <c r="R33" s="151"/>
      <c r="S33" s="151"/>
      <c r="T33" s="151"/>
      <c r="U33" s="151"/>
      <c r="V33" s="151"/>
      <c r="W33" s="151"/>
      <c r="X33" s="151"/>
      <c r="Y33" s="151"/>
      <c r="Z33" s="151"/>
      <c r="AA33" s="151"/>
      <c r="AB33" s="151"/>
      <c r="AC33" s="151"/>
      <c r="AD33" s="151"/>
      <c r="AE33" s="151"/>
      <c r="AF33" s="151"/>
      <c r="AG33" s="151"/>
      <c r="AH33" s="151"/>
      <c r="AI33" s="151"/>
      <c r="AJ33" s="151"/>
      <c r="AK33" s="151"/>
      <c r="AL33" s="151"/>
    </row>
    <row r="34" spans="1:68" s="73" customFormat="1" ht="19" thickBot="1" x14ac:dyDescent="0.4">
      <c r="B34" s="506" t="s">
        <v>155</v>
      </c>
      <c r="C34" s="506"/>
      <c r="D34" s="506"/>
      <c r="E34" s="506"/>
      <c r="F34" s="506"/>
      <c r="G34" s="506"/>
      <c r="H34" s="506"/>
      <c r="I34" s="506"/>
      <c r="J34" s="151"/>
      <c r="K34" s="151"/>
      <c r="L34" s="151"/>
      <c r="M34" s="151"/>
      <c r="N34" s="151"/>
      <c r="O34" s="151"/>
      <c r="P34" s="151"/>
      <c r="Q34" s="151"/>
      <c r="R34" s="151"/>
      <c r="S34" s="151"/>
      <c r="T34" s="151"/>
      <c r="U34" s="151"/>
      <c r="V34" s="151"/>
      <c r="W34" s="151"/>
      <c r="X34" s="151"/>
      <c r="Y34" s="151"/>
      <c r="Z34" s="151"/>
      <c r="AA34" s="151"/>
      <c r="AB34" s="151"/>
      <c r="AC34" s="151"/>
      <c r="AD34" s="151"/>
      <c r="AE34" s="151"/>
      <c r="AF34" s="151"/>
      <c r="AG34" s="151"/>
      <c r="AH34" s="151"/>
      <c r="AI34" s="151"/>
      <c r="AJ34" s="151"/>
      <c r="AK34" s="151"/>
      <c r="AL34" s="151"/>
    </row>
    <row r="35" spans="1:68" s="73" customFormat="1" ht="19" thickBot="1" x14ac:dyDescent="0.4">
      <c r="B35" s="150" t="s">
        <v>169</v>
      </c>
      <c r="C35" s="358" t="s">
        <v>132</v>
      </c>
      <c r="D35" s="359" t="s">
        <v>133</v>
      </c>
      <c r="E35" s="359" t="s">
        <v>134</v>
      </c>
      <c r="F35" s="395" t="s">
        <v>135</v>
      </c>
      <c r="G35" s="398" t="s">
        <v>136</v>
      </c>
      <c r="H35" s="396" t="s">
        <v>131</v>
      </c>
      <c r="I35" s="398" t="s">
        <v>112</v>
      </c>
      <c r="J35" s="151"/>
      <c r="K35" s="346"/>
      <c r="L35" s="151"/>
      <c r="M35" s="346"/>
      <c r="N35" s="346"/>
      <c r="O35" s="346"/>
      <c r="P35" s="346"/>
      <c r="Q35" s="346"/>
      <c r="R35" s="151"/>
      <c r="S35" s="346"/>
      <c r="T35" s="346"/>
      <c r="U35" s="346"/>
      <c r="V35" s="346"/>
      <c r="W35" s="346"/>
      <c r="X35" s="151"/>
      <c r="Y35" s="151"/>
      <c r="Z35" s="151"/>
      <c r="AA35" s="151"/>
      <c r="AB35" s="151"/>
      <c r="AC35" s="151"/>
      <c r="AD35" s="151"/>
      <c r="AE35" s="151"/>
      <c r="AF35" s="151"/>
      <c r="AG35" s="151"/>
      <c r="AH35" s="151"/>
      <c r="AI35" s="151"/>
      <c r="AJ35" s="151"/>
      <c r="AK35" s="151"/>
      <c r="AL35" s="151"/>
    </row>
    <row r="36" spans="1:68" s="73" customFormat="1" ht="18.5" x14ac:dyDescent="0.35">
      <c r="B36" s="422" t="s">
        <v>18</v>
      </c>
      <c r="C36" s="387">
        <v>4100</v>
      </c>
      <c r="D36" s="388">
        <v>2191</v>
      </c>
      <c r="E36" s="388">
        <v>2538</v>
      </c>
      <c r="F36" s="389">
        <v>220</v>
      </c>
      <c r="G36" s="399">
        <f t="shared" ref="G36:G38" si="116">SUM(C36:F36)</f>
        <v>9049</v>
      </c>
      <c r="H36" s="397">
        <v>5206</v>
      </c>
      <c r="I36" s="399">
        <f t="shared" ref="I36:I39" si="117">SUM(G36:H36)</f>
        <v>14255</v>
      </c>
      <c r="K36" s="346"/>
      <c r="S36" s="348"/>
      <c r="T36" s="348"/>
      <c r="U36" s="348"/>
      <c r="V36" s="348"/>
      <c r="W36" s="348"/>
      <c r="AX36" s="343"/>
      <c r="AY36" s="343"/>
      <c r="AZ36" s="343"/>
      <c r="BA36" s="343"/>
      <c r="BB36" s="343"/>
    </row>
    <row r="37" spans="1:68" s="73" customFormat="1" ht="18.5" x14ac:dyDescent="0.35">
      <c r="B37" s="403" t="s">
        <v>17</v>
      </c>
      <c r="C37" s="111">
        <v>4253</v>
      </c>
      <c r="D37" s="43">
        <v>2297</v>
      </c>
      <c r="E37" s="43">
        <v>3157</v>
      </c>
      <c r="F37" s="391">
        <v>566</v>
      </c>
      <c r="G37" s="400">
        <f t="shared" si="116"/>
        <v>10273</v>
      </c>
      <c r="H37" s="393">
        <v>5070</v>
      </c>
      <c r="I37" s="400">
        <f t="shared" si="117"/>
        <v>15343</v>
      </c>
      <c r="K37" s="346"/>
      <c r="O37" s="343"/>
      <c r="P37" s="343"/>
      <c r="Q37" s="343"/>
      <c r="R37" s="343"/>
      <c r="S37" s="348"/>
      <c r="T37" s="348"/>
      <c r="U37" s="348"/>
      <c r="V37" s="348"/>
      <c r="W37" s="348"/>
    </row>
    <row r="38" spans="1:68" s="73" customFormat="1" ht="18.5" x14ac:dyDescent="0.35">
      <c r="A38" s="152"/>
      <c r="B38" s="403" t="s">
        <v>16</v>
      </c>
      <c r="C38" s="390">
        <v>3700</v>
      </c>
      <c r="D38" s="112">
        <v>2171</v>
      </c>
      <c r="E38" s="112">
        <v>3042</v>
      </c>
      <c r="F38" s="342">
        <v>1431</v>
      </c>
      <c r="G38" s="400">
        <f t="shared" si="116"/>
        <v>10344</v>
      </c>
      <c r="H38" s="394">
        <v>5321</v>
      </c>
      <c r="I38" s="400">
        <f t="shared" si="117"/>
        <v>15665</v>
      </c>
      <c r="J38" s="190"/>
      <c r="K38" s="346"/>
      <c r="M38" s="191"/>
      <c r="N38" s="190"/>
      <c r="O38" s="190"/>
      <c r="P38" s="190"/>
      <c r="Q38" s="190"/>
      <c r="R38" s="190"/>
      <c r="S38" s="347"/>
      <c r="T38" s="347"/>
      <c r="U38" s="347"/>
      <c r="V38" s="347"/>
      <c r="W38" s="347"/>
      <c r="X38" s="190"/>
      <c r="Y38" s="190"/>
      <c r="Z38" s="190"/>
      <c r="AD38" s="190"/>
      <c r="AE38" s="190"/>
      <c r="AF38" s="190"/>
      <c r="AG38" s="190"/>
      <c r="AH38" s="190"/>
      <c r="AI38" s="190"/>
      <c r="AJ38" s="190"/>
      <c r="AK38" s="190"/>
      <c r="AL38" s="190"/>
      <c r="AO38" s="189"/>
      <c r="AP38" s="192"/>
      <c r="AQ38" s="192"/>
      <c r="AR38" s="192"/>
      <c r="AS38" s="192"/>
      <c r="AT38" s="192"/>
      <c r="AV38" s="192"/>
      <c r="AW38" s="192"/>
      <c r="AX38" s="192"/>
      <c r="BB38" s="192"/>
      <c r="BC38" s="192"/>
      <c r="BD38" s="192"/>
      <c r="BE38" s="192"/>
      <c r="BF38" s="192"/>
      <c r="BG38" s="192"/>
      <c r="BH38" s="192"/>
      <c r="BI38" s="192"/>
      <c r="BJ38" s="192"/>
      <c r="BK38" s="192"/>
      <c r="BL38" s="192"/>
      <c r="BM38" s="192"/>
      <c r="BN38" s="192"/>
      <c r="BO38" s="192"/>
      <c r="BP38" s="192"/>
    </row>
    <row r="39" spans="1:68" s="73" customFormat="1" ht="18.5" x14ac:dyDescent="0.35">
      <c r="A39" s="152"/>
      <c r="B39" s="403" t="s">
        <v>15</v>
      </c>
      <c r="C39" s="111">
        <v>3411</v>
      </c>
      <c r="D39" s="112">
        <v>2318</v>
      </c>
      <c r="E39" s="112">
        <v>3094</v>
      </c>
      <c r="F39" s="342">
        <v>1810</v>
      </c>
      <c r="G39" s="400">
        <f t="shared" ref="G39:G44" si="118">SUM(C39:F39)</f>
        <v>10633</v>
      </c>
      <c r="H39" s="394">
        <v>5042</v>
      </c>
      <c r="I39" s="400">
        <f t="shared" si="117"/>
        <v>15675</v>
      </c>
      <c r="J39" s="190"/>
      <c r="K39" s="346"/>
      <c r="M39" s="191"/>
      <c r="N39" s="190"/>
      <c r="O39" s="190"/>
      <c r="P39" s="190"/>
      <c r="Q39" s="190"/>
      <c r="R39" s="190"/>
      <c r="S39" s="347"/>
      <c r="T39" s="347"/>
      <c r="U39" s="347"/>
      <c r="V39" s="347"/>
      <c r="W39" s="347"/>
      <c r="X39" s="190"/>
      <c r="Y39" s="190"/>
      <c r="Z39" s="190"/>
      <c r="AD39" s="190"/>
      <c r="AE39" s="190"/>
      <c r="AF39" s="190"/>
      <c r="AG39" s="190"/>
      <c r="AH39" s="190"/>
      <c r="AI39" s="190"/>
      <c r="AJ39" s="190"/>
      <c r="AK39" s="190"/>
      <c r="AL39" s="190"/>
      <c r="AO39" s="189"/>
      <c r="AP39" s="192"/>
      <c r="AQ39" s="192"/>
      <c r="AR39" s="192"/>
      <c r="AS39" s="192"/>
      <c r="AT39" s="192"/>
      <c r="AV39" s="192"/>
      <c r="AW39" s="192"/>
      <c r="AX39" s="192"/>
      <c r="BB39" s="192"/>
      <c r="BC39" s="192"/>
      <c r="BD39" s="192"/>
      <c r="BE39" s="192"/>
      <c r="BF39" s="192"/>
      <c r="BG39" s="192"/>
      <c r="BH39" s="192"/>
      <c r="BI39" s="192"/>
      <c r="BJ39" s="192"/>
      <c r="BK39" s="192"/>
      <c r="BL39" s="192"/>
      <c r="BM39" s="192"/>
      <c r="BN39" s="192"/>
      <c r="BO39" s="192"/>
      <c r="BP39" s="192"/>
    </row>
    <row r="40" spans="1:68" s="73" customFormat="1" ht="18.5" x14ac:dyDescent="0.35">
      <c r="A40" s="152"/>
      <c r="B40" s="403" t="s">
        <v>31</v>
      </c>
      <c r="C40" s="111">
        <v>4047</v>
      </c>
      <c r="D40" s="112">
        <v>2282</v>
      </c>
      <c r="E40" s="112">
        <v>3312</v>
      </c>
      <c r="F40" s="342">
        <v>2067</v>
      </c>
      <c r="G40" s="400">
        <f t="shared" si="118"/>
        <v>11708</v>
      </c>
      <c r="H40" s="394">
        <v>4261</v>
      </c>
      <c r="I40" s="400">
        <f>SUM(G40:H40)</f>
        <v>15969</v>
      </c>
      <c r="J40" s="190"/>
      <c r="K40" s="190"/>
      <c r="M40" s="191"/>
      <c r="N40" s="190"/>
      <c r="O40" s="190"/>
      <c r="P40" s="190"/>
      <c r="Q40" s="190"/>
      <c r="R40" s="190"/>
      <c r="S40" s="190"/>
      <c r="T40" s="190"/>
      <c r="U40" s="190"/>
      <c r="V40" s="190"/>
      <c r="W40" s="190"/>
      <c r="X40" s="190"/>
      <c r="Y40" s="190"/>
      <c r="Z40" s="190"/>
      <c r="AD40" s="190"/>
      <c r="AE40" s="190"/>
      <c r="AF40" s="190"/>
      <c r="AG40" s="190"/>
      <c r="AH40" s="190"/>
      <c r="AI40" s="190"/>
      <c r="AJ40" s="190"/>
      <c r="AK40" s="190"/>
      <c r="AL40" s="190"/>
      <c r="AO40" s="189"/>
      <c r="AP40" s="192"/>
      <c r="AQ40" s="192"/>
      <c r="AR40" s="192"/>
      <c r="AS40" s="192"/>
      <c r="AT40" s="192"/>
      <c r="AV40" s="192"/>
      <c r="AW40" s="192"/>
      <c r="AX40" s="192"/>
      <c r="BB40" s="192"/>
      <c r="BC40" s="192"/>
      <c r="BD40" s="192"/>
      <c r="BE40" s="192"/>
      <c r="BF40" s="192"/>
      <c r="BG40" s="192"/>
      <c r="BH40" s="192"/>
      <c r="BI40" s="192"/>
      <c r="BJ40" s="192"/>
      <c r="BK40" s="192"/>
      <c r="BL40" s="192"/>
      <c r="BM40" s="192"/>
      <c r="BN40" s="192"/>
      <c r="BO40" s="192"/>
      <c r="BP40" s="192"/>
    </row>
    <row r="41" spans="1:68" s="73" customFormat="1" ht="18.5" x14ac:dyDescent="0.35">
      <c r="A41" s="152"/>
      <c r="B41" s="403" t="s">
        <v>40</v>
      </c>
      <c r="C41" s="111">
        <v>4208</v>
      </c>
      <c r="D41" s="112">
        <v>2516</v>
      </c>
      <c r="E41" s="112">
        <v>3837</v>
      </c>
      <c r="F41" s="342">
        <v>2200</v>
      </c>
      <c r="G41" s="400">
        <f t="shared" si="118"/>
        <v>12761</v>
      </c>
      <c r="H41" s="394">
        <v>4752</v>
      </c>
      <c r="I41" s="400">
        <f>SUM(G41:H41)</f>
        <v>17513</v>
      </c>
      <c r="J41" s="190"/>
      <c r="K41" s="190"/>
      <c r="L41" s="191"/>
      <c r="M41" s="191"/>
      <c r="N41" s="190"/>
      <c r="O41" s="190"/>
      <c r="P41" s="190"/>
      <c r="Q41" s="190"/>
      <c r="R41" s="190"/>
      <c r="S41" s="190"/>
      <c r="T41" s="190"/>
      <c r="U41" s="190"/>
      <c r="V41" s="190"/>
      <c r="W41" s="190"/>
      <c r="X41" s="190"/>
      <c r="Y41" s="190"/>
      <c r="Z41" s="190"/>
      <c r="AD41" s="190"/>
      <c r="AE41" s="190"/>
      <c r="AF41" s="190"/>
      <c r="AG41" s="190"/>
      <c r="AH41" s="190"/>
      <c r="AI41" s="190"/>
      <c r="AJ41" s="190"/>
      <c r="AK41" s="190"/>
      <c r="AL41" s="190"/>
      <c r="AO41" s="189"/>
      <c r="AP41" s="192"/>
      <c r="AQ41" s="192"/>
      <c r="AR41" s="192"/>
      <c r="AS41" s="192"/>
      <c r="AT41" s="192"/>
      <c r="AU41" s="192"/>
      <c r="AV41" s="192"/>
      <c r="AW41" s="192"/>
      <c r="AX41" s="192"/>
      <c r="BB41" s="192"/>
      <c r="BC41" s="192"/>
      <c r="BD41" s="192"/>
      <c r="BE41" s="192"/>
      <c r="BF41" s="192"/>
      <c r="BG41" s="192"/>
      <c r="BH41" s="192"/>
      <c r="BI41" s="192"/>
      <c r="BJ41" s="192"/>
      <c r="BK41" s="192"/>
      <c r="BL41" s="192"/>
      <c r="BM41" s="192"/>
      <c r="BN41" s="192"/>
      <c r="BO41" s="192"/>
      <c r="BP41" s="192"/>
    </row>
    <row r="42" spans="1:68" s="73" customFormat="1" ht="18.5" x14ac:dyDescent="0.35">
      <c r="A42" s="152"/>
      <c r="B42" s="403" t="s">
        <v>159</v>
      </c>
      <c r="C42" s="111">
        <v>4086</v>
      </c>
      <c r="D42" s="112">
        <v>2403</v>
      </c>
      <c r="E42" s="112">
        <v>3613</v>
      </c>
      <c r="F42" s="342">
        <v>2500</v>
      </c>
      <c r="G42" s="400">
        <f t="shared" si="118"/>
        <v>12602</v>
      </c>
      <c r="H42" s="394">
        <v>4818</v>
      </c>
      <c r="I42" s="400">
        <f>SUM(G42:H42)</f>
        <v>17420</v>
      </c>
      <c r="J42" s="190"/>
      <c r="K42" s="190"/>
      <c r="L42" s="191"/>
      <c r="M42" s="191"/>
      <c r="N42" s="190"/>
      <c r="O42" s="190"/>
      <c r="P42" s="190"/>
      <c r="Q42" s="190"/>
      <c r="R42" s="190"/>
      <c r="S42" s="190"/>
      <c r="T42" s="190"/>
      <c r="U42" s="190"/>
      <c r="V42" s="190"/>
      <c r="W42" s="190"/>
      <c r="X42" s="190"/>
      <c r="Y42" s="190"/>
      <c r="Z42" s="190"/>
      <c r="AD42" s="190"/>
      <c r="AE42" s="190"/>
      <c r="AF42" s="190"/>
      <c r="AG42" s="190"/>
      <c r="AH42" s="190"/>
      <c r="AI42" s="190"/>
      <c r="AJ42" s="190"/>
      <c r="AK42" s="190"/>
      <c r="AL42" s="190"/>
      <c r="AO42" s="189"/>
      <c r="AP42" s="192"/>
      <c r="AQ42" s="192"/>
      <c r="AR42" s="192"/>
      <c r="AS42" s="192"/>
      <c r="AT42" s="192"/>
      <c r="AU42" s="192"/>
      <c r="AV42" s="192"/>
      <c r="AW42" s="192"/>
      <c r="AX42" s="192"/>
      <c r="BB42" s="192"/>
      <c r="BC42" s="192"/>
      <c r="BD42" s="192"/>
      <c r="BE42" s="192"/>
      <c r="BF42" s="192"/>
      <c r="BG42" s="192"/>
      <c r="BH42" s="192"/>
      <c r="BI42" s="192"/>
      <c r="BJ42" s="192"/>
      <c r="BK42" s="192"/>
      <c r="BL42" s="192"/>
      <c r="BM42" s="192"/>
      <c r="BN42" s="192"/>
      <c r="BO42" s="192"/>
      <c r="BP42" s="192"/>
    </row>
    <row r="43" spans="1:68" ht="18.5" x14ac:dyDescent="0.35">
      <c r="B43" s="403" t="s">
        <v>168</v>
      </c>
      <c r="C43" s="111">
        <v>3787</v>
      </c>
      <c r="D43" s="112">
        <v>2272</v>
      </c>
      <c r="E43" s="112">
        <v>3824</v>
      </c>
      <c r="F43" s="342">
        <v>2091</v>
      </c>
      <c r="G43" s="400">
        <f t="shared" si="118"/>
        <v>11974</v>
      </c>
      <c r="H43" s="394">
        <v>4594</v>
      </c>
      <c r="I43" s="400">
        <f>SUM(G43:H43)</f>
        <v>16568</v>
      </c>
      <c r="AO43" s="50"/>
    </row>
    <row r="44" spans="1:68" s="236" customFormat="1" ht="19" thickBot="1" x14ac:dyDescent="0.4">
      <c r="B44" s="434" t="s">
        <v>171</v>
      </c>
      <c r="C44" s="435">
        <v>4266</v>
      </c>
      <c r="D44" s="436">
        <v>2436</v>
      </c>
      <c r="E44" s="436">
        <v>4330</v>
      </c>
      <c r="F44" s="437">
        <v>2405</v>
      </c>
      <c r="G44" s="438">
        <f t="shared" si="118"/>
        <v>13437</v>
      </c>
      <c r="H44" s="439">
        <v>5284</v>
      </c>
      <c r="I44" s="438">
        <f>SUM(G44:H44)</f>
        <v>18721</v>
      </c>
      <c r="AO44" s="50"/>
    </row>
    <row r="45" spans="1:68" ht="19" thickBot="1" x14ac:dyDescent="0.4">
      <c r="B45" s="511" t="s">
        <v>23</v>
      </c>
      <c r="C45" s="512"/>
      <c r="D45" s="512"/>
      <c r="E45" s="512"/>
      <c r="F45" s="512"/>
      <c r="G45" s="512"/>
      <c r="H45" s="512"/>
      <c r="I45" s="512"/>
      <c r="J45" s="512"/>
      <c r="K45" s="512"/>
      <c r="L45" s="512"/>
      <c r="M45" s="512"/>
      <c r="N45" s="512"/>
      <c r="O45" s="512"/>
      <c r="P45" s="512"/>
      <c r="Q45" s="512"/>
      <c r="R45" s="512"/>
      <c r="S45" s="512"/>
      <c r="T45" s="512"/>
      <c r="U45" s="512"/>
      <c r="V45" s="512"/>
      <c r="W45" s="512"/>
      <c r="X45" s="512"/>
      <c r="Y45" s="512"/>
      <c r="Z45" s="512"/>
      <c r="AA45" s="512"/>
      <c r="AB45" s="512"/>
      <c r="AC45" s="512"/>
      <c r="AD45" s="512"/>
      <c r="AE45" s="512"/>
      <c r="AF45" s="512"/>
      <c r="AG45" s="512"/>
      <c r="AH45" s="512"/>
      <c r="AI45" s="512"/>
      <c r="AJ45" s="193"/>
      <c r="AK45" s="193"/>
      <c r="AL45" s="193"/>
    </row>
    <row r="46" spans="1:68" ht="15" thickBot="1" x14ac:dyDescent="0.4">
      <c r="B46" s="351" t="s">
        <v>170</v>
      </c>
      <c r="C46" s="508" t="s">
        <v>1</v>
      </c>
      <c r="D46" s="509"/>
      <c r="E46" s="510"/>
      <c r="F46" s="508" t="s">
        <v>2</v>
      </c>
      <c r="G46" s="509"/>
      <c r="H46" s="510"/>
      <c r="I46" s="508" t="s">
        <v>3</v>
      </c>
      <c r="J46" s="509"/>
      <c r="K46" s="510"/>
      <c r="L46" s="508" t="s">
        <v>20</v>
      </c>
      <c r="M46" s="509"/>
      <c r="N46" s="510"/>
      <c r="O46" s="508" t="s">
        <v>4</v>
      </c>
      <c r="P46" s="509"/>
      <c r="Q46" s="510"/>
      <c r="R46" s="508" t="s">
        <v>5</v>
      </c>
      <c r="S46" s="509"/>
      <c r="T46" s="510"/>
      <c r="U46" s="508" t="s">
        <v>6</v>
      </c>
      <c r="V46" s="509"/>
      <c r="W46" s="510"/>
      <c r="X46" s="508" t="s">
        <v>7</v>
      </c>
      <c r="Y46" s="509"/>
      <c r="Z46" s="510"/>
      <c r="AA46" s="508" t="s">
        <v>8</v>
      </c>
      <c r="AB46" s="509"/>
      <c r="AC46" s="510"/>
      <c r="AD46" s="508" t="s">
        <v>41</v>
      </c>
      <c r="AE46" s="509"/>
      <c r="AF46" s="510"/>
      <c r="AG46" s="508" t="s">
        <v>42</v>
      </c>
      <c r="AH46" s="509"/>
      <c r="AI46" s="510"/>
      <c r="AJ46" s="222"/>
      <c r="AK46" s="222"/>
      <c r="AL46" s="222"/>
    </row>
    <row r="47" spans="1:68" ht="15" thickBot="1" x14ac:dyDescent="0.4">
      <c r="B47" s="352"/>
      <c r="C47" s="405" t="s">
        <v>9</v>
      </c>
      <c r="D47" s="406" t="s">
        <v>10</v>
      </c>
      <c r="E47" s="407" t="s">
        <v>11</v>
      </c>
      <c r="F47" s="405" t="s">
        <v>9</v>
      </c>
      <c r="G47" s="406" t="s">
        <v>10</v>
      </c>
      <c r="H47" s="407" t="s">
        <v>11</v>
      </c>
      <c r="I47" s="405" t="s">
        <v>9</v>
      </c>
      <c r="J47" s="406" t="s">
        <v>10</v>
      </c>
      <c r="K47" s="407" t="s">
        <v>11</v>
      </c>
      <c r="L47" s="405" t="s">
        <v>9</v>
      </c>
      <c r="M47" s="406" t="s">
        <v>10</v>
      </c>
      <c r="N47" s="407" t="s">
        <v>11</v>
      </c>
      <c r="O47" s="405" t="s">
        <v>9</v>
      </c>
      <c r="P47" s="406" t="s">
        <v>10</v>
      </c>
      <c r="Q47" s="407" t="s">
        <v>11</v>
      </c>
      <c r="R47" s="405" t="s">
        <v>9</v>
      </c>
      <c r="S47" s="406" t="s">
        <v>10</v>
      </c>
      <c r="T47" s="407" t="s">
        <v>11</v>
      </c>
      <c r="U47" s="405" t="s">
        <v>9</v>
      </c>
      <c r="V47" s="406" t="s">
        <v>10</v>
      </c>
      <c r="W47" s="407" t="s">
        <v>11</v>
      </c>
      <c r="X47" s="405" t="s">
        <v>9</v>
      </c>
      <c r="Y47" s="406" t="s">
        <v>10</v>
      </c>
      <c r="Z47" s="407" t="s">
        <v>11</v>
      </c>
      <c r="AA47" s="405" t="s">
        <v>9</v>
      </c>
      <c r="AB47" s="406" t="s">
        <v>10</v>
      </c>
      <c r="AC47" s="407" t="s">
        <v>11</v>
      </c>
      <c r="AD47" s="405" t="s">
        <v>9</v>
      </c>
      <c r="AE47" s="406" t="s">
        <v>10</v>
      </c>
      <c r="AF47" s="407" t="s">
        <v>11</v>
      </c>
      <c r="AG47" s="405" t="s">
        <v>9</v>
      </c>
      <c r="AH47" s="406" t="s">
        <v>10</v>
      </c>
      <c r="AI47" s="407" t="s">
        <v>11</v>
      </c>
      <c r="AJ47" s="222"/>
      <c r="AK47" s="222"/>
      <c r="AL47" s="222"/>
    </row>
    <row r="48" spans="1:68" ht="15.5" x14ac:dyDescent="0.35">
      <c r="B48" s="353" t="s">
        <v>18</v>
      </c>
      <c r="C48" s="229">
        <f>+C6/1000</f>
        <v>1315.2270000000001</v>
      </c>
      <c r="D48" s="230">
        <f>+D6/1000</f>
        <v>1740.1030000000001</v>
      </c>
      <c r="E48" s="231">
        <f t="shared" ref="E48" si="119">C48+D48</f>
        <v>3055.33</v>
      </c>
      <c r="F48" s="229">
        <f t="shared" ref="F48:G48" si="120">+F6/1000</f>
        <v>1251.556</v>
      </c>
      <c r="G48" s="230">
        <f t="shared" si="120"/>
        <v>2926.4380000000001</v>
      </c>
      <c r="H48" s="231">
        <f t="shared" ref="H48:H53" si="121">F48+G48</f>
        <v>4177.9940000000006</v>
      </c>
      <c r="I48" s="229">
        <f t="shared" ref="I48:J48" si="122">+I6/1000</f>
        <v>1451.671</v>
      </c>
      <c r="J48" s="230">
        <f t="shared" si="122"/>
        <v>2241.6460000000002</v>
      </c>
      <c r="K48" s="231">
        <f t="shared" ref="K48:K53" si="123">I48+J48</f>
        <v>3693.317</v>
      </c>
      <c r="L48" s="229">
        <f t="shared" ref="L48:M48" si="124">+L6/1000</f>
        <v>651.69799999999998</v>
      </c>
      <c r="M48" s="230">
        <f t="shared" si="124"/>
        <v>1065.3240000000001</v>
      </c>
      <c r="N48" s="231">
        <f t="shared" ref="N48:N53" si="125">L48+M48</f>
        <v>1717.0219999999999</v>
      </c>
      <c r="O48" s="229">
        <f t="shared" ref="O48:P48" si="126">+O6/1000</f>
        <v>0</v>
      </c>
      <c r="P48" s="230">
        <f t="shared" si="126"/>
        <v>0</v>
      </c>
      <c r="Q48" s="231">
        <f t="shared" ref="Q48:Q53" si="127">O48+P48</f>
        <v>0</v>
      </c>
      <c r="R48" s="229">
        <f t="shared" ref="R48:S48" si="128">+R6/1000</f>
        <v>688.22299999999996</v>
      </c>
      <c r="S48" s="230">
        <f t="shared" si="128"/>
        <v>454.95400000000001</v>
      </c>
      <c r="T48" s="231">
        <f t="shared" ref="T48:T53" si="129">R48+S48</f>
        <v>1143.1769999999999</v>
      </c>
      <c r="U48" s="229">
        <f t="shared" ref="U48:V48" si="130">+U6/1000</f>
        <v>943.46699999999998</v>
      </c>
      <c r="V48" s="230">
        <f t="shared" si="130"/>
        <v>2821.0709999999999</v>
      </c>
      <c r="W48" s="231">
        <f t="shared" ref="W48:W53" si="131">U48+V48</f>
        <v>3764.538</v>
      </c>
      <c r="X48" s="229">
        <f t="shared" ref="X48:Y48" si="132">+X6/1000</f>
        <v>332.51600000000002</v>
      </c>
      <c r="Y48" s="230">
        <f t="shared" si="132"/>
        <v>162.90299999999999</v>
      </c>
      <c r="Z48" s="231">
        <f t="shared" ref="Z48:Z53" si="133">X48+Y48</f>
        <v>495.41899999999998</v>
      </c>
      <c r="AA48" s="229">
        <f>C48+F48+I48+O48+R48+U48+X48+L48</f>
        <v>6634.3580000000002</v>
      </c>
      <c r="AB48" s="230">
        <f t="shared" ref="AB48:AB53" si="134">D48+G48+J48+P48+S48+V48+Y48+M48</f>
        <v>11412.439</v>
      </c>
      <c r="AC48" s="231">
        <f t="shared" ref="AC48:AC52" si="135">AA48+AB48</f>
        <v>18046.796999999999</v>
      </c>
      <c r="AD48" s="229">
        <f t="shared" ref="AD48:AE48" si="136">+AD6/1000</f>
        <v>3184.5839999999998</v>
      </c>
      <c r="AE48" s="230">
        <f t="shared" si="136"/>
        <v>4088.02</v>
      </c>
      <c r="AF48" s="231">
        <f t="shared" ref="AF48:AF53" si="137">AD48+AE48</f>
        <v>7272.6039999999994</v>
      </c>
      <c r="AG48" s="229">
        <f>+AD48+AA48</f>
        <v>9818.9419999999991</v>
      </c>
      <c r="AH48" s="230">
        <f>+AE48+AB48</f>
        <v>15500.459000000001</v>
      </c>
      <c r="AI48" s="231">
        <f t="shared" ref="AI48:AI52" si="138">AG48+AH48</f>
        <v>25319.400999999998</v>
      </c>
      <c r="AJ48" s="190"/>
      <c r="AK48" s="190"/>
      <c r="AL48" s="190"/>
    </row>
    <row r="49" spans="1:97" ht="15.5" x14ac:dyDescent="0.35">
      <c r="B49" s="353" t="s">
        <v>17</v>
      </c>
      <c r="C49" s="223">
        <f t="shared" ref="C49:D49" si="139">+C7/1000</f>
        <v>1649.66</v>
      </c>
      <c r="D49" s="225">
        <f t="shared" si="139"/>
        <v>2058.9250000000002</v>
      </c>
      <c r="E49" s="224">
        <f t="shared" ref="E49:E53" si="140">C49+D49</f>
        <v>3708.585</v>
      </c>
      <c r="F49" s="223">
        <f t="shared" ref="F49:G49" si="141">+F7/1000</f>
        <v>1049.088</v>
      </c>
      <c r="G49" s="225">
        <f t="shared" si="141"/>
        <v>2577.98</v>
      </c>
      <c r="H49" s="224">
        <f t="shared" si="121"/>
        <v>3627.0680000000002</v>
      </c>
      <c r="I49" s="223">
        <f t="shared" ref="I49:J49" si="142">+I7/1000</f>
        <v>1465.9359999999999</v>
      </c>
      <c r="J49" s="225">
        <f t="shared" si="142"/>
        <v>2637.683</v>
      </c>
      <c r="K49" s="224">
        <f t="shared" si="123"/>
        <v>4103.6189999999997</v>
      </c>
      <c r="L49" s="223">
        <f t="shared" ref="L49:M49" si="143">+L7/1000</f>
        <v>88.24</v>
      </c>
      <c r="M49" s="225">
        <f t="shared" si="143"/>
        <v>160.077</v>
      </c>
      <c r="N49" s="224">
        <f t="shared" si="125"/>
        <v>248.31700000000001</v>
      </c>
      <c r="O49" s="223">
        <f t="shared" ref="O49:P49" si="144">+O7/1000</f>
        <v>0</v>
      </c>
      <c r="P49" s="225">
        <f t="shared" si="144"/>
        <v>0</v>
      </c>
      <c r="Q49" s="224">
        <f t="shared" si="127"/>
        <v>0</v>
      </c>
      <c r="R49" s="223">
        <f t="shared" ref="R49:S49" si="145">+R7/1000</f>
        <v>784.49400000000003</v>
      </c>
      <c r="S49" s="225">
        <f t="shared" si="145"/>
        <v>509.50400000000002</v>
      </c>
      <c r="T49" s="224">
        <f t="shared" si="129"/>
        <v>1293.998</v>
      </c>
      <c r="U49" s="223">
        <f t="shared" ref="U49:V49" si="146">+U7/1000</f>
        <v>755.11800000000005</v>
      </c>
      <c r="V49" s="225">
        <f t="shared" si="146"/>
        <v>1724.472</v>
      </c>
      <c r="W49" s="224">
        <f t="shared" si="131"/>
        <v>2479.59</v>
      </c>
      <c r="X49" s="223">
        <f t="shared" ref="X49:Y49" si="147">+X7/1000</f>
        <v>255.875</v>
      </c>
      <c r="Y49" s="225">
        <f t="shared" si="147"/>
        <v>242.75700000000001</v>
      </c>
      <c r="Z49" s="224">
        <f t="shared" si="133"/>
        <v>498.63200000000001</v>
      </c>
      <c r="AA49" s="223">
        <f t="shared" ref="AA49:AA53" si="148">C49+F49+I49+O49+R49+U49+X49+L49</f>
        <v>6048.4110000000001</v>
      </c>
      <c r="AB49" s="225">
        <f t="shared" si="134"/>
        <v>9911.3979999999992</v>
      </c>
      <c r="AC49" s="224">
        <f t="shared" si="135"/>
        <v>15959.808999999999</v>
      </c>
      <c r="AD49" s="223">
        <f t="shared" ref="AD49:AE49" si="149">+AD7/1000</f>
        <v>3103.5790000000002</v>
      </c>
      <c r="AE49" s="225">
        <f t="shared" si="149"/>
        <v>4115.6660000000002</v>
      </c>
      <c r="AF49" s="224">
        <f t="shared" si="137"/>
        <v>7219.2450000000008</v>
      </c>
      <c r="AG49" s="223">
        <f t="shared" ref="AG49:AG52" si="150">+AD49+AA49</f>
        <v>9151.99</v>
      </c>
      <c r="AH49" s="225">
        <f t="shared" ref="AH49:AH52" si="151">+AE49+AB49</f>
        <v>14027.063999999998</v>
      </c>
      <c r="AI49" s="224">
        <f t="shared" si="138"/>
        <v>23179.053999999996</v>
      </c>
      <c r="AJ49" s="190"/>
      <c r="AK49" s="190"/>
      <c r="AL49" s="190"/>
    </row>
    <row r="50" spans="1:97" ht="15.5" x14ac:dyDescent="0.35">
      <c r="B50" s="353" t="s">
        <v>16</v>
      </c>
      <c r="C50" s="223">
        <f t="shared" ref="C50:D50" si="152">+C8/1000</f>
        <v>1197.7539999999999</v>
      </c>
      <c r="D50" s="225">
        <f t="shared" si="152"/>
        <v>2287.4749999999999</v>
      </c>
      <c r="E50" s="224">
        <f t="shared" si="140"/>
        <v>3485.2289999999998</v>
      </c>
      <c r="F50" s="223">
        <f t="shared" ref="F50:G50" si="153">+F8/1000</f>
        <v>1210.1569999999999</v>
      </c>
      <c r="G50" s="225">
        <f t="shared" si="153"/>
        <v>2438.8939999999998</v>
      </c>
      <c r="H50" s="224">
        <f t="shared" si="121"/>
        <v>3649.0509999999995</v>
      </c>
      <c r="I50" s="223">
        <f t="shared" ref="I50:J50" si="154">+I8/1000</f>
        <v>1903.604</v>
      </c>
      <c r="J50" s="225">
        <f t="shared" si="154"/>
        <v>3367.95</v>
      </c>
      <c r="K50" s="224">
        <f t="shared" si="123"/>
        <v>5271.5540000000001</v>
      </c>
      <c r="L50" s="223">
        <f t="shared" ref="L50:M50" si="155">+L8/1000</f>
        <v>0</v>
      </c>
      <c r="M50" s="225">
        <f t="shared" si="155"/>
        <v>0</v>
      </c>
      <c r="N50" s="224">
        <f t="shared" si="125"/>
        <v>0</v>
      </c>
      <c r="O50" s="223">
        <f t="shared" ref="O50:P50" si="156">+O8/1000</f>
        <v>0</v>
      </c>
      <c r="P50" s="225">
        <f t="shared" si="156"/>
        <v>0</v>
      </c>
      <c r="Q50" s="224">
        <f t="shared" si="127"/>
        <v>0</v>
      </c>
      <c r="R50" s="223">
        <f t="shared" ref="R50:S50" si="157">+R8/1000</f>
        <v>623.34400000000005</v>
      </c>
      <c r="S50" s="225">
        <f t="shared" si="157"/>
        <v>479.90199999999999</v>
      </c>
      <c r="T50" s="224">
        <f t="shared" si="129"/>
        <v>1103.2460000000001</v>
      </c>
      <c r="U50" s="223">
        <f t="shared" ref="U50:V50" si="158">+U8/1000</f>
        <v>1011.7670000000001</v>
      </c>
      <c r="V50" s="225">
        <f t="shared" si="158"/>
        <v>2554.0329999999999</v>
      </c>
      <c r="W50" s="224">
        <f t="shared" si="131"/>
        <v>3565.8</v>
      </c>
      <c r="X50" s="223">
        <f t="shared" ref="X50:Y50" si="159">+X8/1000</f>
        <v>343.59199999999998</v>
      </c>
      <c r="Y50" s="225">
        <f t="shared" si="159"/>
        <v>287.45299999999997</v>
      </c>
      <c r="Z50" s="224">
        <f t="shared" si="133"/>
        <v>631.04499999999996</v>
      </c>
      <c r="AA50" s="223">
        <f t="shared" si="148"/>
        <v>6290.2179999999998</v>
      </c>
      <c r="AB50" s="225">
        <f t="shared" si="134"/>
        <v>11415.706999999999</v>
      </c>
      <c r="AC50" s="224">
        <f t="shared" si="135"/>
        <v>17705.924999999999</v>
      </c>
      <c r="AD50" s="223">
        <f t="shared" ref="AD50:AE50" si="160">+AD8/1000</f>
        <v>2861.4639999999999</v>
      </c>
      <c r="AE50" s="225">
        <f t="shared" si="160"/>
        <v>4259.8819999999996</v>
      </c>
      <c r="AF50" s="224">
        <f t="shared" si="137"/>
        <v>7121.3459999999995</v>
      </c>
      <c r="AG50" s="223">
        <f t="shared" si="150"/>
        <v>9151.6820000000007</v>
      </c>
      <c r="AH50" s="225">
        <f t="shared" si="151"/>
        <v>15675.588999999998</v>
      </c>
      <c r="AI50" s="224">
        <f t="shared" si="138"/>
        <v>24827.271000000001</v>
      </c>
      <c r="AJ50" s="190"/>
      <c r="AK50" s="190"/>
      <c r="AL50" s="190"/>
    </row>
    <row r="51" spans="1:97" ht="15.5" x14ac:dyDescent="0.35">
      <c r="B51" s="353" t="s">
        <v>15</v>
      </c>
      <c r="C51" s="223">
        <f t="shared" ref="C51:D51" si="161">+C9/1000</f>
        <v>1335.723</v>
      </c>
      <c r="D51" s="225">
        <f t="shared" si="161"/>
        <v>2798.4270000000001</v>
      </c>
      <c r="E51" s="224">
        <f t="shared" si="140"/>
        <v>4134.1499999999996</v>
      </c>
      <c r="F51" s="223">
        <f t="shared" ref="F51:G51" si="162">+F9/1000</f>
        <v>1105.4670000000001</v>
      </c>
      <c r="G51" s="225">
        <f t="shared" si="162"/>
        <v>2706.4650000000001</v>
      </c>
      <c r="H51" s="224">
        <f t="shared" si="121"/>
        <v>3811.9320000000002</v>
      </c>
      <c r="I51" s="223">
        <f t="shared" ref="I51:J51" si="163">+I9/1000</f>
        <v>2079.64</v>
      </c>
      <c r="J51" s="225">
        <f t="shared" si="163"/>
        <v>3505.2179999999998</v>
      </c>
      <c r="K51" s="224">
        <f t="shared" si="123"/>
        <v>5584.8580000000002</v>
      </c>
      <c r="L51" s="223">
        <f t="shared" ref="L51:M51" si="164">+L9/1000</f>
        <v>0</v>
      </c>
      <c r="M51" s="225">
        <f t="shared" si="164"/>
        <v>0</v>
      </c>
      <c r="N51" s="224">
        <f t="shared" si="125"/>
        <v>0</v>
      </c>
      <c r="O51" s="223">
        <f t="shared" ref="O51:P51" si="165">+O9/1000</f>
        <v>101.83499999999999</v>
      </c>
      <c r="P51" s="225">
        <f t="shared" si="165"/>
        <v>13.897</v>
      </c>
      <c r="Q51" s="224">
        <f t="shared" si="127"/>
        <v>115.732</v>
      </c>
      <c r="R51" s="223">
        <f t="shared" ref="R51:S51" si="166">+R9/1000</f>
        <v>585.80899999999997</v>
      </c>
      <c r="S51" s="225">
        <f t="shared" si="166"/>
        <v>520.46699999999998</v>
      </c>
      <c r="T51" s="224">
        <f t="shared" si="129"/>
        <v>1106.2759999999998</v>
      </c>
      <c r="U51" s="223">
        <f t="shared" ref="U51:V51" si="167">+U9/1000</f>
        <v>1031.17</v>
      </c>
      <c r="V51" s="225">
        <f t="shared" si="167"/>
        <v>2983.3649999999998</v>
      </c>
      <c r="W51" s="224">
        <f t="shared" si="131"/>
        <v>4014.5349999999999</v>
      </c>
      <c r="X51" s="223">
        <f t="shared" ref="X51:Y51" si="168">+X9/1000</f>
        <v>317.27600000000001</v>
      </c>
      <c r="Y51" s="225">
        <f t="shared" si="168"/>
        <v>237.887</v>
      </c>
      <c r="Z51" s="224">
        <f t="shared" si="133"/>
        <v>555.16300000000001</v>
      </c>
      <c r="AA51" s="223">
        <f t="shared" si="148"/>
        <v>6556.92</v>
      </c>
      <c r="AB51" s="225">
        <f t="shared" si="134"/>
        <v>12765.726000000002</v>
      </c>
      <c r="AC51" s="224">
        <f t="shared" si="135"/>
        <v>19322.646000000001</v>
      </c>
      <c r="AD51" s="223">
        <f t="shared" ref="AD51:AE51" si="169">+AD9/1000</f>
        <v>2900.482</v>
      </c>
      <c r="AE51" s="225">
        <f t="shared" si="169"/>
        <v>4221.1570000000002</v>
      </c>
      <c r="AF51" s="224">
        <f t="shared" si="137"/>
        <v>7121.6390000000001</v>
      </c>
      <c r="AG51" s="223">
        <f t="shared" si="150"/>
        <v>9457.402</v>
      </c>
      <c r="AH51" s="225">
        <f t="shared" si="151"/>
        <v>16986.883000000002</v>
      </c>
      <c r="AI51" s="224">
        <f t="shared" si="138"/>
        <v>26444.285000000003</v>
      </c>
      <c r="AJ51" s="190"/>
      <c r="AK51" s="190"/>
      <c r="AL51" s="190"/>
    </row>
    <row r="52" spans="1:97" ht="15.5" x14ac:dyDescent="0.35">
      <c r="A52" s="152"/>
      <c r="B52" s="353" t="s">
        <v>31</v>
      </c>
      <c r="C52" s="223">
        <f t="shared" ref="C52:D52" si="170">+C10/1000</f>
        <v>1248.6690000000001</v>
      </c>
      <c r="D52" s="225">
        <f t="shared" si="170"/>
        <v>2886.6060000000002</v>
      </c>
      <c r="E52" s="224">
        <f t="shared" si="140"/>
        <v>4135.2750000000005</v>
      </c>
      <c r="F52" s="223">
        <f t="shared" ref="F52:G52" si="171">+F10/1000</f>
        <v>1143.239</v>
      </c>
      <c r="G52" s="225">
        <f t="shared" si="171"/>
        <v>2562.806</v>
      </c>
      <c r="H52" s="224">
        <f t="shared" si="121"/>
        <v>3706.0450000000001</v>
      </c>
      <c r="I52" s="223">
        <f t="shared" ref="I52:J52" si="172">+I10/1000</f>
        <v>2022.2049999999999</v>
      </c>
      <c r="J52" s="225">
        <f t="shared" si="172"/>
        <v>3214.4659999999999</v>
      </c>
      <c r="K52" s="224">
        <f t="shared" si="123"/>
        <v>5236.6710000000003</v>
      </c>
      <c r="L52" s="223">
        <f t="shared" ref="L52:M52" si="173">+L10/1000</f>
        <v>0</v>
      </c>
      <c r="M52" s="225">
        <f t="shared" si="173"/>
        <v>0</v>
      </c>
      <c r="N52" s="224">
        <f t="shared" si="125"/>
        <v>0</v>
      </c>
      <c r="O52" s="223">
        <f t="shared" ref="O52:P52" si="174">+O10/1000</f>
        <v>421.12099999999998</v>
      </c>
      <c r="P52" s="225">
        <f t="shared" si="174"/>
        <v>15.545999999999999</v>
      </c>
      <c r="Q52" s="224">
        <f t="shared" si="127"/>
        <v>436.66699999999997</v>
      </c>
      <c r="R52" s="223">
        <f t="shared" ref="R52:S52" si="175">+R10/1000</f>
        <v>720.029</v>
      </c>
      <c r="S52" s="225">
        <f t="shared" si="175"/>
        <v>723.52599999999995</v>
      </c>
      <c r="T52" s="224">
        <f t="shared" si="129"/>
        <v>1443.5549999999998</v>
      </c>
      <c r="U52" s="223">
        <f t="shared" ref="U52:V52" si="176">+U10/1000</f>
        <v>905.12900000000002</v>
      </c>
      <c r="V52" s="225">
        <f t="shared" si="176"/>
        <v>3097.8710000000001</v>
      </c>
      <c r="W52" s="224">
        <f t="shared" si="131"/>
        <v>4003</v>
      </c>
      <c r="X52" s="223">
        <f t="shared" ref="X52:Y52" si="177">+X10/1000</f>
        <v>237.44300000000001</v>
      </c>
      <c r="Y52" s="225">
        <f t="shared" si="177"/>
        <v>206.18</v>
      </c>
      <c r="Z52" s="224">
        <f t="shared" si="133"/>
        <v>443.62300000000005</v>
      </c>
      <c r="AA52" s="223">
        <f t="shared" si="148"/>
        <v>6697.8350000000009</v>
      </c>
      <c r="AB52" s="225">
        <f t="shared" si="134"/>
        <v>12707.001</v>
      </c>
      <c r="AC52" s="224">
        <f t="shared" si="135"/>
        <v>19404.836000000003</v>
      </c>
      <c r="AD52" s="223">
        <f t="shared" ref="AD52:AE52" si="178">+AD10/1000</f>
        <v>3379.3159999999998</v>
      </c>
      <c r="AE52" s="225">
        <f t="shared" si="178"/>
        <v>4050.3209999999999</v>
      </c>
      <c r="AF52" s="224">
        <f t="shared" si="137"/>
        <v>7429.6369999999997</v>
      </c>
      <c r="AG52" s="223">
        <f t="shared" si="150"/>
        <v>10077.151000000002</v>
      </c>
      <c r="AH52" s="225">
        <f t="shared" si="151"/>
        <v>16757.322</v>
      </c>
      <c r="AI52" s="224">
        <f t="shared" si="138"/>
        <v>26834.473000000002</v>
      </c>
      <c r="AJ52" s="190"/>
      <c r="AK52" s="190"/>
      <c r="AL52" s="190"/>
    </row>
    <row r="53" spans="1:97" s="73" customFormat="1" ht="15.5" x14ac:dyDescent="0.35">
      <c r="A53" s="152"/>
      <c r="B53" s="353" t="s">
        <v>40</v>
      </c>
      <c r="C53" s="223">
        <f t="shared" ref="C53:D56" si="179">+C11/1000</f>
        <v>998.06299999999999</v>
      </c>
      <c r="D53" s="225">
        <f t="shared" si="179"/>
        <v>2886.877</v>
      </c>
      <c r="E53" s="224">
        <f t="shared" si="140"/>
        <v>3884.94</v>
      </c>
      <c r="F53" s="223">
        <f t="shared" ref="F53:G56" si="180">+F11/1000</f>
        <v>994.51</v>
      </c>
      <c r="G53" s="225">
        <f t="shared" si="180"/>
        <v>2668.69</v>
      </c>
      <c r="H53" s="224">
        <f t="shared" si="121"/>
        <v>3663.2</v>
      </c>
      <c r="I53" s="223">
        <f t="shared" ref="I53:J56" si="181">+I11/1000</f>
        <v>2258.6880000000001</v>
      </c>
      <c r="J53" s="225">
        <f t="shared" si="181"/>
        <v>3367.3670000000002</v>
      </c>
      <c r="K53" s="224">
        <f t="shared" si="123"/>
        <v>5626.0550000000003</v>
      </c>
      <c r="L53" s="223">
        <f t="shared" ref="L53:M56" si="182">+L11/1000</f>
        <v>597.73299999999995</v>
      </c>
      <c r="M53" s="225">
        <f t="shared" si="182"/>
        <v>1264.2360000000001</v>
      </c>
      <c r="N53" s="224">
        <f t="shared" si="125"/>
        <v>1861.9690000000001</v>
      </c>
      <c r="O53" s="223">
        <f t="shared" ref="O53:P56" si="183">+O11/1000</f>
        <v>181.983</v>
      </c>
      <c r="P53" s="225">
        <f t="shared" si="183"/>
        <v>122.31399999999999</v>
      </c>
      <c r="Q53" s="224">
        <f t="shared" si="127"/>
        <v>304.29700000000003</v>
      </c>
      <c r="R53" s="223">
        <f t="shared" ref="R53:S56" si="184">+R11/1000</f>
        <v>913.65800000000002</v>
      </c>
      <c r="S53" s="225">
        <f t="shared" si="184"/>
        <v>803.60599999999999</v>
      </c>
      <c r="T53" s="224">
        <f t="shared" si="129"/>
        <v>1717.2640000000001</v>
      </c>
      <c r="U53" s="223">
        <f t="shared" ref="U53:V56" si="185">+U11/1000</f>
        <v>1037.877</v>
      </c>
      <c r="V53" s="225">
        <f t="shared" si="185"/>
        <v>2632.9929999999999</v>
      </c>
      <c r="W53" s="224">
        <f t="shared" si="131"/>
        <v>3670.87</v>
      </c>
      <c r="X53" s="223">
        <f t="shared" ref="X53:Y56" si="186">+X11/1000</f>
        <v>398.77499999999998</v>
      </c>
      <c r="Y53" s="225">
        <f t="shared" si="186"/>
        <v>330.512</v>
      </c>
      <c r="Z53" s="224">
        <f t="shared" si="133"/>
        <v>729.28700000000003</v>
      </c>
      <c r="AA53" s="223">
        <f t="shared" si="148"/>
        <v>7381.2870000000003</v>
      </c>
      <c r="AB53" s="225">
        <f t="shared" si="134"/>
        <v>14076.595000000003</v>
      </c>
      <c r="AC53" s="224">
        <f t="shared" ref="AC53" si="187">AA53+AB53</f>
        <v>21457.882000000005</v>
      </c>
      <c r="AD53" s="223">
        <f t="shared" ref="AD53:AE56" si="188">+AD11/1000</f>
        <v>3031.998</v>
      </c>
      <c r="AE53" s="225">
        <f t="shared" si="188"/>
        <v>3858.5010000000002</v>
      </c>
      <c r="AF53" s="224">
        <f t="shared" si="137"/>
        <v>6890.4989999999998</v>
      </c>
      <c r="AG53" s="223">
        <f t="shared" ref="AG53" si="189">+AD53+AA53</f>
        <v>10413.285</v>
      </c>
      <c r="AH53" s="225">
        <f t="shared" ref="AH53" si="190">+AE53+AB53</f>
        <v>17935.096000000005</v>
      </c>
      <c r="AI53" s="224">
        <f t="shared" ref="AI53" si="191">AG53+AH53</f>
        <v>28348.381000000005</v>
      </c>
      <c r="AJ53" s="190"/>
      <c r="AK53" s="190"/>
      <c r="AL53" s="190"/>
    </row>
    <row r="54" spans="1:97" s="73" customFormat="1" ht="15.5" x14ac:dyDescent="0.35">
      <c r="A54" s="152"/>
      <c r="B54" s="115" t="s">
        <v>159</v>
      </c>
      <c r="C54" s="223">
        <f t="shared" si="179"/>
        <v>1051.0450000000001</v>
      </c>
      <c r="D54" s="225">
        <f t="shared" si="179"/>
        <v>2872.8339999999998</v>
      </c>
      <c r="E54" s="224">
        <f t="shared" ref="E54" si="192">C54+D54</f>
        <v>3923.8789999999999</v>
      </c>
      <c r="F54" s="223">
        <f t="shared" si="180"/>
        <v>1039.136</v>
      </c>
      <c r="G54" s="225">
        <f t="shared" si="180"/>
        <v>2698.56</v>
      </c>
      <c r="H54" s="224">
        <f t="shared" ref="H54" si="193">F54+G54</f>
        <v>3737.6959999999999</v>
      </c>
      <c r="I54" s="223">
        <f t="shared" si="181"/>
        <v>2085.3989999999999</v>
      </c>
      <c r="J54" s="225">
        <f t="shared" si="181"/>
        <v>3840.4879999999998</v>
      </c>
      <c r="K54" s="224">
        <f t="shared" ref="K54" si="194">I54+J54</f>
        <v>5925.8869999999997</v>
      </c>
      <c r="L54" s="223">
        <f t="shared" si="182"/>
        <v>745.22400000000005</v>
      </c>
      <c r="M54" s="225">
        <f t="shared" si="182"/>
        <v>1003.658</v>
      </c>
      <c r="N54" s="224">
        <f t="shared" ref="N54" si="195">L54+M54</f>
        <v>1748.8820000000001</v>
      </c>
      <c r="O54" s="223">
        <f t="shared" si="183"/>
        <v>379.44532999999996</v>
      </c>
      <c r="P54" s="225">
        <f t="shared" si="183"/>
        <v>605.27714000000003</v>
      </c>
      <c r="Q54" s="224">
        <f t="shared" ref="Q54" si="196">O54+P54</f>
        <v>984.72246999999993</v>
      </c>
      <c r="R54" s="223">
        <f t="shared" si="184"/>
        <v>808.57805000000008</v>
      </c>
      <c r="S54" s="225">
        <f t="shared" si="184"/>
        <v>908.53654400000016</v>
      </c>
      <c r="T54" s="224">
        <f t="shared" ref="T54" si="197">R54+S54</f>
        <v>1717.1145940000001</v>
      </c>
      <c r="U54" s="223">
        <f t="shared" si="185"/>
        <v>1026.6279999999999</v>
      </c>
      <c r="V54" s="225">
        <f t="shared" si="185"/>
        <v>2668.1120000000001</v>
      </c>
      <c r="W54" s="224">
        <f t="shared" ref="W54" si="198">U54+V54</f>
        <v>3694.74</v>
      </c>
      <c r="X54" s="223">
        <f t="shared" si="186"/>
        <v>370.72378999999995</v>
      </c>
      <c r="Y54" s="225">
        <f t="shared" si="186"/>
        <v>363.07141000000001</v>
      </c>
      <c r="Z54" s="224">
        <f t="shared" ref="Z54" si="199">X54+Y54</f>
        <v>733.79520000000002</v>
      </c>
      <c r="AA54" s="223">
        <f t="shared" ref="AA54" si="200">C54+F54+I54+O54+R54+U54+X54+L54</f>
        <v>7506.1791699999994</v>
      </c>
      <c r="AB54" s="225">
        <f t="shared" ref="AB54" si="201">D54+G54+J54+P54+S54+V54+Y54+M54</f>
        <v>14960.537093999999</v>
      </c>
      <c r="AC54" s="224">
        <f t="shared" ref="AC54" si="202">AA54+AB54</f>
        <v>22466.716263999999</v>
      </c>
      <c r="AD54" s="223">
        <f t="shared" si="188"/>
        <v>3156.0169999999998</v>
      </c>
      <c r="AE54" s="225">
        <f t="shared" si="188"/>
        <v>3638.5050000000001</v>
      </c>
      <c r="AF54" s="224">
        <f t="shared" ref="AF54" si="203">AD54+AE54</f>
        <v>6794.5219999999999</v>
      </c>
      <c r="AG54" s="223">
        <f t="shared" ref="AG54" si="204">+AD54+AA54</f>
        <v>10662.196169999999</v>
      </c>
      <c r="AH54" s="225">
        <f t="shared" ref="AH54" si="205">+AE54+AB54</f>
        <v>18599.042094</v>
      </c>
      <c r="AI54" s="224">
        <f t="shared" ref="AI54" si="206">AG54+AH54</f>
        <v>29261.238264</v>
      </c>
    </row>
    <row r="55" spans="1:97" s="73" customFormat="1" ht="15.5" x14ac:dyDescent="0.35">
      <c r="A55" s="152"/>
      <c r="B55" s="429" t="s">
        <v>168</v>
      </c>
      <c r="C55" s="425">
        <f t="shared" si="179"/>
        <v>861.89599999999996</v>
      </c>
      <c r="D55" s="426">
        <f t="shared" si="179"/>
        <v>2966.9740000000002</v>
      </c>
      <c r="E55" s="427">
        <f t="shared" ref="E55" si="207">C55+D55</f>
        <v>3828.87</v>
      </c>
      <c r="F55" s="425">
        <f t="shared" si="180"/>
        <v>750.17100000000005</v>
      </c>
      <c r="G55" s="426">
        <f t="shared" si="180"/>
        <v>2213.4430000000002</v>
      </c>
      <c r="H55" s="427">
        <f t="shared" ref="H55" si="208">F55+G55</f>
        <v>2963.6140000000005</v>
      </c>
      <c r="I55" s="425">
        <f t="shared" si="181"/>
        <v>2032.4159999999999</v>
      </c>
      <c r="J55" s="426">
        <f t="shared" si="181"/>
        <v>4209.0559999999996</v>
      </c>
      <c r="K55" s="427">
        <f t="shared" ref="K55" si="209">I55+J55</f>
        <v>6241.4719999999998</v>
      </c>
      <c r="L55" s="425">
        <f t="shared" si="182"/>
        <v>690.12400000000002</v>
      </c>
      <c r="M55" s="426">
        <f t="shared" si="182"/>
        <v>1566.999</v>
      </c>
      <c r="N55" s="427">
        <f t="shared" ref="N55" si="210">L55+M55</f>
        <v>2257.123</v>
      </c>
      <c r="O55" s="425">
        <f t="shared" si="183"/>
        <v>446.19583999999998</v>
      </c>
      <c r="P55" s="426">
        <f t="shared" si="183"/>
        <v>639.08553000000006</v>
      </c>
      <c r="Q55" s="427">
        <f t="shared" ref="Q55" si="211">O55+P55</f>
        <v>1085.2813700000002</v>
      </c>
      <c r="R55" s="425">
        <f t="shared" si="184"/>
        <v>1050.2922800000001</v>
      </c>
      <c r="S55" s="426">
        <f t="shared" si="184"/>
        <v>1443.3971670000001</v>
      </c>
      <c r="T55" s="427">
        <f t="shared" ref="T55" si="212">R55+S55</f>
        <v>2493.6894470000002</v>
      </c>
      <c r="U55" s="425">
        <f t="shared" si="185"/>
        <v>820.76099999999997</v>
      </c>
      <c r="V55" s="426">
        <f t="shared" si="185"/>
        <v>2280.5920000000001</v>
      </c>
      <c r="W55" s="427">
        <f t="shared" ref="W55" si="213">U55+V55</f>
        <v>3101.3530000000001</v>
      </c>
      <c r="X55" s="425">
        <f t="shared" si="186"/>
        <v>266.34070999999994</v>
      </c>
      <c r="Y55" s="426">
        <f t="shared" si="186"/>
        <v>287.50145999999995</v>
      </c>
      <c r="Z55" s="427">
        <f t="shared" ref="Z55" si="214">X55+Y55</f>
        <v>553.8421699999999</v>
      </c>
      <c r="AA55" s="425">
        <f t="shared" ref="AA55" si="215">C55+F55+I55+O55+R55+U55+X55+L55</f>
        <v>6918.1968300000008</v>
      </c>
      <c r="AB55" s="426">
        <f t="shared" ref="AB55" si="216">D55+G55+J55+P55+S55+V55+Y55+M55</f>
        <v>15607.048157000001</v>
      </c>
      <c r="AC55" s="427">
        <f t="shared" ref="AC55" si="217">AA55+AB55</f>
        <v>22525.244987000002</v>
      </c>
      <c r="AD55" s="425">
        <f t="shared" si="188"/>
        <v>3382.1529999999998</v>
      </c>
      <c r="AE55" s="426">
        <f t="shared" si="188"/>
        <v>4160.1689999999999</v>
      </c>
      <c r="AF55" s="427">
        <f t="shared" ref="AF55" si="218">AD55+AE55</f>
        <v>7542.3220000000001</v>
      </c>
      <c r="AG55" s="425">
        <f t="shared" ref="AG55" si="219">+AD55+AA55</f>
        <v>10300.349830000001</v>
      </c>
      <c r="AH55" s="426">
        <f t="shared" ref="AH55" si="220">+AE55+AB55</f>
        <v>19767.217156999999</v>
      </c>
      <c r="AI55" s="427">
        <f t="shared" ref="AI55" si="221">AG55+AH55</f>
        <v>30067.566986999998</v>
      </c>
      <c r="BR55" s="507"/>
      <c r="BS55" s="507"/>
      <c r="BT55" s="507"/>
      <c r="BU55" s="507"/>
      <c r="BV55" s="507"/>
      <c r="BW55" s="507"/>
      <c r="BX55" s="507"/>
      <c r="BY55" s="507"/>
      <c r="BZ55" s="507"/>
      <c r="CA55" s="507"/>
      <c r="CB55" s="507"/>
      <c r="CC55" s="507"/>
      <c r="CD55" s="507"/>
      <c r="CE55" s="507"/>
      <c r="CF55" s="507"/>
      <c r="CG55" s="507"/>
      <c r="CH55" s="507"/>
      <c r="CI55" s="507"/>
      <c r="CJ55" s="507"/>
      <c r="CK55" s="507"/>
      <c r="CL55" s="507"/>
      <c r="CM55" s="507"/>
      <c r="CN55" s="507"/>
      <c r="CO55" s="507"/>
      <c r="CP55" s="507"/>
      <c r="CQ55" s="507"/>
      <c r="CR55" s="507"/>
      <c r="CS55" s="507"/>
    </row>
    <row r="56" spans="1:97" s="428" customFormat="1" ht="16" thickBot="1" x14ac:dyDescent="0.4">
      <c r="A56" s="152"/>
      <c r="B56" s="392" t="s">
        <v>171</v>
      </c>
      <c r="C56" s="232">
        <f t="shared" si="179"/>
        <v>1045.0229999999999</v>
      </c>
      <c r="D56" s="233">
        <f t="shared" si="179"/>
        <v>3002.547</v>
      </c>
      <c r="E56" s="234">
        <f t="shared" ref="E56" si="222">C56+D56</f>
        <v>4047.5699999999997</v>
      </c>
      <c r="F56" s="232">
        <f t="shared" si="180"/>
        <v>1153.3389999999999</v>
      </c>
      <c r="G56" s="233">
        <f t="shared" si="180"/>
        <v>2413.527</v>
      </c>
      <c r="H56" s="234">
        <f t="shared" ref="H56" si="223">F56+G56</f>
        <v>3566.866</v>
      </c>
      <c r="I56" s="232">
        <f t="shared" si="181"/>
        <v>2478.3000000000002</v>
      </c>
      <c r="J56" s="233">
        <f t="shared" si="181"/>
        <v>4569.2089999999998</v>
      </c>
      <c r="K56" s="234">
        <f t="shared" ref="K56" si="224">I56+J56</f>
        <v>7047.509</v>
      </c>
      <c r="L56" s="232">
        <f t="shared" si="182"/>
        <v>770.04399999999998</v>
      </c>
      <c r="M56" s="233">
        <f t="shared" si="182"/>
        <v>1782.297</v>
      </c>
      <c r="N56" s="234">
        <f t="shared" ref="N56" si="225">L56+M56</f>
        <v>2552.3409999999999</v>
      </c>
      <c r="O56" s="232">
        <f t="shared" si="183"/>
        <v>401.14842999999996</v>
      </c>
      <c r="P56" s="233">
        <f t="shared" si="183"/>
        <v>848.23196999999993</v>
      </c>
      <c r="Q56" s="234">
        <f t="shared" ref="Q56" si="226">O56+P56</f>
        <v>1249.3804</v>
      </c>
      <c r="R56" s="232">
        <f t="shared" si="184"/>
        <v>1322.3266999999998</v>
      </c>
      <c r="S56" s="233">
        <f t="shared" si="184"/>
        <v>1845.68886</v>
      </c>
      <c r="T56" s="234">
        <f t="shared" ref="T56" si="227">R56+S56</f>
        <v>3168.0155599999998</v>
      </c>
      <c r="U56" s="232">
        <f t="shared" si="185"/>
        <v>1112.731</v>
      </c>
      <c r="V56" s="233">
        <f t="shared" si="185"/>
        <v>3033.924</v>
      </c>
      <c r="W56" s="234">
        <f t="shared" ref="W56" si="228">U56+V56</f>
        <v>4146.6549999999997</v>
      </c>
      <c r="X56" s="232">
        <f t="shared" si="186"/>
        <v>32.920999999999999</v>
      </c>
      <c r="Y56" s="233">
        <f t="shared" si="186"/>
        <v>42.316000000000003</v>
      </c>
      <c r="Z56" s="234">
        <f t="shared" ref="Z56" si="229">X56+Y56</f>
        <v>75.236999999999995</v>
      </c>
      <c r="AA56" s="232">
        <f t="shared" ref="AA56" si="230">C56+F56+I56+O56+R56+U56+X56+L56</f>
        <v>8315.8331300000009</v>
      </c>
      <c r="AB56" s="233">
        <f t="shared" ref="AB56" si="231">D56+G56+J56+P56+S56+V56+Y56+M56</f>
        <v>17537.740830000002</v>
      </c>
      <c r="AC56" s="234">
        <f t="shared" ref="AC56" si="232">AA56+AB56</f>
        <v>25853.573960000002</v>
      </c>
      <c r="AD56" s="232">
        <f t="shared" si="188"/>
        <v>3982.4189999999999</v>
      </c>
      <c r="AE56" s="233">
        <f t="shared" si="188"/>
        <v>4315.67</v>
      </c>
      <c r="AF56" s="234">
        <f t="shared" ref="AF56" si="233">AD56+AE56</f>
        <v>8298.0889999999999</v>
      </c>
      <c r="AG56" s="232">
        <f t="shared" ref="AG56" si="234">+AD56+AA56</f>
        <v>12298.252130000001</v>
      </c>
      <c r="AH56" s="233">
        <f t="shared" ref="AH56" si="235">+AE56+AB56</f>
        <v>21853.410830000001</v>
      </c>
      <c r="AI56" s="234">
        <f t="shared" ref="AI56" si="236">AG56+AH56</f>
        <v>34151.662960000001</v>
      </c>
      <c r="BR56" s="433"/>
      <c r="BS56" s="433"/>
      <c r="BT56" s="433"/>
      <c r="BU56" s="433"/>
      <c r="BV56" s="433"/>
      <c r="BW56" s="433"/>
      <c r="BX56" s="433"/>
      <c r="BY56" s="433"/>
      <c r="BZ56" s="433"/>
      <c r="CA56" s="433"/>
      <c r="CB56" s="433"/>
      <c r="CC56" s="433"/>
      <c r="CD56" s="433"/>
      <c r="CE56" s="433"/>
      <c r="CF56" s="433"/>
      <c r="CG56" s="433"/>
      <c r="CH56" s="433"/>
      <c r="CI56" s="433"/>
      <c r="CJ56" s="433"/>
      <c r="CK56" s="433"/>
      <c r="CL56" s="433"/>
      <c r="CM56" s="433"/>
      <c r="CN56" s="433"/>
      <c r="CO56" s="433"/>
      <c r="CP56" s="433"/>
      <c r="CQ56" s="433"/>
      <c r="CR56" s="433"/>
      <c r="CS56" s="433"/>
    </row>
    <row r="57" spans="1:97" s="73" customFormat="1" ht="19" thickBot="1" x14ac:dyDescent="0.4">
      <c r="A57" s="152"/>
      <c r="B57" s="511" t="s">
        <v>14</v>
      </c>
      <c r="C57" s="512"/>
      <c r="D57" s="512"/>
      <c r="E57" s="512"/>
      <c r="F57" s="512"/>
      <c r="G57" s="512"/>
      <c r="H57" s="512"/>
      <c r="I57" s="512"/>
      <c r="J57" s="512"/>
      <c r="K57" s="512"/>
      <c r="L57" s="512"/>
      <c r="M57" s="512"/>
      <c r="N57" s="512"/>
      <c r="O57" s="512"/>
      <c r="P57" s="512"/>
      <c r="Q57" s="512"/>
      <c r="R57" s="512"/>
      <c r="S57" s="512"/>
      <c r="T57" s="512"/>
      <c r="U57" s="512"/>
      <c r="V57" s="512"/>
      <c r="W57" s="512"/>
      <c r="X57" s="512"/>
      <c r="Y57" s="512"/>
      <c r="Z57" s="512"/>
      <c r="AA57" s="512"/>
      <c r="AB57" s="512"/>
      <c r="AC57" s="512"/>
      <c r="AD57" s="512"/>
      <c r="AE57" s="512"/>
      <c r="AF57" s="512"/>
      <c r="AG57" s="512"/>
      <c r="AH57" s="512"/>
      <c r="AI57" s="512"/>
      <c r="AJ57" s="188"/>
      <c r="AK57" s="188"/>
      <c r="AL57" s="188"/>
      <c r="AO57" s="506"/>
      <c r="AP57" s="506"/>
      <c r="AQ57" s="506"/>
      <c r="AR57" s="506"/>
      <c r="AS57" s="506"/>
      <c r="AT57" s="506"/>
      <c r="AU57" s="506"/>
      <c r="AV57" s="506"/>
      <c r="AW57" s="506"/>
      <c r="AX57" s="506"/>
      <c r="AY57" s="506"/>
      <c r="AZ57" s="506"/>
      <c r="BA57" s="506"/>
      <c r="BB57" s="506"/>
      <c r="BC57" s="506"/>
      <c r="BD57" s="506"/>
      <c r="BE57" s="506"/>
      <c r="BF57" s="506"/>
      <c r="BG57" s="506"/>
      <c r="BH57" s="506"/>
      <c r="BI57" s="506"/>
      <c r="BJ57" s="506"/>
      <c r="BK57" s="506"/>
      <c r="BL57" s="506"/>
      <c r="BM57" s="506"/>
      <c r="BN57" s="506"/>
      <c r="BO57" s="506"/>
      <c r="BP57" s="506"/>
      <c r="BR57" s="188"/>
      <c r="BS57" s="506"/>
      <c r="BT57" s="506"/>
      <c r="BU57" s="506"/>
      <c r="BV57" s="506"/>
      <c r="BW57" s="506"/>
      <c r="BX57" s="506"/>
      <c r="BY57" s="506"/>
      <c r="BZ57" s="506"/>
      <c r="CA57" s="506"/>
      <c r="CB57" s="506"/>
      <c r="CC57" s="506"/>
      <c r="CD57" s="506"/>
      <c r="CE57" s="506"/>
      <c r="CF57" s="506"/>
      <c r="CG57" s="506"/>
      <c r="CH57" s="506"/>
      <c r="CI57" s="506"/>
      <c r="CJ57" s="506"/>
      <c r="CK57" s="506"/>
      <c r="CL57" s="506"/>
      <c r="CM57" s="506"/>
      <c r="CN57" s="506"/>
      <c r="CO57" s="506"/>
      <c r="CP57" s="506"/>
      <c r="CQ57" s="506"/>
      <c r="CR57" s="506"/>
      <c r="CS57" s="506"/>
    </row>
    <row r="58" spans="1:97" s="73" customFormat="1" ht="15" thickBot="1" x14ac:dyDescent="0.4">
      <c r="A58" s="152"/>
      <c r="B58" s="351" t="s">
        <v>170</v>
      </c>
      <c r="C58" s="508" t="s">
        <v>1</v>
      </c>
      <c r="D58" s="509"/>
      <c r="E58" s="510"/>
      <c r="F58" s="508" t="s">
        <v>2</v>
      </c>
      <c r="G58" s="509"/>
      <c r="H58" s="510"/>
      <c r="I58" s="508" t="s">
        <v>3</v>
      </c>
      <c r="J58" s="509"/>
      <c r="K58" s="510"/>
      <c r="L58" s="508" t="s">
        <v>20</v>
      </c>
      <c r="M58" s="509"/>
      <c r="N58" s="510"/>
      <c r="O58" s="508" t="s">
        <v>4</v>
      </c>
      <c r="P58" s="509"/>
      <c r="Q58" s="510"/>
      <c r="R58" s="508" t="s">
        <v>5</v>
      </c>
      <c r="S58" s="509"/>
      <c r="T58" s="510"/>
      <c r="U58" s="508" t="s">
        <v>6</v>
      </c>
      <c r="V58" s="509"/>
      <c r="W58" s="510"/>
      <c r="X58" s="508" t="s">
        <v>7</v>
      </c>
      <c r="Y58" s="509"/>
      <c r="Z58" s="510"/>
      <c r="AA58" s="508" t="s">
        <v>8</v>
      </c>
      <c r="AB58" s="509"/>
      <c r="AC58" s="510"/>
      <c r="AD58" s="508" t="s">
        <v>41</v>
      </c>
      <c r="AE58" s="509"/>
      <c r="AF58" s="510"/>
      <c r="AG58" s="508" t="s">
        <v>42</v>
      </c>
      <c r="AH58" s="509"/>
      <c r="AI58" s="510"/>
      <c r="AJ58" s="188"/>
      <c r="AK58" s="188"/>
      <c r="AL58" s="188"/>
      <c r="AO58" s="506"/>
      <c r="AP58" s="188"/>
      <c r="AQ58" s="188"/>
      <c r="AR58" s="188"/>
      <c r="AS58" s="188"/>
      <c r="AT58" s="188"/>
      <c r="AU58" s="188"/>
      <c r="AV58" s="188"/>
      <c r="AW58" s="188"/>
      <c r="AX58" s="188"/>
      <c r="AY58" s="188"/>
      <c r="AZ58" s="188"/>
      <c r="BA58" s="188"/>
      <c r="BB58" s="188"/>
      <c r="BC58" s="188"/>
      <c r="BD58" s="188"/>
      <c r="BE58" s="188"/>
      <c r="BF58" s="188"/>
      <c r="BG58" s="188"/>
      <c r="BH58" s="188"/>
      <c r="BI58" s="188"/>
      <c r="BJ58" s="188"/>
      <c r="BK58" s="188"/>
      <c r="BL58" s="188"/>
      <c r="BM58" s="188"/>
      <c r="BN58" s="188"/>
      <c r="BO58" s="188"/>
      <c r="BP58" s="188"/>
      <c r="BR58" s="188"/>
      <c r="BS58" s="188"/>
      <c r="BT58" s="188"/>
      <c r="BU58" s="188"/>
      <c r="BV58" s="188"/>
      <c r="BW58" s="188"/>
      <c r="BX58" s="188"/>
      <c r="BY58" s="188"/>
      <c r="BZ58" s="188"/>
      <c r="CA58" s="188"/>
      <c r="CB58" s="188"/>
      <c r="CC58" s="188"/>
      <c r="CD58" s="188"/>
      <c r="CE58" s="188"/>
      <c r="CF58" s="188"/>
      <c r="CG58" s="188"/>
      <c r="CH58" s="188"/>
      <c r="CI58" s="188"/>
      <c r="CJ58" s="188"/>
      <c r="CK58" s="188"/>
      <c r="CL58" s="188"/>
      <c r="CM58" s="188"/>
      <c r="CN58" s="188"/>
      <c r="CO58" s="188"/>
      <c r="CP58" s="188"/>
      <c r="CQ58" s="188"/>
      <c r="CR58" s="188"/>
      <c r="CS58" s="188"/>
    </row>
    <row r="59" spans="1:97" s="73" customFormat="1" ht="16" thickBot="1" x14ac:dyDescent="0.4">
      <c r="A59" s="152"/>
      <c r="B59" s="354"/>
      <c r="C59" s="405" t="s">
        <v>9</v>
      </c>
      <c r="D59" s="406" t="s">
        <v>10</v>
      </c>
      <c r="E59" s="407" t="s">
        <v>11</v>
      </c>
      <c r="F59" s="405" t="s">
        <v>9</v>
      </c>
      <c r="G59" s="406" t="s">
        <v>10</v>
      </c>
      <c r="H59" s="407" t="s">
        <v>11</v>
      </c>
      <c r="I59" s="405" t="s">
        <v>9</v>
      </c>
      <c r="J59" s="406" t="s">
        <v>10</v>
      </c>
      <c r="K59" s="407" t="s">
        <v>11</v>
      </c>
      <c r="L59" s="405" t="s">
        <v>9</v>
      </c>
      <c r="M59" s="406" t="s">
        <v>10</v>
      </c>
      <c r="N59" s="407" t="s">
        <v>11</v>
      </c>
      <c r="O59" s="405" t="s">
        <v>9</v>
      </c>
      <c r="P59" s="406" t="s">
        <v>10</v>
      </c>
      <c r="Q59" s="407" t="s">
        <v>11</v>
      </c>
      <c r="R59" s="405" t="s">
        <v>9</v>
      </c>
      <c r="S59" s="406" t="s">
        <v>10</v>
      </c>
      <c r="T59" s="407" t="s">
        <v>11</v>
      </c>
      <c r="U59" s="405" t="s">
        <v>9</v>
      </c>
      <c r="V59" s="406" t="s">
        <v>10</v>
      </c>
      <c r="W59" s="407" t="s">
        <v>11</v>
      </c>
      <c r="X59" s="405" t="s">
        <v>9</v>
      </c>
      <c r="Y59" s="406" t="s">
        <v>10</v>
      </c>
      <c r="Z59" s="407" t="s">
        <v>11</v>
      </c>
      <c r="AA59" s="405" t="s">
        <v>9</v>
      </c>
      <c r="AB59" s="406" t="s">
        <v>10</v>
      </c>
      <c r="AC59" s="407" t="s">
        <v>11</v>
      </c>
      <c r="AD59" s="405" t="s">
        <v>9</v>
      </c>
      <c r="AE59" s="406" t="s">
        <v>10</v>
      </c>
      <c r="AF59" s="407" t="s">
        <v>11</v>
      </c>
      <c r="AG59" s="405" t="s">
        <v>9</v>
      </c>
      <c r="AH59" s="406" t="s">
        <v>10</v>
      </c>
      <c r="AI59" s="407" t="s">
        <v>11</v>
      </c>
      <c r="AJ59" s="190"/>
      <c r="AK59" s="190"/>
      <c r="AL59" s="190"/>
      <c r="AO59" s="189"/>
      <c r="AP59" s="192"/>
      <c r="AQ59" s="192"/>
      <c r="AR59" s="192"/>
      <c r="AS59" s="192"/>
      <c r="AT59" s="192"/>
      <c r="AU59" s="192"/>
      <c r="AV59" s="192"/>
      <c r="AW59" s="192"/>
      <c r="AX59" s="192"/>
      <c r="AY59" s="192"/>
      <c r="AZ59" s="192"/>
      <c r="BA59" s="192"/>
      <c r="BB59" s="192"/>
      <c r="BC59" s="192"/>
      <c r="BD59" s="192"/>
      <c r="BE59" s="192"/>
      <c r="BF59" s="192"/>
      <c r="BG59" s="192"/>
      <c r="BH59" s="192"/>
      <c r="BI59" s="192"/>
      <c r="BJ59" s="192"/>
      <c r="BK59" s="192"/>
      <c r="BL59" s="192"/>
      <c r="BM59" s="192"/>
      <c r="BN59" s="192"/>
      <c r="BO59" s="192"/>
      <c r="BP59" s="192"/>
      <c r="BR59" s="189"/>
      <c r="BS59" s="192"/>
      <c r="BT59" s="192"/>
      <c r="BU59" s="192"/>
      <c r="BV59" s="192"/>
      <c r="BW59" s="192"/>
      <c r="BX59" s="192"/>
      <c r="BY59" s="192"/>
      <c r="BZ59" s="192"/>
      <c r="CA59" s="192"/>
      <c r="CB59" s="192"/>
      <c r="CC59" s="192"/>
      <c r="CD59" s="192"/>
      <c r="CE59" s="192"/>
      <c r="CF59" s="192"/>
      <c r="CG59" s="192"/>
      <c r="CH59" s="192"/>
      <c r="CI59" s="192"/>
      <c r="CJ59" s="192"/>
      <c r="CK59" s="192"/>
      <c r="CL59" s="192"/>
      <c r="CM59" s="192"/>
      <c r="CN59" s="192"/>
      <c r="CO59" s="192"/>
      <c r="CP59" s="192"/>
      <c r="CQ59" s="192"/>
      <c r="CR59" s="192"/>
      <c r="CS59" s="192"/>
    </row>
    <row r="60" spans="1:97" s="73" customFormat="1" ht="15.5" x14ac:dyDescent="0.35">
      <c r="A60" s="152"/>
      <c r="B60" s="355" t="s">
        <v>18</v>
      </c>
      <c r="C60" s="229">
        <f t="shared" ref="C60:D68" si="237">+C19/1000</f>
        <v>1301.7809999999999</v>
      </c>
      <c r="D60" s="230">
        <f t="shared" si="237"/>
        <v>1427.69</v>
      </c>
      <c r="E60" s="231">
        <f t="shared" ref="E60:E65" si="238">C60+D60</f>
        <v>2729.471</v>
      </c>
      <c r="F60" s="229">
        <f t="shared" ref="F60:G68" si="239">+F19/1000</f>
        <v>1093.845</v>
      </c>
      <c r="G60" s="230">
        <f t="shared" si="239"/>
        <v>2370.509</v>
      </c>
      <c r="H60" s="231">
        <f t="shared" ref="H60:H65" si="240">F60+G60</f>
        <v>3464.3540000000003</v>
      </c>
      <c r="I60" s="229">
        <f t="shared" ref="I60:J68" si="241">+I19/1000</f>
        <v>1312.2280000000001</v>
      </c>
      <c r="J60" s="230">
        <f t="shared" si="241"/>
        <v>2016.8779999999999</v>
      </c>
      <c r="K60" s="231">
        <f t="shared" ref="K60:K65" si="242">I60+J60</f>
        <v>3329.1059999999998</v>
      </c>
      <c r="L60" s="229">
        <f t="shared" ref="L60:M68" si="243">+L19/1000</f>
        <v>645.91300000000001</v>
      </c>
      <c r="M60" s="230">
        <f t="shared" si="243"/>
        <v>1014.729</v>
      </c>
      <c r="N60" s="231">
        <f t="shared" ref="N60:N65" si="244">L60+M60</f>
        <v>1660.6420000000001</v>
      </c>
      <c r="O60" s="229">
        <f t="shared" ref="O60:P68" si="245">+O19/1000</f>
        <v>0</v>
      </c>
      <c r="P60" s="230">
        <f t="shared" si="245"/>
        <v>0</v>
      </c>
      <c r="Q60" s="231">
        <f t="shared" ref="Q60:Q65" si="246">O60+P60</f>
        <v>0</v>
      </c>
      <c r="R60" s="229">
        <f t="shared" ref="R60:S68" si="247">+R19/1000</f>
        <v>685.67399999999998</v>
      </c>
      <c r="S60" s="230">
        <f t="shared" si="247"/>
        <v>458.10599999999999</v>
      </c>
      <c r="T60" s="231">
        <f t="shared" ref="T60:T65" si="248">R60+S60</f>
        <v>1143.78</v>
      </c>
      <c r="U60" s="229">
        <f t="shared" ref="U60:V68" si="249">+U19/1000</f>
        <v>915.21299999999997</v>
      </c>
      <c r="V60" s="230">
        <f t="shared" si="249"/>
        <v>2454.7339999999999</v>
      </c>
      <c r="W60" s="231">
        <f t="shared" ref="W60:W65" si="250">U60+V60</f>
        <v>3369.9470000000001</v>
      </c>
      <c r="X60" s="229">
        <f t="shared" ref="X60:Y68" si="251">+X19/1000</f>
        <v>330.42399999999998</v>
      </c>
      <c r="Y60" s="230">
        <f t="shared" si="251"/>
        <v>140.744</v>
      </c>
      <c r="Z60" s="231">
        <f t="shared" ref="Z60:Z65" si="252">X60+Y60</f>
        <v>471.16800000000001</v>
      </c>
      <c r="AA60" s="229">
        <f>C60+F60+I60+O60+R60+U60+X60+L60</f>
        <v>6285.0779999999995</v>
      </c>
      <c r="AB60" s="230">
        <f>D60+G60+J60+P60+S60+V60+Y60+M60</f>
        <v>9883.39</v>
      </c>
      <c r="AC60" s="231">
        <f>AA60+AB60</f>
        <v>16168.467999999999</v>
      </c>
      <c r="AD60" s="229">
        <f t="shared" ref="AD60:AE68" si="253">+AD19/1000</f>
        <v>3174.123</v>
      </c>
      <c r="AE60" s="230">
        <f t="shared" si="253"/>
        <v>3951.701</v>
      </c>
      <c r="AF60" s="231">
        <f t="shared" ref="AF60:AF65" si="254">AD60+AE60</f>
        <v>7125.8240000000005</v>
      </c>
      <c r="AG60" s="229">
        <f>+AD60+AA60</f>
        <v>9459.2009999999991</v>
      </c>
      <c r="AH60" s="230">
        <f>+AE60+AB60</f>
        <v>13835.091</v>
      </c>
      <c r="AI60" s="231">
        <f t="shared" ref="AI60:AI64" si="255">AG60+AH60</f>
        <v>23294.292000000001</v>
      </c>
      <c r="AJ60" s="190"/>
      <c r="AK60" s="190"/>
      <c r="AL60" s="190"/>
      <c r="AO60" s="189"/>
      <c r="AP60" s="192"/>
      <c r="AQ60" s="192"/>
      <c r="AR60" s="192"/>
      <c r="AS60" s="192"/>
      <c r="AT60" s="192"/>
      <c r="AU60" s="192"/>
      <c r="AV60" s="192"/>
      <c r="AW60" s="192"/>
      <c r="AX60" s="192"/>
      <c r="AY60" s="196"/>
      <c r="AZ60" s="196"/>
      <c r="BA60" s="192"/>
      <c r="BB60" s="192"/>
      <c r="BC60" s="192"/>
      <c r="BD60" s="192"/>
      <c r="BE60" s="192"/>
      <c r="BF60" s="192"/>
      <c r="BG60" s="192"/>
      <c r="BH60" s="192"/>
      <c r="BI60" s="192"/>
      <c r="BJ60" s="192"/>
      <c r="BK60" s="192"/>
      <c r="BL60" s="192"/>
      <c r="BM60" s="192"/>
      <c r="BN60" s="192"/>
      <c r="BO60" s="192"/>
      <c r="BP60" s="192"/>
      <c r="BR60" s="189"/>
      <c r="BS60" s="192"/>
      <c r="BT60" s="192"/>
      <c r="BU60" s="192"/>
      <c r="BV60" s="192"/>
      <c r="BW60" s="192"/>
      <c r="BX60" s="192"/>
      <c r="BY60" s="192"/>
      <c r="BZ60" s="192"/>
      <c r="CA60" s="192"/>
      <c r="CB60" s="196"/>
      <c r="CC60" s="196"/>
      <c r="CD60" s="196"/>
      <c r="CE60" s="192"/>
      <c r="CF60" s="192"/>
      <c r="CG60" s="192"/>
      <c r="CH60" s="192"/>
      <c r="CI60" s="192"/>
      <c r="CJ60" s="192"/>
      <c r="CK60" s="192"/>
      <c r="CL60" s="192"/>
      <c r="CM60" s="192"/>
      <c r="CN60" s="192"/>
      <c r="CO60" s="192"/>
      <c r="CP60" s="192"/>
      <c r="CQ60" s="192"/>
      <c r="CR60" s="192"/>
      <c r="CS60" s="192"/>
    </row>
    <row r="61" spans="1:97" s="73" customFormat="1" ht="15.5" x14ac:dyDescent="0.35">
      <c r="A61" s="152"/>
      <c r="B61" s="355" t="s">
        <v>17</v>
      </c>
      <c r="C61" s="223">
        <f t="shared" si="237"/>
        <v>1658.43</v>
      </c>
      <c r="D61" s="225">
        <f t="shared" si="237"/>
        <v>2174.7910000000002</v>
      </c>
      <c r="E61" s="224">
        <f t="shared" si="238"/>
        <v>3833.2210000000005</v>
      </c>
      <c r="F61" s="223">
        <f t="shared" si="239"/>
        <v>1204.0619999999999</v>
      </c>
      <c r="G61" s="225">
        <f t="shared" si="239"/>
        <v>2425.5839999999998</v>
      </c>
      <c r="H61" s="224">
        <f t="shared" si="240"/>
        <v>3629.6459999999997</v>
      </c>
      <c r="I61" s="223">
        <f t="shared" si="241"/>
        <v>1588.8119999999999</v>
      </c>
      <c r="J61" s="225">
        <f t="shared" si="241"/>
        <v>2896.6550000000002</v>
      </c>
      <c r="K61" s="224">
        <f t="shared" si="242"/>
        <v>4485.4670000000006</v>
      </c>
      <c r="L61" s="223">
        <f t="shared" si="243"/>
        <v>88.91</v>
      </c>
      <c r="M61" s="225">
        <f t="shared" si="243"/>
        <v>524.67999999999995</v>
      </c>
      <c r="N61" s="224">
        <f t="shared" si="244"/>
        <v>613.58999999999992</v>
      </c>
      <c r="O61" s="223">
        <f t="shared" si="245"/>
        <v>0</v>
      </c>
      <c r="P61" s="225">
        <f t="shared" si="245"/>
        <v>0</v>
      </c>
      <c r="Q61" s="224">
        <f t="shared" si="246"/>
        <v>0</v>
      </c>
      <c r="R61" s="223">
        <f t="shared" si="247"/>
        <v>780.09</v>
      </c>
      <c r="S61" s="225">
        <f t="shared" si="247"/>
        <v>508.17</v>
      </c>
      <c r="T61" s="224">
        <f t="shared" si="248"/>
        <v>1288.26</v>
      </c>
      <c r="U61" s="223">
        <f t="shared" si="249"/>
        <v>811.42899999999997</v>
      </c>
      <c r="V61" s="225">
        <f t="shared" si="249"/>
        <v>1796.146</v>
      </c>
      <c r="W61" s="224">
        <f t="shared" si="250"/>
        <v>2607.5749999999998</v>
      </c>
      <c r="X61" s="223">
        <f t="shared" si="251"/>
        <v>257.81</v>
      </c>
      <c r="Y61" s="225">
        <f t="shared" si="251"/>
        <v>251.34100000000001</v>
      </c>
      <c r="Z61" s="224">
        <f t="shared" si="252"/>
        <v>509.15100000000001</v>
      </c>
      <c r="AA61" s="223">
        <f t="shared" ref="AA61:AA65" si="256">C61+F61+I61+O61+R61+U61+X61+L61</f>
        <v>6389.5430000000006</v>
      </c>
      <c r="AB61" s="225">
        <f t="shared" ref="AB61:AB65" si="257">D61+G61+J61+P61+S61+V61+Y61+M61</f>
        <v>10577.367000000002</v>
      </c>
      <c r="AC61" s="224">
        <f t="shared" ref="AC61" si="258">AA61+AB61</f>
        <v>16966.910000000003</v>
      </c>
      <c r="AD61" s="223">
        <f t="shared" si="253"/>
        <v>3086.085</v>
      </c>
      <c r="AE61" s="225">
        <f t="shared" si="253"/>
        <v>4129.9750000000004</v>
      </c>
      <c r="AF61" s="224">
        <f t="shared" si="254"/>
        <v>7216.06</v>
      </c>
      <c r="AG61" s="223">
        <f t="shared" ref="AG61:AG64" si="259">+AD61+AA61</f>
        <v>9475.6280000000006</v>
      </c>
      <c r="AH61" s="225">
        <f t="shared" ref="AH61:AH64" si="260">+AE61+AB61</f>
        <v>14707.342000000002</v>
      </c>
      <c r="AI61" s="224">
        <f t="shared" si="255"/>
        <v>24182.97</v>
      </c>
      <c r="AJ61" s="190"/>
      <c r="AK61" s="190"/>
      <c r="AL61" s="190"/>
      <c r="AO61" s="189"/>
      <c r="AP61" s="192"/>
      <c r="AQ61" s="192"/>
      <c r="AR61" s="192"/>
      <c r="AS61" s="192"/>
      <c r="AT61" s="192"/>
      <c r="AU61" s="192"/>
      <c r="AV61" s="192"/>
      <c r="AW61" s="192"/>
      <c r="AX61" s="192"/>
      <c r="AY61" s="196"/>
      <c r="AZ61" s="196"/>
      <c r="BA61" s="192"/>
      <c r="BB61" s="192"/>
      <c r="BC61" s="192"/>
      <c r="BD61" s="192"/>
      <c r="BE61" s="192"/>
      <c r="BF61" s="192"/>
      <c r="BG61" s="192"/>
      <c r="BH61" s="192"/>
      <c r="BI61" s="192"/>
      <c r="BJ61" s="192"/>
      <c r="BK61" s="192"/>
      <c r="BL61" s="192"/>
      <c r="BM61" s="192"/>
      <c r="BN61" s="192"/>
      <c r="BO61" s="192"/>
      <c r="BP61" s="192"/>
      <c r="BR61" s="189"/>
      <c r="BS61" s="192"/>
      <c r="BT61" s="192"/>
      <c r="BU61" s="192"/>
      <c r="BV61" s="192"/>
      <c r="BW61" s="192"/>
      <c r="BX61" s="192"/>
      <c r="BY61" s="192"/>
      <c r="BZ61" s="192"/>
      <c r="CA61" s="192"/>
      <c r="CB61" s="196"/>
      <c r="CC61" s="196"/>
      <c r="CD61" s="196"/>
      <c r="CE61" s="192"/>
      <c r="CF61" s="192"/>
      <c r="CG61" s="192"/>
      <c r="CH61" s="192"/>
      <c r="CI61" s="192"/>
      <c r="CJ61" s="192"/>
      <c r="CK61" s="192"/>
      <c r="CL61" s="192"/>
      <c r="CM61" s="192"/>
      <c r="CN61" s="192"/>
      <c r="CO61" s="192"/>
      <c r="CP61" s="192"/>
      <c r="CQ61" s="192"/>
      <c r="CR61" s="192"/>
      <c r="CS61" s="192"/>
    </row>
    <row r="62" spans="1:97" s="73" customFormat="1" ht="15.5" x14ac:dyDescent="0.35">
      <c r="A62" s="152"/>
      <c r="B62" s="355" t="s">
        <v>16</v>
      </c>
      <c r="C62" s="223">
        <f t="shared" si="237"/>
        <v>1195.991</v>
      </c>
      <c r="D62" s="225">
        <f t="shared" si="237"/>
        <v>2099.6219999999998</v>
      </c>
      <c r="E62" s="224">
        <f t="shared" si="238"/>
        <v>3295.6129999999998</v>
      </c>
      <c r="F62" s="223">
        <f t="shared" si="239"/>
        <v>1246.8330000000001</v>
      </c>
      <c r="G62" s="225">
        <f t="shared" si="239"/>
        <v>3023.0239999999999</v>
      </c>
      <c r="H62" s="224">
        <f t="shared" si="240"/>
        <v>4269.857</v>
      </c>
      <c r="I62" s="223">
        <f t="shared" si="241"/>
        <v>1852.5360000000001</v>
      </c>
      <c r="J62" s="225">
        <f t="shared" si="241"/>
        <v>3267.038</v>
      </c>
      <c r="K62" s="224">
        <f t="shared" si="242"/>
        <v>5119.5740000000005</v>
      </c>
      <c r="L62" s="223">
        <f t="shared" si="243"/>
        <v>0</v>
      </c>
      <c r="M62" s="225">
        <f t="shared" si="243"/>
        <v>0</v>
      </c>
      <c r="N62" s="224">
        <f t="shared" si="244"/>
        <v>0</v>
      </c>
      <c r="O62" s="223">
        <f t="shared" si="245"/>
        <v>0</v>
      </c>
      <c r="P62" s="225">
        <f t="shared" si="245"/>
        <v>0</v>
      </c>
      <c r="Q62" s="224">
        <f t="shared" si="246"/>
        <v>0</v>
      </c>
      <c r="R62" s="223">
        <f t="shared" si="247"/>
        <v>618.97699999999998</v>
      </c>
      <c r="S62" s="225">
        <f t="shared" si="247"/>
        <v>478.67500000000001</v>
      </c>
      <c r="T62" s="224">
        <f t="shared" si="248"/>
        <v>1097.652</v>
      </c>
      <c r="U62" s="223">
        <f t="shared" si="249"/>
        <v>1012.405</v>
      </c>
      <c r="V62" s="225">
        <f t="shared" si="249"/>
        <v>2383.8449999999998</v>
      </c>
      <c r="W62" s="224">
        <f t="shared" si="250"/>
        <v>3396.25</v>
      </c>
      <c r="X62" s="223">
        <f t="shared" si="251"/>
        <v>354.83600000000001</v>
      </c>
      <c r="Y62" s="225">
        <f t="shared" si="251"/>
        <v>289.49400000000003</v>
      </c>
      <c r="Z62" s="224">
        <f t="shared" si="252"/>
        <v>644.33000000000004</v>
      </c>
      <c r="AA62" s="223">
        <f t="shared" si="256"/>
        <v>6281.5780000000004</v>
      </c>
      <c r="AB62" s="225">
        <f t="shared" si="257"/>
        <v>11541.697999999999</v>
      </c>
      <c r="AC62" s="224">
        <f t="shared" ref="AC62:AC67" si="261">AA62+AB62</f>
        <v>17823.275999999998</v>
      </c>
      <c r="AD62" s="223">
        <f t="shared" si="253"/>
        <v>2862.058</v>
      </c>
      <c r="AE62" s="225">
        <f t="shared" si="253"/>
        <v>4331.7629999999999</v>
      </c>
      <c r="AF62" s="224">
        <f t="shared" si="254"/>
        <v>7193.8209999999999</v>
      </c>
      <c r="AG62" s="223">
        <f t="shared" si="259"/>
        <v>9143.6360000000004</v>
      </c>
      <c r="AH62" s="225">
        <f t="shared" si="260"/>
        <v>15873.460999999999</v>
      </c>
      <c r="AI62" s="224">
        <f t="shared" si="255"/>
        <v>25017.097000000002</v>
      </c>
      <c r="AJ62" s="190"/>
      <c r="AK62" s="190"/>
      <c r="AL62" s="190"/>
      <c r="AO62" s="189"/>
      <c r="AP62" s="192"/>
      <c r="AQ62" s="192"/>
      <c r="AR62" s="192"/>
      <c r="AS62" s="192"/>
      <c r="AT62" s="192"/>
      <c r="AU62" s="192"/>
      <c r="AV62" s="192"/>
      <c r="AW62" s="192"/>
      <c r="AX62" s="192"/>
      <c r="BB62" s="192"/>
      <c r="BC62" s="192"/>
      <c r="BD62" s="192"/>
      <c r="BE62" s="192"/>
      <c r="BF62" s="192"/>
      <c r="BG62" s="192"/>
      <c r="BH62" s="192"/>
      <c r="BI62" s="192"/>
      <c r="BJ62" s="192"/>
      <c r="BK62" s="192"/>
      <c r="BL62" s="192"/>
      <c r="BM62" s="192"/>
      <c r="BN62" s="192"/>
      <c r="BO62" s="192"/>
      <c r="BP62" s="192"/>
      <c r="BR62" s="189"/>
      <c r="BS62" s="192"/>
      <c r="BT62" s="192"/>
      <c r="BU62" s="192"/>
      <c r="BV62" s="192"/>
      <c r="BW62" s="192"/>
      <c r="BX62" s="192"/>
      <c r="BY62" s="192"/>
      <c r="BZ62" s="192"/>
      <c r="CA62" s="192"/>
      <c r="CE62" s="192"/>
      <c r="CF62" s="192"/>
      <c r="CG62" s="192"/>
      <c r="CH62" s="192"/>
      <c r="CI62" s="192"/>
      <c r="CJ62" s="192"/>
      <c r="CK62" s="192"/>
      <c r="CL62" s="192"/>
      <c r="CM62" s="192"/>
      <c r="CN62" s="192"/>
      <c r="CO62" s="192"/>
      <c r="CP62" s="192"/>
      <c r="CQ62" s="192"/>
      <c r="CR62" s="192"/>
      <c r="CS62" s="192"/>
    </row>
    <row r="63" spans="1:97" s="73" customFormat="1" ht="15.5" x14ac:dyDescent="0.35">
      <c r="A63" s="152"/>
      <c r="B63" s="355" t="s">
        <v>15</v>
      </c>
      <c r="C63" s="223">
        <f t="shared" si="237"/>
        <v>1337.8240000000001</v>
      </c>
      <c r="D63" s="225">
        <f t="shared" si="237"/>
        <v>2554.6289999999999</v>
      </c>
      <c r="E63" s="224">
        <f t="shared" si="238"/>
        <v>3892.453</v>
      </c>
      <c r="F63" s="223">
        <f t="shared" si="239"/>
        <v>987.08100000000002</v>
      </c>
      <c r="G63" s="225">
        <f t="shared" si="239"/>
        <v>2396.2849999999999</v>
      </c>
      <c r="H63" s="224">
        <f t="shared" si="240"/>
        <v>3383.366</v>
      </c>
      <c r="I63" s="223">
        <f t="shared" si="241"/>
        <v>2052.9920000000002</v>
      </c>
      <c r="J63" s="225">
        <f t="shared" si="241"/>
        <v>3217.57</v>
      </c>
      <c r="K63" s="224">
        <f t="shared" si="242"/>
        <v>5270.5619999999999</v>
      </c>
      <c r="L63" s="223">
        <f t="shared" si="243"/>
        <v>0</v>
      </c>
      <c r="M63" s="225">
        <f t="shared" si="243"/>
        <v>0</v>
      </c>
      <c r="N63" s="224">
        <f t="shared" si="244"/>
        <v>0</v>
      </c>
      <c r="O63" s="223">
        <f t="shared" si="245"/>
        <v>96.591999999999999</v>
      </c>
      <c r="P63" s="225">
        <f t="shared" si="245"/>
        <v>9.6780000000000008</v>
      </c>
      <c r="Q63" s="224">
        <f t="shared" si="246"/>
        <v>106.27</v>
      </c>
      <c r="R63" s="223">
        <f t="shared" si="247"/>
        <v>591.48299999999995</v>
      </c>
      <c r="S63" s="225">
        <f t="shared" si="247"/>
        <v>510.76499999999999</v>
      </c>
      <c r="T63" s="224">
        <f t="shared" si="248"/>
        <v>1102.248</v>
      </c>
      <c r="U63" s="223">
        <f t="shared" si="249"/>
        <v>1015.208</v>
      </c>
      <c r="V63" s="225">
        <f t="shared" si="249"/>
        <v>2913.8069999999998</v>
      </c>
      <c r="W63" s="224">
        <f t="shared" si="250"/>
        <v>3929.0149999999999</v>
      </c>
      <c r="X63" s="223">
        <f t="shared" si="251"/>
        <v>337.53899999999999</v>
      </c>
      <c r="Y63" s="225">
        <f t="shared" si="251"/>
        <v>254.779</v>
      </c>
      <c r="Z63" s="224">
        <f t="shared" si="252"/>
        <v>592.31799999999998</v>
      </c>
      <c r="AA63" s="223">
        <f t="shared" si="256"/>
        <v>6418.7190000000001</v>
      </c>
      <c r="AB63" s="225">
        <f t="shared" si="257"/>
        <v>11857.513000000001</v>
      </c>
      <c r="AC63" s="224">
        <f t="shared" si="261"/>
        <v>18276.232</v>
      </c>
      <c r="AD63" s="223">
        <f t="shared" si="253"/>
        <v>2899.9580000000001</v>
      </c>
      <c r="AE63" s="225">
        <f t="shared" si="253"/>
        <v>4272.84</v>
      </c>
      <c r="AF63" s="224">
        <f t="shared" si="254"/>
        <v>7172.7980000000007</v>
      </c>
      <c r="AG63" s="223">
        <f t="shared" si="259"/>
        <v>9318.6769999999997</v>
      </c>
      <c r="AH63" s="225">
        <f t="shared" si="260"/>
        <v>16130.353000000001</v>
      </c>
      <c r="AI63" s="224">
        <f t="shared" si="255"/>
        <v>25449.03</v>
      </c>
      <c r="AJ63" s="190"/>
      <c r="AK63" s="190"/>
      <c r="AL63" s="190"/>
      <c r="AO63" s="189"/>
      <c r="AP63" s="192"/>
      <c r="AQ63" s="192"/>
      <c r="AR63" s="192"/>
      <c r="AS63" s="192"/>
      <c r="AT63" s="192"/>
      <c r="AU63" s="192"/>
      <c r="AV63" s="192"/>
      <c r="AW63" s="192"/>
      <c r="AX63" s="192"/>
      <c r="BB63" s="192"/>
      <c r="BC63" s="192"/>
      <c r="BD63" s="192"/>
      <c r="BE63" s="192"/>
      <c r="BF63" s="192"/>
      <c r="BG63" s="192"/>
      <c r="BH63" s="192"/>
      <c r="BI63" s="192"/>
      <c r="BJ63" s="192"/>
      <c r="BK63" s="192"/>
      <c r="BL63" s="192"/>
      <c r="BM63" s="192"/>
      <c r="BN63" s="192"/>
      <c r="BO63" s="192"/>
      <c r="BP63" s="192"/>
      <c r="BR63" s="189"/>
      <c r="BS63" s="192"/>
      <c r="BT63" s="192"/>
      <c r="BU63" s="192"/>
      <c r="BV63" s="192"/>
      <c r="BW63" s="192"/>
      <c r="BX63" s="192"/>
      <c r="BY63" s="192"/>
      <c r="BZ63" s="192"/>
      <c r="CA63" s="192"/>
      <c r="CE63" s="192"/>
      <c r="CF63" s="192"/>
      <c r="CG63" s="192"/>
      <c r="CH63" s="192"/>
      <c r="CI63" s="192"/>
      <c r="CJ63" s="192"/>
      <c r="CK63" s="192"/>
      <c r="CL63" s="192"/>
      <c r="CM63" s="192"/>
      <c r="CN63" s="192"/>
      <c r="CO63" s="192"/>
      <c r="CP63" s="192"/>
      <c r="CQ63" s="192"/>
      <c r="CR63" s="192"/>
      <c r="CS63" s="192"/>
    </row>
    <row r="64" spans="1:97" s="73" customFormat="1" ht="15.5" x14ac:dyDescent="0.35">
      <c r="A64" s="152"/>
      <c r="B64" s="355" t="s">
        <v>31</v>
      </c>
      <c r="C64" s="223">
        <f t="shared" si="237"/>
        <v>1234.633</v>
      </c>
      <c r="D64" s="225">
        <f t="shared" si="237"/>
        <v>2875.5839999999998</v>
      </c>
      <c r="E64" s="224">
        <f t="shared" si="238"/>
        <v>4110.2169999999996</v>
      </c>
      <c r="F64" s="223">
        <f t="shared" si="239"/>
        <v>1168.394</v>
      </c>
      <c r="G64" s="225">
        <f t="shared" si="239"/>
        <v>2534.634</v>
      </c>
      <c r="H64" s="224">
        <f t="shared" si="240"/>
        <v>3703.0280000000002</v>
      </c>
      <c r="I64" s="223">
        <f t="shared" si="241"/>
        <v>1992.049</v>
      </c>
      <c r="J64" s="225">
        <f t="shared" si="241"/>
        <v>3429.1469999999999</v>
      </c>
      <c r="K64" s="224">
        <f t="shared" si="242"/>
        <v>5421.1959999999999</v>
      </c>
      <c r="L64" s="223">
        <f t="shared" si="243"/>
        <v>0</v>
      </c>
      <c r="M64" s="225">
        <f t="shared" si="243"/>
        <v>0</v>
      </c>
      <c r="N64" s="224">
        <f t="shared" si="244"/>
        <v>0</v>
      </c>
      <c r="O64" s="223">
        <f t="shared" si="245"/>
        <v>420.75099999999998</v>
      </c>
      <c r="P64" s="225">
        <f t="shared" si="245"/>
        <v>10.632999999999999</v>
      </c>
      <c r="Q64" s="224">
        <f t="shared" si="246"/>
        <v>431.38399999999996</v>
      </c>
      <c r="R64" s="223">
        <f t="shared" si="247"/>
        <v>718.245</v>
      </c>
      <c r="S64" s="225">
        <f t="shared" si="247"/>
        <v>726.33600000000001</v>
      </c>
      <c r="T64" s="224">
        <f t="shared" si="248"/>
        <v>1444.5810000000001</v>
      </c>
      <c r="U64" s="223">
        <f t="shared" si="249"/>
        <v>813.05600000000004</v>
      </c>
      <c r="V64" s="225">
        <f t="shared" si="249"/>
        <v>2684.0770000000002</v>
      </c>
      <c r="W64" s="224">
        <f t="shared" si="250"/>
        <v>3497.1330000000003</v>
      </c>
      <c r="X64" s="223">
        <f t="shared" si="251"/>
        <v>238.42500000000001</v>
      </c>
      <c r="Y64" s="225">
        <f t="shared" si="251"/>
        <v>198.81</v>
      </c>
      <c r="Z64" s="224">
        <f t="shared" si="252"/>
        <v>437.23500000000001</v>
      </c>
      <c r="AA64" s="223">
        <f t="shared" si="256"/>
        <v>6585.5530000000008</v>
      </c>
      <c r="AB64" s="225">
        <f t="shared" si="257"/>
        <v>12459.221</v>
      </c>
      <c r="AC64" s="224">
        <f t="shared" si="261"/>
        <v>19044.774000000001</v>
      </c>
      <c r="AD64" s="223">
        <f t="shared" si="253"/>
        <v>2796.3670000000002</v>
      </c>
      <c r="AE64" s="225">
        <f t="shared" si="253"/>
        <v>4004.9470000000001</v>
      </c>
      <c r="AF64" s="224">
        <f t="shared" si="254"/>
        <v>6801.3140000000003</v>
      </c>
      <c r="AG64" s="223">
        <f t="shared" si="259"/>
        <v>9381.9200000000019</v>
      </c>
      <c r="AH64" s="225">
        <f t="shared" si="260"/>
        <v>16464.167999999998</v>
      </c>
      <c r="AI64" s="224">
        <f t="shared" si="255"/>
        <v>25846.088</v>
      </c>
      <c r="AJ64" s="190"/>
      <c r="AK64" s="190"/>
      <c r="AL64" s="190"/>
      <c r="AO64" s="189"/>
      <c r="AP64" s="192"/>
      <c r="AQ64" s="192"/>
      <c r="AR64" s="192"/>
      <c r="AS64" s="192"/>
      <c r="AT64" s="192"/>
      <c r="AU64" s="192"/>
      <c r="AV64" s="192"/>
      <c r="AW64" s="192"/>
      <c r="AX64" s="192"/>
      <c r="BB64" s="192"/>
      <c r="BC64" s="192"/>
      <c r="BD64" s="192"/>
      <c r="BE64" s="192"/>
      <c r="BF64" s="192"/>
      <c r="BG64" s="192"/>
      <c r="BH64" s="192"/>
      <c r="BI64" s="192"/>
      <c r="BJ64" s="192"/>
      <c r="BK64" s="192"/>
      <c r="BL64" s="192"/>
      <c r="BM64" s="192"/>
      <c r="BN64" s="192"/>
      <c r="BO64" s="192"/>
      <c r="BP64" s="192"/>
      <c r="BR64" s="189"/>
      <c r="BS64" s="192"/>
      <c r="BT64" s="192"/>
      <c r="BU64" s="192"/>
      <c r="BV64" s="192"/>
      <c r="BW64" s="192"/>
      <c r="BX64" s="192"/>
      <c r="BY64" s="192"/>
      <c r="BZ64" s="192"/>
      <c r="CA64" s="192"/>
      <c r="CE64" s="192"/>
      <c r="CF64" s="192"/>
      <c r="CG64" s="192"/>
      <c r="CH64" s="192"/>
      <c r="CI64" s="192"/>
      <c r="CJ64" s="192"/>
      <c r="CK64" s="192"/>
      <c r="CL64" s="192"/>
      <c r="CM64" s="192"/>
      <c r="CN64" s="192"/>
      <c r="CO64" s="192"/>
      <c r="CP64" s="192"/>
      <c r="CQ64" s="192"/>
      <c r="CR64" s="192"/>
      <c r="CS64" s="192"/>
    </row>
    <row r="65" spans="1:97" s="73" customFormat="1" ht="15.5" x14ac:dyDescent="0.35">
      <c r="A65" s="152"/>
      <c r="B65" s="355" t="s">
        <v>40</v>
      </c>
      <c r="C65" s="223">
        <f t="shared" si="237"/>
        <v>1004.449</v>
      </c>
      <c r="D65" s="225">
        <f t="shared" si="237"/>
        <v>2835.694</v>
      </c>
      <c r="E65" s="224">
        <f t="shared" si="238"/>
        <v>3840.143</v>
      </c>
      <c r="F65" s="223">
        <f t="shared" si="239"/>
        <v>1003.147</v>
      </c>
      <c r="G65" s="225">
        <f t="shared" si="239"/>
        <v>2729.0549999999998</v>
      </c>
      <c r="H65" s="224">
        <f t="shared" si="240"/>
        <v>3732.2019999999998</v>
      </c>
      <c r="I65" s="223">
        <f t="shared" si="241"/>
        <v>2263.8719999999998</v>
      </c>
      <c r="J65" s="225">
        <f t="shared" si="241"/>
        <v>3271.8620000000001</v>
      </c>
      <c r="K65" s="224">
        <f t="shared" si="242"/>
        <v>5535.7340000000004</v>
      </c>
      <c r="L65" s="223">
        <f t="shared" si="243"/>
        <v>594.08699999999999</v>
      </c>
      <c r="M65" s="225">
        <f t="shared" si="243"/>
        <v>1064.693</v>
      </c>
      <c r="N65" s="224">
        <f t="shared" si="244"/>
        <v>1658.78</v>
      </c>
      <c r="O65" s="223">
        <f t="shared" si="245"/>
        <v>182.45599999999999</v>
      </c>
      <c r="P65" s="225">
        <f t="shared" si="245"/>
        <v>110.874</v>
      </c>
      <c r="Q65" s="224">
        <f t="shared" si="246"/>
        <v>293.33</v>
      </c>
      <c r="R65" s="223">
        <f t="shared" si="247"/>
        <v>898.03</v>
      </c>
      <c r="S65" s="225">
        <f t="shared" si="247"/>
        <v>764.21100000000001</v>
      </c>
      <c r="T65" s="224">
        <f t="shared" si="248"/>
        <v>1662.241</v>
      </c>
      <c r="U65" s="223">
        <f t="shared" si="249"/>
        <v>1078.0619999999999</v>
      </c>
      <c r="V65" s="225">
        <f t="shared" si="249"/>
        <v>2361.7919999999999</v>
      </c>
      <c r="W65" s="224">
        <f t="shared" si="250"/>
        <v>3439.8539999999998</v>
      </c>
      <c r="X65" s="223">
        <f t="shared" si="251"/>
        <v>413.86</v>
      </c>
      <c r="Y65" s="225">
        <f t="shared" si="251"/>
        <v>334.31200000000001</v>
      </c>
      <c r="Z65" s="224">
        <f t="shared" si="252"/>
        <v>748.17200000000003</v>
      </c>
      <c r="AA65" s="223">
        <f t="shared" si="256"/>
        <v>7437.9629999999997</v>
      </c>
      <c r="AB65" s="225">
        <f t="shared" si="257"/>
        <v>13472.492999999999</v>
      </c>
      <c r="AC65" s="224">
        <f t="shared" si="261"/>
        <v>20910.455999999998</v>
      </c>
      <c r="AD65" s="223">
        <f t="shared" si="253"/>
        <v>2903.62</v>
      </c>
      <c r="AE65" s="225">
        <f t="shared" si="253"/>
        <v>4206.509</v>
      </c>
      <c r="AF65" s="224">
        <f t="shared" si="254"/>
        <v>7110.1289999999999</v>
      </c>
      <c r="AG65" s="223">
        <f t="shared" ref="AG65" si="262">+AD65+AA65</f>
        <v>10341.582999999999</v>
      </c>
      <c r="AH65" s="225">
        <f t="shared" ref="AH65" si="263">+AE65+AB65</f>
        <v>17679.002</v>
      </c>
      <c r="AI65" s="224">
        <f t="shared" ref="AI65" si="264">AG65+AH65</f>
        <v>28020.584999999999</v>
      </c>
      <c r="AJ65" s="190"/>
      <c r="AK65" s="190"/>
      <c r="AL65" s="190"/>
      <c r="AO65" s="189"/>
      <c r="AP65" s="192"/>
      <c r="AQ65" s="192"/>
      <c r="AR65" s="192"/>
      <c r="AS65" s="192"/>
      <c r="AT65" s="192"/>
      <c r="AU65" s="192"/>
      <c r="AV65" s="192"/>
      <c r="AW65" s="192"/>
      <c r="AX65" s="192"/>
      <c r="BB65" s="192"/>
      <c r="BC65" s="192"/>
      <c r="BD65" s="192"/>
      <c r="BE65" s="192"/>
      <c r="BF65" s="192"/>
      <c r="BG65" s="192"/>
      <c r="BH65" s="192"/>
      <c r="BI65" s="192"/>
      <c r="BJ65" s="192"/>
      <c r="BK65" s="192"/>
      <c r="BL65" s="192"/>
      <c r="BM65" s="192"/>
      <c r="BN65" s="192"/>
      <c r="BO65" s="192"/>
      <c r="BP65" s="192"/>
      <c r="BR65" s="189"/>
      <c r="BS65" s="192"/>
      <c r="BT65" s="192"/>
      <c r="BU65" s="192"/>
      <c r="BV65" s="192"/>
      <c r="BW65" s="192"/>
      <c r="BX65" s="192"/>
      <c r="BY65" s="192"/>
      <c r="BZ65" s="192"/>
      <c r="CA65" s="192"/>
      <c r="CE65" s="192"/>
      <c r="CF65" s="192"/>
      <c r="CG65" s="192"/>
      <c r="CH65" s="192"/>
      <c r="CI65" s="192"/>
      <c r="CJ65" s="192"/>
      <c r="CK65" s="192"/>
      <c r="CL65" s="192"/>
      <c r="CM65" s="192"/>
      <c r="CN65" s="192"/>
      <c r="CO65" s="192"/>
      <c r="CP65" s="192"/>
      <c r="CQ65" s="192"/>
      <c r="CR65" s="192"/>
      <c r="CS65" s="192"/>
    </row>
    <row r="66" spans="1:97" s="73" customFormat="1" ht="15.5" x14ac:dyDescent="0.35">
      <c r="A66" s="152"/>
      <c r="B66" s="115" t="s">
        <v>159</v>
      </c>
      <c r="C66" s="223">
        <f t="shared" si="237"/>
        <v>1043.6611</v>
      </c>
      <c r="D66" s="225">
        <f t="shared" si="237"/>
        <v>2914.7465999999999</v>
      </c>
      <c r="E66" s="224">
        <f t="shared" ref="E66" si="265">C66+D66</f>
        <v>3958.4076999999997</v>
      </c>
      <c r="F66" s="223">
        <f t="shared" si="239"/>
        <v>1098.7251500000002</v>
      </c>
      <c r="G66" s="225">
        <f t="shared" si="239"/>
        <v>2899.4571500000002</v>
      </c>
      <c r="H66" s="224">
        <f t="shared" ref="H66" si="266">F66+G66</f>
        <v>3998.1823000000004</v>
      </c>
      <c r="I66" s="223">
        <f t="shared" si="241"/>
        <v>2127.8119100000004</v>
      </c>
      <c r="J66" s="225">
        <f t="shared" si="241"/>
        <v>3583.9244700000004</v>
      </c>
      <c r="K66" s="224">
        <f t="shared" ref="K66" si="267">I66+J66</f>
        <v>5711.7363800000003</v>
      </c>
      <c r="L66" s="223">
        <f t="shared" si="243"/>
        <v>739.14290000000005</v>
      </c>
      <c r="M66" s="225">
        <f t="shared" si="243"/>
        <v>1071.7365199999999</v>
      </c>
      <c r="N66" s="224">
        <f t="shared" ref="N66" si="268">L66+M66</f>
        <v>1810.87942</v>
      </c>
      <c r="O66" s="223">
        <f t="shared" si="245"/>
        <v>374.63018999999997</v>
      </c>
      <c r="P66" s="225">
        <f t="shared" si="245"/>
        <v>598.98104000000001</v>
      </c>
      <c r="Q66" s="224">
        <f t="shared" ref="Q66" si="269">O66+P66</f>
        <v>973.61122999999998</v>
      </c>
      <c r="R66" s="223">
        <f t="shared" si="247"/>
        <v>853.09149999999988</v>
      </c>
      <c r="S66" s="225">
        <f t="shared" si="247"/>
        <v>953.56558999999993</v>
      </c>
      <c r="T66" s="224">
        <f t="shared" ref="T66" si="270">R66+S66</f>
        <v>1806.6570899999997</v>
      </c>
      <c r="U66" s="223">
        <f t="shared" si="249"/>
        <v>945.46455000000003</v>
      </c>
      <c r="V66" s="225">
        <f t="shared" si="249"/>
        <v>2442.5981500000003</v>
      </c>
      <c r="W66" s="224">
        <f t="shared" ref="W66" si="271">U66+V66</f>
        <v>3388.0627000000004</v>
      </c>
      <c r="X66" s="223">
        <f t="shared" si="251"/>
        <v>367.94684999999998</v>
      </c>
      <c r="Y66" s="225">
        <f t="shared" si="251"/>
        <v>351.40666000000004</v>
      </c>
      <c r="Z66" s="224">
        <f t="shared" ref="Z66" si="272">X66+Y66</f>
        <v>719.35351000000003</v>
      </c>
      <c r="AA66" s="223">
        <f t="shared" ref="AA66" si="273">C66+F66+I66+O66+R66+U66+X66+L66</f>
        <v>7550.47415</v>
      </c>
      <c r="AB66" s="225">
        <f t="shared" ref="AB66" si="274">D66+G66+J66+P66+S66+V66+Y66+M66</f>
        <v>14816.416180000002</v>
      </c>
      <c r="AC66" s="224">
        <f t="shared" si="261"/>
        <v>22366.890330000002</v>
      </c>
      <c r="AD66" s="223">
        <f t="shared" si="253"/>
        <v>3244.8649999999998</v>
      </c>
      <c r="AE66" s="225">
        <f t="shared" si="253"/>
        <v>3814.6329999999998</v>
      </c>
      <c r="AF66" s="224">
        <f t="shared" ref="AF66" si="275">AD66+AE66</f>
        <v>7059.4979999999996</v>
      </c>
      <c r="AG66" s="223">
        <f t="shared" ref="AG66" si="276">+AD66+AA66</f>
        <v>10795.33915</v>
      </c>
      <c r="AH66" s="225">
        <f t="shared" ref="AH66" si="277">+AE66+AB66</f>
        <v>18631.049180000002</v>
      </c>
      <c r="AI66" s="224">
        <f t="shared" ref="AI66" si="278">AG66+AH66</f>
        <v>29426.388330000002</v>
      </c>
      <c r="AJ66" s="190"/>
      <c r="AK66" s="190"/>
      <c r="AL66" s="190"/>
      <c r="AO66" s="189"/>
      <c r="AP66" s="192"/>
      <c r="AQ66" s="192"/>
      <c r="AR66" s="192"/>
      <c r="AS66" s="192"/>
      <c r="AT66" s="192"/>
      <c r="AU66" s="192"/>
      <c r="AV66" s="192"/>
      <c r="AW66" s="192"/>
      <c r="AX66" s="192"/>
      <c r="BB66" s="192"/>
      <c r="BC66" s="192"/>
      <c r="BD66" s="192"/>
      <c r="BE66" s="192"/>
      <c r="BF66" s="192"/>
      <c r="BG66" s="192"/>
      <c r="BH66" s="192"/>
      <c r="BI66" s="192"/>
      <c r="BJ66" s="192"/>
      <c r="BK66" s="192"/>
      <c r="BL66" s="192"/>
      <c r="BM66" s="192"/>
      <c r="BN66" s="192"/>
      <c r="BO66" s="192"/>
      <c r="BP66" s="192"/>
      <c r="BR66" s="189"/>
      <c r="BS66" s="192"/>
      <c r="BT66" s="192"/>
      <c r="BU66" s="192"/>
      <c r="BV66" s="192"/>
      <c r="BW66" s="192"/>
      <c r="BX66" s="192"/>
      <c r="BY66" s="192"/>
      <c r="BZ66" s="192"/>
      <c r="CA66" s="192"/>
      <c r="CE66" s="192"/>
      <c r="CF66" s="192"/>
      <c r="CG66" s="192"/>
      <c r="CH66" s="192"/>
      <c r="CI66" s="192"/>
      <c r="CJ66" s="192"/>
      <c r="CK66" s="192"/>
      <c r="CL66" s="192"/>
      <c r="CM66" s="192"/>
      <c r="CN66" s="192"/>
      <c r="CO66" s="192"/>
      <c r="CP66" s="192"/>
      <c r="CQ66" s="192"/>
      <c r="CR66" s="192"/>
      <c r="CS66" s="192"/>
    </row>
    <row r="67" spans="1:97" s="73" customFormat="1" ht="15.5" x14ac:dyDescent="0.35">
      <c r="A67" s="236"/>
      <c r="B67" s="429" t="s">
        <v>168</v>
      </c>
      <c r="C67" s="425">
        <f t="shared" si="237"/>
        <v>834.92959999999994</v>
      </c>
      <c r="D67" s="426">
        <f t="shared" si="237"/>
        <v>2879.8942000000002</v>
      </c>
      <c r="E67" s="427">
        <f t="shared" ref="E67" si="279">C67+D67</f>
        <v>3714.8238000000001</v>
      </c>
      <c r="F67" s="425">
        <f t="shared" si="239"/>
        <v>752.81580000000008</v>
      </c>
      <c r="G67" s="426">
        <f t="shared" si="239"/>
        <v>2359.7472000000002</v>
      </c>
      <c r="H67" s="427">
        <f t="shared" ref="H67" si="280">F67+G67</f>
        <v>3112.5630000000001</v>
      </c>
      <c r="I67" s="425">
        <f t="shared" si="241"/>
        <v>2023.04</v>
      </c>
      <c r="J67" s="426">
        <f t="shared" si="241"/>
        <v>4630.6052200000004</v>
      </c>
      <c r="K67" s="427">
        <f t="shared" ref="K67" si="281">I67+J67</f>
        <v>6653.6452200000003</v>
      </c>
      <c r="L67" s="425">
        <f t="shared" si="243"/>
        <v>657.75231000000008</v>
      </c>
      <c r="M67" s="426">
        <f t="shared" si="243"/>
        <v>1546.3589899999999</v>
      </c>
      <c r="N67" s="427">
        <f t="shared" ref="N67" si="282">L67+M67</f>
        <v>2204.1113</v>
      </c>
      <c r="O67" s="425">
        <f t="shared" si="245"/>
        <v>458.38130000000001</v>
      </c>
      <c r="P67" s="426">
        <f t="shared" si="245"/>
        <v>652.82419999999991</v>
      </c>
      <c r="Q67" s="427">
        <f t="shared" ref="Q67" si="283">O67+P67</f>
        <v>1111.2055</v>
      </c>
      <c r="R67" s="425">
        <f t="shared" si="247"/>
        <v>1053.3050000000001</v>
      </c>
      <c r="S67" s="426">
        <f t="shared" si="247"/>
        <v>1440.5747000000001</v>
      </c>
      <c r="T67" s="427">
        <f t="shared" ref="T67" si="284">R67+S67</f>
        <v>2493.8797000000004</v>
      </c>
      <c r="U67" s="425">
        <f t="shared" si="249"/>
        <v>839.25900000000001</v>
      </c>
      <c r="V67" s="426">
        <f t="shared" si="249"/>
        <v>2167.9050000000002</v>
      </c>
      <c r="W67" s="427">
        <f t="shared" ref="W67" si="285">U67+V67</f>
        <v>3007.1640000000002</v>
      </c>
      <c r="X67" s="425">
        <f t="shared" si="251"/>
        <v>266.97017</v>
      </c>
      <c r="Y67" s="426">
        <f t="shared" si="251"/>
        <v>278.63677000000001</v>
      </c>
      <c r="Z67" s="427">
        <f t="shared" ref="Z67" si="286">X67+Y67</f>
        <v>545.60694000000001</v>
      </c>
      <c r="AA67" s="425">
        <f t="shared" ref="AA67" si="287">C67+F67+I67+O67+R67+U67+X67+L67</f>
        <v>6886.4531799999995</v>
      </c>
      <c r="AB67" s="426">
        <f t="shared" ref="AB67" si="288">D67+G67+J67+P67+S67+V67+Y67+M67</f>
        <v>15956.546280000002</v>
      </c>
      <c r="AC67" s="427">
        <f t="shared" si="261"/>
        <v>22842.999460000003</v>
      </c>
      <c r="AD67" s="425">
        <f t="shared" si="253"/>
        <v>2931.5970000000002</v>
      </c>
      <c r="AE67" s="426">
        <f t="shared" si="253"/>
        <v>3550.165</v>
      </c>
      <c r="AF67" s="427">
        <f t="shared" ref="AF67" si="289">AD67+AE67</f>
        <v>6481.7620000000006</v>
      </c>
      <c r="AG67" s="425">
        <f t="shared" ref="AG67" si="290">+AD67+AA67</f>
        <v>9818.0501800000002</v>
      </c>
      <c r="AH67" s="426">
        <f t="shared" ref="AH67" si="291">+AE67+AB67</f>
        <v>19506.711280000003</v>
      </c>
      <c r="AI67" s="427">
        <f t="shared" ref="AI67" si="292">AG67+AH67</f>
        <v>29324.761460000002</v>
      </c>
      <c r="AJ67" s="190"/>
      <c r="AK67" s="190"/>
      <c r="AL67" s="190"/>
      <c r="AO67" s="189"/>
      <c r="AP67" s="192"/>
      <c r="AQ67" s="192"/>
      <c r="AR67" s="192"/>
      <c r="AS67" s="192"/>
      <c r="AT67" s="192"/>
      <c r="AU67" s="192"/>
      <c r="AV67" s="192"/>
      <c r="AW67" s="192"/>
      <c r="AX67" s="192"/>
      <c r="BB67" s="192"/>
      <c r="BC67" s="192"/>
      <c r="BD67" s="192"/>
      <c r="BE67" s="192"/>
      <c r="BF67" s="192"/>
      <c r="BG67" s="192"/>
      <c r="BH67" s="192"/>
      <c r="BI67" s="192"/>
      <c r="BJ67" s="192"/>
      <c r="BK67" s="192"/>
      <c r="BL67" s="192"/>
      <c r="BM67" s="192"/>
      <c r="BN67" s="192"/>
      <c r="BO67" s="192"/>
      <c r="BP67" s="192"/>
      <c r="BR67" s="189"/>
      <c r="BS67" s="192"/>
      <c r="BT67" s="192"/>
      <c r="BU67" s="192"/>
      <c r="BV67" s="192"/>
      <c r="BW67" s="192"/>
      <c r="BX67" s="192"/>
      <c r="BY67" s="192"/>
      <c r="BZ67" s="192"/>
      <c r="CA67" s="192"/>
      <c r="CE67" s="192"/>
      <c r="CF67" s="192"/>
      <c r="CG67" s="192"/>
      <c r="CH67" s="192"/>
      <c r="CI67" s="192"/>
      <c r="CJ67" s="192"/>
      <c r="CK67" s="192"/>
      <c r="CL67" s="192"/>
      <c r="CM67" s="192"/>
      <c r="CN67" s="192"/>
      <c r="CO67" s="192"/>
      <c r="CP67" s="192"/>
      <c r="CQ67" s="192"/>
      <c r="CR67" s="192"/>
      <c r="CS67" s="192"/>
    </row>
    <row r="68" spans="1:97" s="428" customFormat="1" ht="16" thickBot="1" x14ac:dyDescent="0.4">
      <c r="A68" s="236"/>
      <c r="B68" s="392" t="s">
        <v>171</v>
      </c>
      <c r="C68" s="232">
        <f t="shared" si="237"/>
        <v>1036.0492999999999</v>
      </c>
      <c r="D68" s="233">
        <f t="shared" si="237"/>
        <v>3127.0445999999997</v>
      </c>
      <c r="E68" s="234">
        <f t="shared" ref="E68" si="293">C68+D68</f>
        <v>4163.0938999999998</v>
      </c>
      <c r="F68" s="232">
        <f t="shared" si="239"/>
        <v>1152.8731</v>
      </c>
      <c r="G68" s="233">
        <f t="shared" si="239"/>
        <v>2587.1125000000002</v>
      </c>
      <c r="H68" s="234">
        <f t="shared" ref="H68" si="294">F68+G68</f>
        <v>3739.9856</v>
      </c>
      <c r="I68" s="232">
        <f t="shared" si="241"/>
        <v>2501.1302299999993</v>
      </c>
      <c r="J68" s="233">
        <f t="shared" si="241"/>
        <v>4379.2773099999995</v>
      </c>
      <c r="K68" s="234">
        <f t="shared" ref="K68" si="295">I68+J68</f>
        <v>6880.4075399999983</v>
      </c>
      <c r="L68" s="232">
        <f t="shared" si="243"/>
        <v>706.14393000000007</v>
      </c>
      <c r="M68" s="233">
        <f t="shared" si="243"/>
        <v>1718.79573</v>
      </c>
      <c r="N68" s="234">
        <f t="shared" ref="N68" si="296">L68+M68</f>
        <v>2424.93966</v>
      </c>
      <c r="O68" s="232">
        <f t="shared" si="245"/>
        <v>411.0129</v>
      </c>
      <c r="P68" s="233">
        <f t="shared" si="245"/>
        <v>903.42859999999996</v>
      </c>
      <c r="Q68" s="234">
        <f t="shared" ref="Q68" si="297">O68+P68</f>
        <v>1314.4414999999999</v>
      </c>
      <c r="R68" s="232">
        <f t="shared" si="247"/>
        <v>1347.9383</v>
      </c>
      <c r="S68" s="233">
        <f t="shared" si="247"/>
        <v>1842.5220000000002</v>
      </c>
      <c r="T68" s="234">
        <f t="shared" ref="T68" si="298">R68+S68</f>
        <v>3190.4603000000002</v>
      </c>
      <c r="U68" s="232">
        <f t="shared" si="249"/>
        <v>1115.2342799999999</v>
      </c>
      <c r="V68" s="233">
        <f t="shared" si="249"/>
        <v>2765.7402199999997</v>
      </c>
      <c r="W68" s="234">
        <f t="shared" ref="W68" si="299">U68+V68</f>
        <v>3880.9744999999994</v>
      </c>
      <c r="X68" s="232">
        <f t="shared" si="251"/>
        <v>34.783199999999994</v>
      </c>
      <c r="Y68" s="233">
        <f t="shared" si="251"/>
        <v>49.770300000000006</v>
      </c>
      <c r="Z68" s="234">
        <f t="shared" ref="Z68" si="300">X68+Y68</f>
        <v>84.5535</v>
      </c>
      <c r="AA68" s="232">
        <f t="shared" ref="AA68" si="301">C68+F68+I68+O68+R68+U68+X68+L68</f>
        <v>8305.1652399999984</v>
      </c>
      <c r="AB68" s="233">
        <f t="shared" ref="AB68" si="302">D68+G68+J68+P68+S68+V68+Y68+M68</f>
        <v>17373.69126</v>
      </c>
      <c r="AC68" s="234">
        <f t="shared" ref="AC68" si="303">AA68+AB68</f>
        <v>25678.856499999998</v>
      </c>
      <c r="AD68" s="232">
        <f t="shared" si="253"/>
        <v>3940.8870000000002</v>
      </c>
      <c r="AE68" s="233">
        <f t="shared" si="253"/>
        <v>4220.5370000000003</v>
      </c>
      <c r="AF68" s="234">
        <f t="shared" ref="AF68" si="304">AD68+AE68</f>
        <v>8161.4240000000009</v>
      </c>
      <c r="AG68" s="232">
        <f t="shared" ref="AG68" si="305">+AD68+AA68</f>
        <v>12246.052239999999</v>
      </c>
      <c r="AH68" s="233">
        <f t="shared" ref="AH68" si="306">+AE68+AB68</f>
        <v>21594.22826</v>
      </c>
      <c r="AI68" s="234">
        <f t="shared" ref="AI68" si="307">AG68+AH68</f>
        <v>33840.280500000001</v>
      </c>
      <c r="AJ68" s="430"/>
      <c r="AK68" s="430"/>
      <c r="AL68" s="430"/>
      <c r="AO68" s="431"/>
      <c r="AP68" s="432"/>
      <c r="AQ68" s="432"/>
      <c r="AR68" s="432"/>
      <c r="AS68" s="432"/>
      <c r="AT68" s="432"/>
      <c r="AU68" s="432"/>
      <c r="AV68" s="432"/>
      <c r="AW68" s="432"/>
      <c r="AX68" s="432"/>
      <c r="BB68" s="432"/>
      <c r="BC68" s="432"/>
      <c r="BD68" s="432"/>
      <c r="BE68" s="432"/>
      <c r="BF68" s="432"/>
      <c r="BG68" s="432"/>
      <c r="BH68" s="432"/>
      <c r="BI68" s="432"/>
      <c r="BJ68" s="432"/>
      <c r="BK68" s="432"/>
      <c r="BL68" s="432"/>
      <c r="BM68" s="432"/>
      <c r="BN68" s="432"/>
      <c r="BO68" s="432"/>
      <c r="BP68" s="432"/>
      <c r="BR68" s="431"/>
      <c r="BS68" s="432"/>
      <c r="BT68" s="432"/>
      <c r="BU68" s="432"/>
      <c r="BV68" s="432"/>
      <c r="BW68" s="432"/>
      <c r="BX68" s="432"/>
      <c r="BY68" s="432"/>
      <c r="BZ68" s="432"/>
      <c r="CA68" s="432"/>
      <c r="CE68" s="432"/>
      <c r="CF68" s="432"/>
      <c r="CG68" s="432"/>
      <c r="CH68" s="432"/>
      <c r="CI68" s="432"/>
      <c r="CJ68" s="432"/>
      <c r="CK68" s="432"/>
      <c r="CL68" s="432"/>
      <c r="CM68" s="432"/>
      <c r="CN68" s="432"/>
      <c r="CO68" s="432"/>
      <c r="CP68" s="432"/>
      <c r="CQ68" s="432"/>
      <c r="CR68" s="432"/>
      <c r="CS68" s="432"/>
    </row>
    <row r="69" spans="1:97" s="73" customFormat="1" ht="15" customHeight="1" thickBot="1" x14ac:dyDescent="0.4">
      <c r="A69" s="236"/>
      <c r="B69" s="511" t="s">
        <v>156</v>
      </c>
      <c r="C69" s="512"/>
      <c r="D69" s="512"/>
      <c r="E69" s="512"/>
      <c r="F69" s="512"/>
      <c r="G69" s="512"/>
      <c r="H69" s="512"/>
      <c r="I69" s="512"/>
      <c r="J69" s="512"/>
      <c r="K69" s="512"/>
      <c r="L69" s="512"/>
      <c r="M69" s="512"/>
      <c r="N69" s="512"/>
      <c r="O69" s="512"/>
      <c r="P69" s="512"/>
      <c r="Q69" s="512"/>
      <c r="R69" s="512"/>
      <c r="S69" s="512"/>
      <c r="T69" s="512"/>
      <c r="U69" s="512"/>
      <c r="V69" s="512"/>
      <c r="W69" s="512"/>
      <c r="X69" s="512"/>
      <c r="Y69" s="512"/>
      <c r="Z69" s="512"/>
      <c r="AA69" s="512"/>
      <c r="AB69" s="512"/>
      <c r="AC69" s="512"/>
      <c r="AD69" s="512"/>
      <c r="AE69" s="512"/>
      <c r="AF69" s="512"/>
      <c r="AG69" s="512"/>
      <c r="AH69" s="512"/>
      <c r="AI69" s="512"/>
      <c r="AJ69" s="190"/>
      <c r="AK69" s="190"/>
      <c r="AL69" s="190"/>
      <c r="AO69" s="189"/>
      <c r="AP69" s="192"/>
      <c r="AQ69" s="192"/>
      <c r="AR69" s="192"/>
      <c r="AS69" s="192"/>
      <c r="AT69" s="192"/>
      <c r="AU69" s="192"/>
      <c r="AV69" s="192"/>
      <c r="AW69" s="192"/>
      <c r="AX69" s="192"/>
      <c r="BB69" s="192"/>
      <c r="BC69" s="192"/>
      <c r="BD69" s="192"/>
      <c r="BE69" s="192"/>
      <c r="BF69" s="192"/>
      <c r="BG69" s="192"/>
      <c r="BH69" s="192"/>
      <c r="BI69" s="192"/>
      <c r="BJ69" s="192"/>
      <c r="BK69" s="192"/>
      <c r="BL69" s="192"/>
      <c r="BM69" s="192"/>
      <c r="BN69" s="192"/>
      <c r="BO69" s="192"/>
      <c r="BP69" s="192"/>
      <c r="BR69" s="189"/>
      <c r="BS69" s="192"/>
      <c r="BT69" s="192"/>
      <c r="BU69" s="192"/>
      <c r="BV69" s="192"/>
      <c r="BW69" s="192"/>
      <c r="BX69" s="192"/>
      <c r="BY69" s="192"/>
      <c r="BZ69" s="192"/>
      <c r="CA69" s="192"/>
      <c r="CE69" s="192"/>
      <c r="CF69" s="192"/>
      <c r="CG69" s="192"/>
      <c r="CH69" s="192"/>
      <c r="CI69" s="192"/>
      <c r="CJ69" s="192"/>
      <c r="CK69" s="192"/>
      <c r="CL69" s="192"/>
      <c r="CM69" s="192"/>
      <c r="CN69" s="192"/>
      <c r="CO69" s="192"/>
      <c r="CP69" s="192"/>
      <c r="CQ69" s="192"/>
      <c r="CR69" s="192"/>
      <c r="CS69" s="192"/>
    </row>
    <row r="70" spans="1:97" s="73" customFormat="1" ht="15" customHeight="1" thickBot="1" x14ac:dyDescent="0.4">
      <c r="A70" s="236"/>
      <c r="B70" s="356" t="s">
        <v>0</v>
      </c>
      <c r="C70" s="508" t="s">
        <v>1</v>
      </c>
      <c r="D70" s="509"/>
      <c r="E70" s="510"/>
      <c r="F70" s="508" t="s">
        <v>2</v>
      </c>
      <c r="G70" s="509"/>
      <c r="H70" s="510"/>
      <c r="I70" s="508" t="s">
        <v>3</v>
      </c>
      <c r="J70" s="509"/>
      <c r="K70" s="510"/>
      <c r="L70" s="508" t="s">
        <v>20</v>
      </c>
      <c r="M70" s="509"/>
      <c r="N70" s="510"/>
      <c r="O70" s="508" t="s">
        <v>4</v>
      </c>
      <c r="P70" s="509"/>
      <c r="Q70" s="510"/>
      <c r="R70" s="508" t="s">
        <v>5</v>
      </c>
      <c r="S70" s="509"/>
      <c r="T70" s="510"/>
      <c r="U70" s="508" t="s">
        <v>6</v>
      </c>
      <c r="V70" s="509"/>
      <c r="W70" s="510"/>
      <c r="X70" s="508" t="s">
        <v>7</v>
      </c>
      <c r="Y70" s="509"/>
      <c r="Z70" s="510"/>
      <c r="AA70" s="508" t="s">
        <v>8</v>
      </c>
      <c r="AB70" s="509"/>
      <c r="AC70" s="510"/>
      <c r="AD70" s="508" t="s">
        <v>41</v>
      </c>
      <c r="AE70" s="509"/>
      <c r="AF70" s="510"/>
      <c r="AG70" s="508" t="s">
        <v>42</v>
      </c>
      <c r="AH70" s="509"/>
      <c r="AI70" s="510"/>
      <c r="AJ70" s="190"/>
      <c r="AK70" s="190"/>
      <c r="AL70" s="190"/>
      <c r="AO70" s="189"/>
      <c r="AP70" s="192"/>
      <c r="AQ70" s="192"/>
      <c r="AR70" s="192"/>
      <c r="AS70" s="192"/>
      <c r="AT70" s="192"/>
      <c r="AU70" s="192"/>
      <c r="AV70" s="192"/>
      <c r="AW70" s="192"/>
      <c r="AX70" s="192"/>
      <c r="BB70" s="192"/>
      <c r="BC70" s="192"/>
      <c r="BD70" s="192"/>
      <c r="BE70" s="192"/>
      <c r="BF70" s="192"/>
      <c r="BG70" s="192"/>
      <c r="BH70" s="192"/>
      <c r="BI70" s="192"/>
      <c r="BJ70" s="192"/>
      <c r="BK70" s="192"/>
      <c r="BL70" s="192"/>
      <c r="BM70" s="192"/>
      <c r="BN70" s="192"/>
      <c r="BO70" s="192"/>
      <c r="BP70" s="192"/>
      <c r="BR70" s="189"/>
      <c r="BS70" s="192"/>
      <c r="BT70" s="192"/>
      <c r="BU70" s="192"/>
      <c r="BV70" s="192"/>
      <c r="BW70" s="192"/>
      <c r="BX70" s="192"/>
      <c r="BY70" s="192"/>
      <c r="BZ70" s="192"/>
      <c r="CA70" s="192"/>
      <c r="CE70" s="192"/>
      <c r="CF70" s="192"/>
      <c r="CG70" s="192"/>
      <c r="CH70" s="192"/>
      <c r="CI70" s="192"/>
      <c r="CJ70" s="192"/>
      <c r="CK70" s="192"/>
      <c r="CL70" s="192"/>
      <c r="CM70" s="192"/>
      <c r="CN70" s="192"/>
      <c r="CO70" s="192"/>
      <c r="CP70" s="192"/>
      <c r="CQ70" s="192"/>
      <c r="CR70" s="192"/>
      <c r="CS70" s="192"/>
    </row>
    <row r="71" spans="1:97" s="73" customFormat="1" ht="19" thickBot="1" x14ac:dyDescent="0.4">
      <c r="A71" s="236"/>
      <c r="B71" s="401" t="s">
        <v>137</v>
      </c>
      <c r="C71" s="405" t="s">
        <v>9</v>
      </c>
      <c r="D71" s="406" t="s">
        <v>10</v>
      </c>
      <c r="E71" s="407" t="s">
        <v>11</v>
      </c>
      <c r="F71" s="405" t="s">
        <v>9</v>
      </c>
      <c r="G71" s="406" t="s">
        <v>10</v>
      </c>
      <c r="H71" s="407" t="s">
        <v>11</v>
      </c>
      <c r="I71" s="405" t="s">
        <v>9</v>
      </c>
      <c r="J71" s="406" t="s">
        <v>10</v>
      </c>
      <c r="K71" s="407" t="s">
        <v>11</v>
      </c>
      <c r="L71" s="405" t="s">
        <v>9</v>
      </c>
      <c r="M71" s="406" t="s">
        <v>10</v>
      </c>
      <c r="N71" s="407" t="s">
        <v>11</v>
      </c>
      <c r="O71" s="405" t="s">
        <v>9</v>
      </c>
      <c r="P71" s="406" t="s">
        <v>10</v>
      </c>
      <c r="Q71" s="407" t="s">
        <v>11</v>
      </c>
      <c r="R71" s="405" t="s">
        <v>9</v>
      </c>
      <c r="S71" s="406" t="s">
        <v>10</v>
      </c>
      <c r="T71" s="407" t="s">
        <v>11</v>
      </c>
      <c r="U71" s="405" t="s">
        <v>9</v>
      </c>
      <c r="V71" s="406" t="s">
        <v>10</v>
      </c>
      <c r="W71" s="407" t="s">
        <v>11</v>
      </c>
      <c r="X71" s="405" t="s">
        <v>9</v>
      </c>
      <c r="Y71" s="406" t="s">
        <v>10</v>
      </c>
      <c r="Z71" s="407" t="s">
        <v>11</v>
      </c>
      <c r="AA71" s="405" t="s">
        <v>9</v>
      </c>
      <c r="AB71" s="406" t="s">
        <v>10</v>
      </c>
      <c r="AC71" s="407" t="s">
        <v>11</v>
      </c>
      <c r="AD71" s="405" t="s">
        <v>9</v>
      </c>
      <c r="AE71" s="406" t="s">
        <v>10</v>
      </c>
      <c r="AF71" s="407" t="s">
        <v>11</v>
      </c>
      <c r="AG71" s="405" t="s">
        <v>9</v>
      </c>
      <c r="AH71" s="406" t="s">
        <v>10</v>
      </c>
      <c r="AI71" s="407" t="s">
        <v>11</v>
      </c>
      <c r="AJ71" s="193"/>
      <c r="AK71" s="193"/>
      <c r="AL71" s="193"/>
      <c r="AO71" s="188"/>
      <c r="AP71" s="194"/>
      <c r="AQ71" s="194"/>
      <c r="AR71" s="194"/>
      <c r="AS71" s="194"/>
      <c r="AT71" s="194"/>
      <c r="AU71" s="194"/>
      <c r="AV71" s="194"/>
      <c r="AW71" s="194"/>
      <c r="AX71" s="194"/>
      <c r="AY71" s="194"/>
      <c r="AZ71" s="194"/>
      <c r="BA71" s="194"/>
      <c r="BB71" s="194"/>
      <c r="BC71" s="194"/>
      <c r="BD71" s="194"/>
      <c r="BE71" s="194"/>
      <c r="BF71" s="194"/>
      <c r="BG71" s="194"/>
      <c r="BH71" s="194"/>
      <c r="BI71" s="194"/>
      <c r="BJ71" s="194"/>
      <c r="BK71" s="194"/>
      <c r="BL71" s="194"/>
      <c r="BM71" s="194"/>
      <c r="BN71" s="194"/>
      <c r="BO71" s="194"/>
      <c r="BP71" s="194"/>
      <c r="BR71" s="188"/>
      <c r="BS71" s="194"/>
      <c r="BT71" s="194"/>
      <c r="BU71" s="194"/>
      <c r="BV71" s="194"/>
      <c r="BW71" s="194"/>
      <c r="BX71" s="194"/>
      <c r="BY71" s="194"/>
      <c r="BZ71" s="194"/>
      <c r="CA71" s="194"/>
      <c r="CB71" s="194"/>
      <c r="CC71" s="194"/>
      <c r="CD71" s="194"/>
      <c r="CE71" s="194"/>
      <c r="CF71" s="194"/>
      <c r="CG71" s="194"/>
      <c r="CH71" s="194"/>
      <c r="CI71" s="194"/>
      <c r="CJ71" s="194"/>
      <c r="CK71" s="194"/>
      <c r="CL71" s="194"/>
      <c r="CM71" s="194"/>
      <c r="CN71" s="194"/>
      <c r="CO71" s="194"/>
      <c r="CP71" s="194"/>
      <c r="CQ71" s="194"/>
      <c r="CR71" s="194"/>
      <c r="CS71" s="194"/>
    </row>
    <row r="72" spans="1:97" s="73" customFormat="1" ht="15.5" x14ac:dyDescent="0.35">
      <c r="A72" s="236"/>
      <c r="B72" s="402" t="s">
        <v>18</v>
      </c>
      <c r="C72" s="229">
        <f>C48-C60</f>
        <v>13.44600000000014</v>
      </c>
      <c r="D72" s="230">
        <f>D48-D60</f>
        <v>312.41300000000001</v>
      </c>
      <c r="E72" s="231">
        <f t="shared" ref="E72:E77" si="308">C72+D72</f>
        <v>325.85900000000015</v>
      </c>
      <c r="F72" s="229">
        <f>F48-F60</f>
        <v>157.71100000000001</v>
      </c>
      <c r="G72" s="230">
        <f>G48-G60</f>
        <v>555.92900000000009</v>
      </c>
      <c r="H72" s="231">
        <f t="shared" ref="H72:H77" si="309">F72+G72</f>
        <v>713.6400000000001</v>
      </c>
      <c r="I72" s="229">
        <f>I48-I60</f>
        <v>139.44299999999998</v>
      </c>
      <c r="J72" s="230">
        <f>J48-J60</f>
        <v>224.76800000000026</v>
      </c>
      <c r="K72" s="231">
        <f t="shared" ref="K72:K77" si="310">I72+J72</f>
        <v>364.21100000000024</v>
      </c>
      <c r="L72" s="229">
        <f t="shared" ref="L72" si="311">L48-L60</f>
        <v>5.7849999999999682</v>
      </c>
      <c r="M72" s="230">
        <f t="shared" ref="M72:M80" si="312">M48-M60</f>
        <v>50.595000000000027</v>
      </c>
      <c r="N72" s="231">
        <f t="shared" ref="N72:N77" si="313">L72+M72</f>
        <v>56.379999999999995</v>
      </c>
      <c r="O72" s="229">
        <f t="shared" ref="O72" si="314">O48-O60</f>
        <v>0</v>
      </c>
      <c r="P72" s="230">
        <f t="shared" ref="P72:P80" si="315">P48-P60</f>
        <v>0</v>
      </c>
      <c r="Q72" s="231">
        <f t="shared" ref="Q72:Q77" si="316">O72+P72</f>
        <v>0</v>
      </c>
      <c r="R72" s="229">
        <f t="shared" ref="R72" si="317">R48-R60</f>
        <v>2.5489999999999782</v>
      </c>
      <c r="S72" s="230">
        <f t="shared" ref="S72:S80" si="318">S48-S60</f>
        <v>-3.1519999999999868</v>
      </c>
      <c r="T72" s="231">
        <f t="shared" ref="T72:T77" si="319">R72+S72</f>
        <v>-0.60300000000000864</v>
      </c>
      <c r="U72" s="229">
        <f t="shared" ref="U72" si="320">U48-U60</f>
        <v>28.254000000000019</v>
      </c>
      <c r="V72" s="230">
        <f t="shared" ref="V72:V80" si="321">V48-V60</f>
        <v>366.33699999999999</v>
      </c>
      <c r="W72" s="231">
        <f t="shared" ref="W72:W77" si="322">U72+V72</f>
        <v>394.59100000000001</v>
      </c>
      <c r="X72" s="229">
        <f t="shared" ref="X72" si="323">X48-X60</f>
        <v>2.0920000000000414</v>
      </c>
      <c r="Y72" s="230">
        <f t="shared" ref="Y72:Y80" si="324">Y48-Y60</f>
        <v>22.158999999999992</v>
      </c>
      <c r="Z72" s="231">
        <f t="shared" ref="Z72:Z77" si="325">X72+Y72</f>
        <v>24.251000000000033</v>
      </c>
      <c r="AA72" s="229">
        <f>C72+F72+I72+O72+R72+U72+X72+L72</f>
        <v>349.28000000000014</v>
      </c>
      <c r="AB72" s="230">
        <f>D72+G72+J72+P72+S72+V72+Y72+M72</f>
        <v>1529.0490000000002</v>
      </c>
      <c r="AC72" s="231">
        <f>AA72+AB72</f>
        <v>1878.3290000000004</v>
      </c>
      <c r="AD72" s="229">
        <f t="shared" ref="AD72:AE72" si="326">AD48-AD60</f>
        <v>10.460999999999785</v>
      </c>
      <c r="AE72" s="230">
        <f t="shared" si="326"/>
        <v>136.31899999999996</v>
      </c>
      <c r="AF72" s="231">
        <f t="shared" ref="AF72:AF77" si="327">AD72+AE72</f>
        <v>146.77999999999975</v>
      </c>
      <c r="AG72" s="229">
        <f>+AD72+AA72</f>
        <v>359.74099999999993</v>
      </c>
      <c r="AH72" s="230">
        <f>+AE72+AB72</f>
        <v>1665.3680000000002</v>
      </c>
      <c r="AI72" s="231">
        <f t="shared" ref="AI72:AI77" si="328">AG72+AH72</f>
        <v>2025.1090000000002</v>
      </c>
    </row>
    <row r="73" spans="1:97" s="73" customFormat="1" ht="18.5" x14ac:dyDescent="0.45">
      <c r="A73" s="236"/>
      <c r="B73" s="357" t="s">
        <v>17</v>
      </c>
      <c r="C73" s="223">
        <f t="shared" ref="C73" si="329">C49-C61</f>
        <v>-8.7699999999999818</v>
      </c>
      <c r="D73" s="225">
        <f t="shared" ref="D73:D80" si="330">D49-D61</f>
        <v>-115.86599999999999</v>
      </c>
      <c r="E73" s="224">
        <f t="shared" si="308"/>
        <v>-124.63599999999997</v>
      </c>
      <c r="F73" s="223">
        <f t="shared" ref="F73" si="331">F49-F61</f>
        <v>-154.97399999999993</v>
      </c>
      <c r="G73" s="225">
        <f t="shared" ref="G73:G80" si="332">G49-G61</f>
        <v>152.39600000000019</v>
      </c>
      <c r="H73" s="224">
        <f t="shared" si="309"/>
        <v>-2.5779999999997472</v>
      </c>
      <c r="I73" s="223">
        <f t="shared" ref="I73" si="333">I49-I61</f>
        <v>-122.87599999999998</v>
      </c>
      <c r="J73" s="225">
        <f t="shared" ref="J73:J80" si="334">J49-J61</f>
        <v>-258.97200000000021</v>
      </c>
      <c r="K73" s="224">
        <f t="shared" si="310"/>
        <v>-381.84800000000018</v>
      </c>
      <c r="L73" s="223">
        <f t="shared" ref="L73" si="335">L49-L61</f>
        <v>-0.67000000000000171</v>
      </c>
      <c r="M73" s="225">
        <f t="shared" si="312"/>
        <v>-364.60299999999995</v>
      </c>
      <c r="N73" s="224">
        <f t="shared" si="313"/>
        <v>-365.27299999999997</v>
      </c>
      <c r="O73" s="223">
        <f t="shared" ref="O73" si="336">O49-O61</f>
        <v>0</v>
      </c>
      <c r="P73" s="225">
        <f t="shared" si="315"/>
        <v>0</v>
      </c>
      <c r="Q73" s="224">
        <f t="shared" si="316"/>
        <v>0</v>
      </c>
      <c r="R73" s="223">
        <f t="shared" ref="R73" si="337">R49-R61</f>
        <v>4.4039999999999964</v>
      </c>
      <c r="S73" s="225">
        <f t="shared" si="318"/>
        <v>1.3340000000000032</v>
      </c>
      <c r="T73" s="224">
        <f t="shared" si="319"/>
        <v>5.7379999999999995</v>
      </c>
      <c r="U73" s="223">
        <f t="shared" ref="U73" si="338">U49-U61</f>
        <v>-56.310999999999922</v>
      </c>
      <c r="V73" s="225">
        <f t="shared" si="321"/>
        <v>-71.673999999999978</v>
      </c>
      <c r="W73" s="224">
        <f t="shared" si="322"/>
        <v>-127.9849999999999</v>
      </c>
      <c r="X73" s="223">
        <f t="shared" ref="X73" si="339">X49-X61</f>
        <v>-1.9350000000000023</v>
      </c>
      <c r="Y73" s="225">
        <f t="shared" si="324"/>
        <v>-8.5840000000000032</v>
      </c>
      <c r="Z73" s="224">
        <f t="shared" si="325"/>
        <v>-10.519000000000005</v>
      </c>
      <c r="AA73" s="223">
        <f t="shared" ref="AA73:AA77" si="340">C73+F73+I73+O73+R73+U73+X73+L73</f>
        <v>-341.13199999999983</v>
      </c>
      <c r="AB73" s="225">
        <f t="shared" ref="AB73:AB77" si="341">D73+G73+J73+P73+S73+V73+Y73+M73</f>
        <v>-665.96899999999994</v>
      </c>
      <c r="AC73" s="224">
        <f t="shared" ref="AC73" si="342">AA73+AB73</f>
        <v>-1007.1009999999998</v>
      </c>
      <c r="AD73" s="223">
        <f t="shared" ref="AD73:AE73" si="343">AD49-AD61</f>
        <v>17.494000000000142</v>
      </c>
      <c r="AE73" s="225">
        <f t="shared" si="343"/>
        <v>-14.309000000000196</v>
      </c>
      <c r="AF73" s="224">
        <f t="shared" si="327"/>
        <v>3.1849999999999454</v>
      </c>
      <c r="AG73" s="223">
        <f t="shared" ref="AG73:AG77" si="344">+AD73+AA73</f>
        <v>-323.63799999999969</v>
      </c>
      <c r="AH73" s="225">
        <f t="shared" ref="AH73:AH77" si="345">+AE73+AB73</f>
        <v>-680.27800000000013</v>
      </c>
      <c r="AI73" s="224">
        <f t="shared" si="328"/>
        <v>-1003.9159999999998</v>
      </c>
      <c r="AJ73" s="195"/>
      <c r="AK73" s="195"/>
      <c r="AL73" s="195"/>
    </row>
    <row r="74" spans="1:97" s="73" customFormat="1" ht="15.5" x14ac:dyDescent="0.35">
      <c r="A74" s="236"/>
      <c r="B74" s="357" t="s">
        <v>16</v>
      </c>
      <c r="C74" s="223">
        <f t="shared" ref="C74" si="346">C50-C62</f>
        <v>1.76299999999992</v>
      </c>
      <c r="D74" s="225">
        <f t="shared" si="330"/>
        <v>187.85300000000007</v>
      </c>
      <c r="E74" s="224">
        <f t="shared" si="308"/>
        <v>189.61599999999999</v>
      </c>
      <c r="F74" s="223">
        <f t="shared" ref="F74" si="347">F50-F62</f>
        <v>-36.676000000000158</v>
      </c>
      <c r="G74" s="225">
        <f t="shared" si="332"/>
        <v>-584.13000000000011</v>
      </c>
      <c r="H74" s="224">
        <f t="shared" si="309"/>
        <v>-620.80600000000027</v>
      </c>
      <c r="I74" s="223">
        <f t="shared" ref="I74" si="348">I50-I62</f>
        <v>51.067999999999984</v>
      </c>
      <c r="J74" s="225">
        <f t="shared" si="334"/>
        <v>100.91199999999981</v>
      </c>
      <c r="K74" s="224">
        <f t="shared" si="310"/>
        <v>151.97999999999979</v>
      </c>
      <c r="L74" s="223">
        <f t="shared" ref="L74" si="349">L50-L62</f>
        <v>0</v>
      </c>
      <c r="M74" s="225">
        <f t="shared" si="312"/>
        <v>0</v>
      </c>
      <c r="N74" s="224">
        <f t="shared" si="313"/>
        <v>0</v>
      </c>
      <c r="O74" s="223">
        <f t="shared" ref="O74" si="350">O50-O62</f>
        <v>0</v>
      </c>
      <c r="P74" s="225">
        <f t="shared" si="315"/>
        <v>0</v>
      </c>
      <c r="Q74" s="224">
        <f t="shared" si="316"/>
        <v>0</v>
      </c>
      <c r="R74" s="223">
        <f t="shared" ref="R74" si="351">R50-R62</f>
        <v>4.3670000000000755</v>
      </c>
      <c r="S74" s="225">
        <f t="shared" si="318"/>
        <v>1.2269999999999754</v>
      </c>
      <c r="T74" s="224">
        <f t="shared" si="319"/>
        <v>5.5940000000000509</v>
      </c>
      <c r="U74" s="223">
        <f t="shared" ref="U74" si="352">U50-U62</f>
        <v>-0.63799999999991996</v>
      </c>
      <c r="V74" s="225">
        <f t="shared" si="321"/>
        <v>170.1880000000001</v>
      </c>
      <c r="W74" s="224">
        <f t="shared" si="322"/>
        <v>169.55000000000018</v>
      </c>
      <c r="X74" s="223">
        <f t="shared" ref="X74" si="353">X50-X62</f>
        <v>-11.244000000000028</v>
      </c>
      <c r="Y74" s="225">
        <f t="shared" si="324"/>
        <v>-2.0410000000000537</v>
      </c>
      <c r="Z74" s="224">
        <f t="shared" si="325"/>
        <v>-13.285000000000082</v>
      </c>
      <c r="AA74" s="223">
        <f t="shared" si="340"/>
        <v>8.6399999999998727</v>
      </c>
      <c r="AB74" s="225">
        <f t="shared" si="341"/>
        <v>-125.99100000000021</v>
      </c>
      <c r="AC74" s="224">
        <f t="shared" ref="AC74:AC79" si="354">AA74+AB74</f>
        <v>-117.35100000000034</v>
      </c>
      <c r="AD74" s="223">
        <f t="shared" ref="AD74:AE74" si="355">AD50-AD62</f>
        <v>-0.59400000000005093</v>
      </c>
      <c r="AE74" s="225">
        <f t="shared" si="355"/>
        <v>-71.881000000000313</v>
      </c>
      <c r="AF74" s="224">
        <f t="shared" si="327"/>
        <v>-72.475000000000364</v>
      </c>
      <c r="AG74" s="223">
        <f t="shared" si="344"/>
        <v>8.0459999999998217</v>
      </c>
      <c r="AH74" s="225">
        <f t="shared" si="345"/>
        <v>-197.87200000000053</v>
      </c>
      <c r="AI74" s="224">
        <f t="shared" si="328"/>
        <v>-189.8260000000007</v>
      </c>
    </row>
    <row r="75" spans="1:97" s="73" customFormat="1" ht="18.5" x14ac:dyDescent="0.35">
      <c r="A75" s="236"/>
      <c r="B75" s="357" t="s">
        <v>15</v>
      </c>
      <c r="C75" s="223">
        <f t="shared" ref="C75" si="356">C51-C63</f>
        <v>-2.1010000000001128</v>
      </c>
      <c r="D75" s="225">
        <f t="shared" si="330"/>
        <v>243.79800000000023</v>
      </c>
      <c r="E75" s="224">
        <f t="shared" si="308"/>
        <v>241.69700000000012</v>
      </c>
      <c r="F75" s="223">
        <f t="shared" ref="F75" si="357">F51-F63</f>
        <v>118.38600000000008</v>
      </c>
      <c r="G75" s="225">
        <f t="shared" si="332"/>
        <v>310.18000000000029</v>
      </c>
      <c r="H75" s="224">
        <f t="shared" si="309"/>
        <v>428.56600000000037</v>
      </c>
      <c r="I75" s="223">
        <f t="shared" ref="I75" si="358">I51-I63</f>
        <v>26.647999999999683</v>
      </c>
      <c r="J75" s="225">
        <f t="shared" si="334"/>
        <v>287.64799999999968</v>
      </c>
      <c r="K75" s="224">
        <f t="shared" si="310"/>
        <v>314.29599999999937</v>
      </c>
      <c r="L75" s="223">
        <f t="shared" ref="L75" si="359">L51-L63</f>
        <v>0</v>
      </c>
      <c r="M75" s="225">
        <f t="shared" si="312"/>
        <v>0</v>
      </c>
      <c r="N75" s="224">
        <f t="shared" si="313"/>
        <v>0</v>
      </c>
      <c r="O75" s="223">
        <f t="shared" ref="O75" si="360">O51-O63</f>
        <v>5.242999999999995</v>
      </c>
      <c r="P75" s="225">
        <f t="shared" si="315"/>
        <v>4.2189999999999994</v>
      </c>
      <c r="Q75" s="224">
        <f t="shared" si="316"/>
        <v>9.4619999999999944</v>
      </c>
      <c r="R75" s="223">
        <f t="shared" ref="R75" si="361">R51-R63</f>
        <v>-5.6739999999999782</v>
      </c>
      <c r="S75" s="225">
        <f t="shared" si="318"/>
        <v>9.7019999999999982</v>
      </c>
      <c r="T75" s="224">
        <f t="shared" si="319"/>
        <v>4.02800000000002</v>
      </c>
      <c r="U75" s="223">
        <f t="shared" ref="U75" si="362">U51-U63</f>
        <v>15.962000000000103</v>
      </c>
      <c r="V75" s="225">
        <f t="shared" si="321"/>
        <v>69.557999999999993</v>
      </c>
      <c r="W75" s="224">
        <f t="shared" si="322"/>
        <v>85.520000000000095</v>
      </c>
      <c r="X75" s="223">
        <f t="shared" ref="X75" si="363">X51-X63</f>
        <v>-20.262999999999977</v>
      </c>
      <c r="Y75" s="225">
        <f t="shared" si="324"/>
        <v>-16.891999999999996</v>
      </c>
      <c r="Z75" s="224">
        <f t="shared" si="325"/>
        <v>-37.154999999999973</v>
      </c>
      <c r="AA75" s="223">
        <f t="shared" si="340"/>
        <v>138.20099999999979</v>
      </c>
      <c r="AB75" s="225">
        <f t="shared" si="341"/>
        <v>908.21300000000019</v>
      </c>
      <c r="AC75" s="224">
        <f t="shared" si="354"/>
        <v>1046.414</v>
      </c>
      <c r="AD75" s="223">
        <f t="shared" ref="AD75:AE75" si="364">AD51-AD63</f>
        <v>0.52399999999988722</v>
      </c>
      <c r="AE75" s="225">
        <f t="shared" si="364"/>
        <v>-51.682999999999993</v>
      </c>
      <c r="AF75" s="224">
        <f t="shared" si="327"/>
        <v>-51.159000000000106</v>
      </c>
      <c r="AG75" s="223">
        <f t="shared" si="344"/>
        <v>138.72499999999968</v>
      </c>
      <c r="AH75" s="225">
        <f t="shared" si="345"/>
        <v>856.5300000000002</v>
      </c>
      <c r="AI75" s="224">
        <f t="shared" si="328"/>
        <v>995.25499999999988</v>
      </c>
      <c r="AJ75" s="151"/>
      <c r="AK75" s="151"/>
      <c r="AL75" s="151"/>
    </row>
    <row r="76" spans="1:97" ht="15.5" x14ac:dyDescent="0.35">
      <c r="A76" s="236"/>
      <c r="B76" s="357" t="s">
        <v>31</v>
      </c>
      <c r="C76" s="223">
        <f t="shared" ref="C76" si="365">C52-C64</f>
        <v>14.036000000000058</v>
      </c>
      <c r="D76" s="225">
        <f t="shared" si="330"/>
        <v>11.022000000000389</v>
      </c>
      <c r="E76" s="224">
        <f t="shared" si="308"/>
        <v>25.058000000000447</v>
      </c>
      <c r="F76" s="223">
        <f t="shared" ref="F76" si="366">F52-F64</f>
        <v>-25.154999999999973</v>
      </c>
      <c r="G76" s="225">
        <f t="shared" si="332"/>
        <v>28.172000000000025</v>
      </c>
      <c r="H76" s="224">
        <f t="shared" si="309"/>
        <v>3.0170000000000528</v>
      </c>
      <c r="I76" s="223">
        <f t="shared" ref="I76" si="367">I52-I64</f>
        <v>30.155999999999949</v>
      </c>
      <c r="J76" s="225">
        <f t="shared" si="334"/>
        <v>-214.68100000000004</v>
      </c>
      <c r="K76" s="224">
        <f t="shared" si="310"/>
        <v>-184.52500000000009</v>
      </c>
      <c r="L76" s="223">
        <f t="shared" ref="L76" si="368">L52-L64</f>
        <v>0</v>
      </c>
      <c r="M76" s="225">
        <f t="shared" si="312"/>
        <v>0</v>
      </c>
      <c r="N76" s="224">
        <f t="shared" si="313"/>
        <v>0</v>
      </c>
      <c r="O76" s="223">
        <f t="shared" ref="O76" si="369">O52-O64</f>
        <v>0.37000000000000455</v>
      </c>
      <c r="P76" s="225">
        <f t="shared" si="315"/>
        <v>4.9130000000000003</v>
      </c>
      <c r="Q76" s="224">
        <f t="shared" si="316"/>
        <v>5.2830000000000048</v>
      </c>
      <c r="R76" s="223">
        <f t="shared" ref="R76" si="370">R52-R64</f>
        <v>1.7839999999999918</v>
      </c>
      <c r="S76" s="225">
        <f t="shared" si="318"/>
        <v>-2.8100000000000591</v>
      </c>
      <c r="T76" s="224">
        <f t="shared" si="319"/>
        <v>-1.0260000000000673</v>
      </c>
      <c r="U76" s="223">
        <f t="shared" ref="U76" si="371">U52-U64</f>
        <v>92.072999999999979</v>
      </c>
      <c r="V76" s="225">
        <f t="shared" si="321"/>
        <v>413.79399999999987</v>
      </c>
      <c r="W76" s="224">
        <f t="shared" si="322"/>
        <v>505.86699999999985</v>
      </c>
      <c r="X76" s="223">
        <f t="shared" ref="X76" si="372">X52-X64</f>
        <v>-0.98199999999999932</v>
      </c>
      <c r="Y76" s="225">
        <f t="shared" si="324"/>
        <v>7.3700000000000045</v>
      </c>
      <c r="Z76" s="224">
        <f t="shared" si="325"/>
        <v>6.3880000000000052</v>
      </c>
      <c r="AA76" s="223">
        <f t="shared" si="340"/>
        <v>112.28200000000001</v>
      </c>
      <c r="AB76" s="225">
        <f t="shared" si="341"/>
        <v>247.7800000000002</v>
      </c>
      <c r="AC76" s="224">
        <f t="shared" si="354"/>
        <v>360.06200000000024</v>
      </c>
      <c r="AD76" s="223">
        <f t="shared" ref="AD76:AE76" si="373">AD52-AD64</f>
        <v>582.94899999999961</v>
      </c>
      <c r="AE76" s="225">
        <f t="shared" si="373"/>
        <v>45.373999999999796</v>
      </c>
      <c r="AF76" s="224">
        <f t="shared" si="327"/>
        <v>628.32299999999941</v>
      </c>
      <c r="AG76" s="223">
        <f t="shared" si="344"/>
        <v>695.23099999999965</v>
      </c>
      <c r="AH76" s="225">
        <f t="shared" si="345"/>
        <v>293.154</v>
      </c>
      <c r="AI76" s="224">
        <f t="shared" si="328"/>
        <v>988.38499999999965</v>
      </c>
    </row>
    <row r="77" spans="1:97" ht="15.5" x14ac:dyDescent="0.35">
      <c r="A77" s="236"/>
      <c r="B77" s="357" t="s">
        <v>40</v>
      </c>
      <c r="C77" s="223">
        <f>C53-C65</f>
        <v>-6.3859999999999673</v>
      </c>
      <c r="D77" s="225">
        <f t="shared" si="330"/>
        <v>51.182999999999993</v>
      </c>
      <c r="E77" s="224">
        <f t="shared" si="308"/>
        <v>44.797000000000025</v>
      </c>
      <c r="F77" s="223">
        <f>F53-F65</f>
        <v>-8.6370000000000573</v>
      </c>
      <c r="G77" s="225">
        <f t="shared" si="332"/>
        <v>-60.364999999999782</v>
      </c>
      <c r="H77" s="224">
        <f t="shared" si="309"/>
        <v>-69.001999999999839</v>
      </c>
      <c r="I77" s="223">
        <f>I53-I65</f>
        <v>-5.1839999999997417</v>
      </c>
      <c r="J77" s="225">
        <f t="shared" si="334"/>
        <v>95.505000000000109</v>
      </c>
      <c r="K77" s="224">
        <f t="shared" si="310"/>
        <v>90.321000000000367</v>
      </c>
      <c r="L77" s="223">
        <f>L53-L65</f>
        <v>3.6459999999999582</v>
      </c>
      <c r="M77" s="225">
        <f t="shared" si="312"/>
        <v>199.54300000000012</v>
      </c>
      <c r="N77" s="224">
        <f t="shared" si="313"/>
        <v>203.18900000000008</v>
      </c>
      <c r="O77" s="223">
        <f>O53-O65</f>
        <v>-0.47299999999998477</v>
      </c>
      <c r="P77" s="225">
        <f t="shared" si="315"/>
        <v>11.439999999999998</v>
      </c>
      <c r="Q77" s="224">
        <f t="shared" si="316"/>
        <v>10.967000000000013</v>
      </c>
      <c r="R77" s="223">
        <f>R53-R65</f>
        <v>15.628000000000043</v>
      </c>
      <c r="S77" s="225">
        <f t="shared" si="318"/>
        <v>39.394999999999982</v>
      </c>
      <c r="T77" s="224">
        <f t="shared" si="319"/>
        <v>55.023000000000025</v>
      </c>
      <c r="U77" s="223">
        <f>U53-U65</f>
        <v>-40.184999999999945</v>
      </c>
      <c r="V77" s="225">
        <f t="shared" si="321"/>
        <v>271.20100000000002</v>
      </c>
      <c r="W77" s="224">
        <f t="shared" si="322"/>
        <v>231.01600000000008</v>
      </c>
      <c r="X77" s="223">
        <f>X53-X65</f>
        <v>-15.085000000000036</v>
      </c>
      <c r="Y77" s="225">
        <f t="shared" si="324"/>
        <v>-3.8000000000000114</v>
      </c>
      <c r="Z77" s="224">
        <f t="shared" si="325"/>
        <v>-18.885000000000048</v>
      </c>
      <c r="AA77" s="223">
        <f t="shared" si="340"/>
        <v>-56.675999999999732</v>
      </c>
      <c r="AB77" s="225">
        <f t="shared" si="341"/>
        <v>604.10200000000043</v>
      </c>
      <c r="AC77" s="224">
        <f t="shared" si="354"/>
        <v>547.42600000000073</v>
      </c>
      <c r="AD77" s="223">
        <f t="shared" ref="AD77:AE80" si="374">AD53-AD65</f>
        <v>128.37800000000016</v>
      </c>
      <c r="AE77" s="225">
        <f t="shared" si="374"/>
        <v>-348.00799999999981</v>
      </c>
      <c r="AF77" s="224">
        <f t="shared" si="327"/>
        <v>-219.62999999999965</v>
      </c>
      <c r="AG77" s="223">
        <f t="shared" si="344"/>
        <v>71.702000000000425</v>
      </c>
      <c r="AH77" s="225">
        <f t="shared" si="345"/>
        <v>256.09400000000062</v>
      </c>
      <c r="AI77" s="224">
        <f t="shared" si="328"/>
        <v>327.79600000000107</v>
      </c>
    </row>
    <row r="78" spans="1:97" ht="15.5" x14ac:dyDescent="0.35">
      <c r="A78" s="236"/>
      <c r="B78" s="403" t="s">
        <v>159</v>
      </c>
      <c r="C78" s="223">
        <f>C54-C66</f>
        <v>7.3839000000000397</v>
      </c>
      <c r="D78" s="225">
        <f t="shared" si="330"/>
        <v>-41.912600000000111</v>
      </c>
      <c r="E78" s="224">
        <f t="shared" ref="E78" si="375">C78+D78</f>
        <v>-34.528700000000072</v>
      </c>
      <c r="F78" s="223">
        <f>F54-F66</f>
        <v>-59.589150000000245</v>
      </c>
      <c r="G78" s="225">
        <f t="shared" si="332"/>
        <v>-200.89715000000024</v>
      </c>
      <c r="H78" s="224">
        <f t="shared" ref="H78" si="376">F78+G78</f>
        <v>-260.48630000000048</v>
      </c>
      <c r="I78" s="223">
        <f>I54-I66</f>
        <v>-42.412910000000466</v>
      </c>
      <c r="J78" s="225">
        <f t="shared" si="334"/>
        <v>256.56352999999945</v>
      </c>
      <c r="K78" s="224">
        <f t="shared" ref="K78" si="377">I78+J78</f>
        <v>214.15061999999898</v>
      </c>
      <c r="L78" s="223">
        <f>L54-L66</f>
        <v>6.0810999999999922</v>
      </c>
      <c r="M78" s="225">
        <f t="shared" si="312"/>
        <v>-68.078519999999912</v>
      </c>
      <c r="N78" s="224">
        <f t="shared" ref="N78" si="378">L78+M78</f>
        <v>-61.99741999999992</v>
      </c>
      <c r="O78" s="223">
        <f>O54-O66</f>
        <v>4.8151399999999853</v>
      </c>
      <c r="P78" s="225">
        <f t="shared" si="315"/>
        <v>6.296100000000024</v>
      </c>
      <c r="Q78" s="224">
        <f t="shared" ref="Q78" si="379">O78+P78</f>
        <v>11.111240000000009</v>
      </c>
      <c r="R78" s="223">
        <f>R54-R66</f>
        <v>-44.513449999999807</v>
      </c>
      <c r="S78" s="225">
        <f t="shared" si="318"/>
        <v>-45.029045999999767</v>
      </c>
      <c r="T78" s="224">
        <f t="shared" ref="T78" si="380">R78+S78</f>
        <v>-89.542495999999574</v>
      </c>
      <c r="U78" s="223">
        <f>U54-U66</f>
        <v>81.163449999999898</v>
      </c>
      <c r="V78" s="225">
        <f t="shared" si="321"/>
        <v>225.51384999999982</v>
      </c>
      <c r="W78" s="224">
        <f t="shared" ref="W78" si="381">U78+V78</f>
        <v>306.67729999999972</v>
      </c>
      <c r="X78" s="223">
        <f>X54-X66</f>
        <v>2.7769399999999678</v>
      </c>
      <c r="Y78" s="225">
        <f t="shared" si="324"/>
        <v>11.66474999999997</v>
      </c>
      <c r="Z78" s="224">
        <f t="shared" ref="Z78" si="382">X78+Y78</f>
        <v>14.441689999999937</v>
      </c>
      <c r="AA78" s="223">
        <f t="shared" ref="AA78" si="383">C78+F78+I78+O78+R78+U78+X78+L78</f>
        <v>-44.294980000000635</v>
      </c>
      <c r="AB78" s="225">
        <f t="shared" ref="AB78" si="384">D78+G78+J78+P78+S78+V78+Y78+M78</f>
        <v>144.12091399999923</v>
      </c>
      <c r="AC78" s="224">
        <f t="shared" si="354"/>
        <v>99.825933999998597</v>
      </c>
      <c r="AD78" s="223">
        <f t="shared" si="374"/>
        <v>-88.847999999999956</v>
      </c>
      <c r="AE78" s="225">
        <f t="shared" si="374"/>
        <v>-176.1279999999997</v>
      </c>
      <c r="AF78" s="224">
        <f t="shared" ref="AF78" si="385">AD78+AE78</f>
        <v>-264.97599999999966</v>
      </c>
      <c r="AG78" s="223">
        <f t="shared" ref="AG78" si="386">+AD78+AA78</f>
        <v>-133.14298000000059</v>
      </c>
      <c r="AH78" s="225">
        <f t="shared" ref="AH78" si="387">+AE78+AB78</f>
        <v>-32.00708600000047</v>
      </c>
      <c r="AI78" s="224">
        <f t="shared" ref="AI78" si="388">AG78+AH78</f>
        <v>-165.15006600000106</v>
      </c>
    </row>
    <row r="79" spans="1:97" ht="15.5" x14ac:dyDescent="0.35">
      <c r="A79" s="236"/>
      <c r="B79" s="424" t="s">
        <v>168</v>
      </c>
      <c r="C79" s="425">
        <f>C55-C67</f>
        <v>26.966400000000021</v>
      </c>
      <c r="D79" s="426">
        <f t="shared" si="330"/>
        <v>87.079799999999977</v>
      </c>
      <c r="E79" s="427">
        <f t="shared" ref="E79" si="389">C79+D79</f>
        <v>114.0462</v>
      </c>
      <c r="F79" s="425">
        <f>F55-F67</f>
        <v>-2.644800000000032</v>
      </c>
      <c r="G79" s="426">
        <f t="shared" si="332"/>
        <v>-146.30420000000004</v>
      </c>
      <c r="H79" s="427">
        <f t="shared" ref="H79" si="390">F79+G79</f>
        <v>-148.94900000000007</v>
      </c>
      <c r="I79" s="425">
        <f>I55-I67</f>
        <v>9.3759999999999764</v>
      </c>
      <c r="J79" s="426">
        <f t="shared" si="334"/>
        <v>-421.54922000000079</v>
      </c>
      <c r="K79" s="427">
        <f t="shared" ref="K79" si="391">I79+J79</f>
        <v>-412.17322000000081</v>
      </c>
      <c r="L79" s="425">
        <f>L55-L67</f>
        <v>32.371689999999944</v>
      </c>
      <c r="M79" s="426">
        <f t="shared" si="312"/>
        <v>20.640010000000075</v>
      </c>
      <c r="N79" s="427">
        <f t="shared" ref="N79" si="392">L79+M79</f>
        <v>53.011700000000019</v>
      </c>
      <c r="O79" s="425">
        <f>O55-O67</f>
        <v>-12.185460000000035</v>
      </c>
      <c r="P79" s="426">
        <f t="shared" si="315"/>
        <v>-13.738669999999843</v>
      </c>
      <c r="Q79" s="427">
        <f t="shared" ref="Q79" si="393">O79+P79</f>
        <v>-25.924129999999877</v>
      </c>
      <c r="R79" s="425">
        <f>R55-R67</f>
        <v>-3.0127199999999448</v>
      </c>
      <c r="S79" s="426">
        <f t="shared" si="318"/>
        <v>2.8224669999999605</v>
      </c>
      <c r="T79" s="427">
        <f t="shared" ref="T79" si="394">R79+S79</f>
        <v>-0.19025299999998424</v>
      </c>
      <c r="U79" s="425">
        <f>U55-U67</f>
        <v>-18.498000000000047</v>
      </c>
      <c r="V79" s="426">
        <f t="shared" si="321"/>
        <v>112.6869999999999</v>
      </c>
      <c r="W79" s="427">
        <f t="shared" ref="W79" si="395">U79+V79</f>
        <v>94.188999999999851</v>
      </c>
      <c r="X79" s="425">
        <f>X55-X67</f>
        <v>-0.62946000000005142</v>
      </c>
      <c r="Y79" s="426">
        <f t="shared" si="324"/>
        <v>8.8646899999999391</v>
      </c>
      <c r="Z79" s="427">
        <f t="shared" ref="Z79" si="396">X79+Y79</f>
        <v>8.2352299999998877</v>
      </c>
      <c r="AA79" s="425">
        <f t="shared" ref="AA79" si="397">C79+F79+I79+O79+R79+U79+X79+L79</f>
        <v>31.743649999999832</v>
      </c>
      <c r="AB79" s="426">
        <f t="shared" ref="AB79" si="398">D79+G79+J79+P79+S79+V79+Y79+M79</f>
        <v>-349.49812300000082</v>
      </c>
      <c r="AC79" s="427">
        <f t="shared" si="354"/>
        <v>-317.75447300000098</v>
      </c>
      <c r="AD79" s="425">
        <f t="shared" si="374"/>
        <v>450.55599999999959</v>
      </c>
      <c r="AE79" s="426">
        <f t="shared" si="374"/>
        <v>610.00399999999991</v>
      </c>
      <c r="AF79" s="427">
        <f t="shared" ref="AF79" si="399">AD79+AE79</f>
        <v>1060.5599999999995</v>
      </c>
      <c r="AG79" s="425">
        <f t="shared" ref="AG79" si="400">+AD79+AA79</f>
        <v>482.29964999999942</v>
      </c>
      <c r="AH79" s="426">
        <f t="shared" ref="AH79" si="401">+AE79+AB79</f>
        <v>260.50587699999909</v>
      </c>
      <c r="AI79" s="427">
        <f t="shared" ref="AI79" si="402">AG79+AH79</f>
        <v>742.80552699999851</v>
      </c>
    </row>
    <row r="80" spans="1:97" s="428" customFormat="1" ht="16" thickBot="1" x14ac:dyDescent="0.4">
      <c r="A80" s="236"/>
      <c r="B80" s="404" t="s">
        <v>171</v>
      </c>
      <c r="C80" s="232">
        <f>C56-C68</f>
        <v>8.973700000000008</v>
      </c>
      <c r="D80" s="233">
        <f t="shared" si="330"/>
        <v>-124.49759999999969</v>
      </c>
      <c r="E80" s="234">
        <f t="shared" ref="E80" si="403">C80+D80</f>
        <v>-115.52389999999968</v>
      </c>
      <c r="F80" s="232">
        <f>F56-F68</f>
        <v>0.4658999999999196</v>
      </c>
      <c r="G80" s="233">
        <f t="shared" si="332"/>
        <v>-173.58550000000014</v>
      </c>
      <c r="H80" s="234">
        <f t="shared" ref="H80" si="404">F80+G80</f>
        <v>-173.11960000000022</v>
      </c>
      <c r="I80" s="232">
        <f>I56-I68</f>
        <v>-22.830229999999119</v>
      </c>
      <c r="J80" s="233">
        <f t="shared" si="334"/>
        <v>189.93169000000034</v>
      </c>
      <c r="K80" s="234">
        <f t="shared" ref="K80" si="405">I80+J80</f>
        <v>167.10146000000123</v>
      </c>
      <c r="L80" s="232">
        <f>L56-L68</f>
        <v>63.900069999999914</v>
      </c>
      <c r="M80" s="233">
        <f t="shared" si="312"/>
        <v>63.501269999999977</v>
      </c>
      <c r="N80" s="234">
        <f t="shared" ref="N80" si="406">L80+M80</f>
        <v>127.40133999999989</v>
      </c>
      <c r="O80" s="232">
        <f>O56-O68</f>
        <v>-9.8644700000000398</v>
      </c>
      <c r="P80" s="233">
        <f t="shared" si="315"/>
        <v>-55.196630000000027</v>
      </c>
      <c r="Q80" s="234">
        <f t="shared" ref="Q80" si="407">O80+P80</f>
        <v>-65.061100000000067</v>
      </c>
      <c r="R80" s="232">
        <f>R56-R68</f>
        <v>-25.61160000000018</v>
      </c>
      <c r="S80" s="233">
        <f t="shared" si="318"/>
        <v>3.166859999999815</v>
      </c>
      <c r="T80" s="234">
        <f t="shared" ref="T80" si="408">R80+S80</f>
        <v>-22.444740000000365</v>
      </c>
      <c r="U80" s="232">
        <f>U56-U68</f>
        <v>-2.5032799999999042</v>
      </c>
      <c r="V80" s="233">
        <f t="shared" si="321"/>
        <v>268.1837800000003</v>
      </c>
      <c r="W80" s="234">
        <f t="shared" ref="W80" si="409">U80+V80</f>
        <v>265.68050000000039</v>
      </c>
      <c r="X80" s="232">
        <f>X56-X68</f>
        <v>-1.8621999999999943</v>
      </c>
      <c r="Y80" s="233">
        <f t="shared" si="324"/>
        <v>-7.4543000000000035</v>
      </c>
      <c r="Z80" s="234">
        <f t="shared" ref="Z80" si="410">X80+Y80</f>
        <v>-9.3164999999999978</v>
      </c>
      <c r="AA80" s="232">
        <f t="shared" ref="AA80" si="411">C80+F80+I80+O80+R80+U80+X80+L80</f>
        <v>10.667890000000604</v>
      </c>
      <c r="AB80" s="233">
        <f t="shared" ref="AB80" si="412">D80+G80+J80+P80+S80+V80+Y80+M80</f>
        <v>164.04957000000059</v>
      </c>
      <c r="AC80" s="234">
        <f t="shared" ref="AC80" si="413">AA80+AB80</f>
        <v>174.71746000000118</v>
      </c>
      <c r="AD80" s="232">
        <f t="shared" si="374"/>
        <v>41.531999999999698</v>
      </c>
      <c r="AE80" s="233">
        <f t="shared" si="374"/>
        <v>95.132999999999811</v>
      </c>
      <c r="AF80" s="234">
        <f t="shared" ref="AF80" si="414">AD80+AE80</f>
        <v>136.66499999999951</v>
      </c>
      <c r="AG80" s="232">
        <f t="shared" ref="AG80" si="415">+AD80+AA80</f>
        <v>52.199890000000302</v>
      </c>
      <c r="AH80" s="233">
        <f t="shared" ref="AH80" si="416">+AE80+AB80</f>
        <v>259.1825700000004</v>
      </c>
      <c r="AI80" s="234">
        <f t="shared" ref="AI80" si="417">AG80+AH80</f>
        <v>311.38246000000072</v>
      </c>
    </row>
    <row r="81" spans="1:38" x14ac:dyDescent="0.35">
      <c r="A81" s="236"/>
      <c r="C81" s="146"/>
      <c r="D81" s="146"/>
      <c r="E81" s="146"/>
      <c r="F81" s="146"/>
      <c r="G81" s="146"/>
      <c r="H81" s="146"/>
      <c r="I81" s="146"/>
      <c r="J81" s="146"/>
      <c r="K81" s="146"/>
      <c r="L81" s="146"/>
      <c r="M81" s="146"/>
      <c r="N81" s="146"/>
      <c r="O81" s="146"/>
      <c r="P81" s="146"/>
      <c r="Q81" s="146"/>
      <c r="R81" s="146"/>
      <c r="S81" s="146"/>
      <c r="T81" s="146"/>
      <c r="U81" s="146"/>
      <c r="V81" s="146"/>
      <c r="W81" s="146"/>
      <c r="X81" s="146"/>
      <c r="Y81" s="146"/>
      <c r="Z81" s="146"/>
      <c r="AA81" s="146"/>
      <c r="AB81" s="146"/>
      <c r="AC81" s="146"/>
      <c r="AD81" s="146"/>
      <c r="AE81" s="146"/>
      <c r="AF81" s="146"/>
      <c r="AG81" s="146"/>
      <c r="AH81" s="146"/>
      <c r="AI81" s="146"/>
      <c r="AJ81" s="146"/>
      <c r="AK81" s="146"/>
      <c r="AL81" s="146"/>
    </row>
    <row r="82" spans="1:38" x14ac:dyDescent="0.35">
      <c r="A82" s="236"/>
      <c r="B82" s="350" t="s">
        <v>157</v>
      </c>
      <c r="C82" s="146"/>
      <c r="D82" s="146"/>
      <c r="E82" s="146"/>
      <c r="F82" s="146"/>
      <c r="G82" s="146"/>
      <c r="H82" s="146"/>
      <c r="I82" s="146"/>
      <c r="J82" s="146"/>
      <c r="K82" s="146"/>
      <c r="L82" s="146"/>
      <c r="M82" s="146"/>
      <c r="N82" s="146"/>
      <c r="O82" s="146"/>
      <c r="P82" s="146"/>
      <c r="Q82" s="146"/>
      <c r="R82" s="146"/>
      <c r="S82" s="146"/>
      <c r="T82" s="146"/>
      <c r="U82" s="146"/>
      <c r="V82" s="146"/>
      <c r="W82" s="146"/>
      <c r="X82" s="146"/>
      <c r="Y82" s="146"/>
      <c r="Z82" s="146"/>
      <c r="AA82" s="146"/>
      <c r="AB82" s="146"/>
      <c r="AC82" s="146"/>
      <c r="AD82" s="146"/>
      <c r="AE82" s="146"/>
      <c r="AF82" s="146"/>
      <c r="AG82" s="146"/>
      <c r="AH82" s="146"/>
      <c r="AI82" s="146"/>
      <c r="AJ82" s="146"/>
      <c r="AK82" s="146"/>
      <c r="AL82" s="146"/>
    </row>
    <row r="83" spans="1:38" x14ac:dyDescent="0.35">
      <c r="C83" s="146"/>
      <c r="D83" s="146"/>
      <c r="E83" s="146"/>
      <c r="F83" s="146"/>
      <c r="G83" s="146"/>
      <c r="H83" s="146"/>
      <c r="I83" s="146"/>
      <c r="J83" s="146"/>
      <c r="K83" s="146"/>
      <c r="L83" s="146"/>
      <c r="M83" s="146"/>
      <c r="N83" s="146"/>
      <c r="O83" s="146"/>
      <c r="P83" s="146"/>
      <c r="Q83" s="146"/>
      <c r="R83" s="146"/>
      <c r="S83" s="146"/>
      <c r="T83" s="146"/>
      <c r="U83" s="146"/>
      <c r="V83" s="146"/>
      <c r="W83" s="146"/>
      <c r="X83" s="146"/>
      <c r="Y83" s="146"/>
      <c r="Z83" s="146"/>
      <c r="AA83" s="146"/>
      <c r="AB83" s="146"/>
      <c r="AC83" s="146"/>
      <c r="AD83" s="146"/>
      <c r="AE83" s="146"/>
      <c r="AF83" s="146"/>
      <c r="AG83" s="146"/>
      <c r="AH83" s="146"/>
      <c r="AI83" s="146"/>
      <c r="AJ83" s="146"/>
      <c r="AK83" s="146"/>
      <c r="AL83" s="146"/>
    </row>
    <row r="84" spans="1:38" x14ac:dyDescent="0.35">
      <c r="C84" s="146"/>
      <c r="D84" s="146"/>
      <c r="E84" s="146"/>
      <c r="F84" s="146"/>
      <c r="G84" s="146"/>
      <c r="H84" s="146"/>
      <c r="I84" s="146"/>
      <c r="J84" s="146"/>
      <c r="K84" s="146"/>
      <c r="L84" s="146"/>
      <c r="M84" s="146"/>
      <c r="N84" s="146"/>
      <c r="O84" s="146"/>
      <c r="P84" s="146"/>
      <c r="Q84" s="146"/>
      <c r="R84" s="146"/>
      <c r="S84" s="146"/>
      <c r="T84" s="146"/>
      <c r="U84" s="146"/>
      <c r="V84" s="146"/>
      <c r="W84" s="146"/>
      <c r="X84" s="146"/>
      <c r="Y84" s="146"/>
      <c r="Z84" s="146"/>
      <c r="AA84" s="146"/>
      <c r="AB84" s="146"/>
      <c r="AC84" s="146"/>
      <c r="AD84" s="146"/>
      <c r="AE84" s="146"/>
      <c r="AF84" s="146"/>
      <c r="AG84" s="146"/>
      <c r="AH84" s="146"/>
      <c r="AI84" s="146"/>
      <c r="AJ84" s="146"/>
      <c r="AK84" s="146"/>
      <c r="AL84" s="146"/>
    </row>
    <row r="85" spans="1:38" x14ac:dyDescent="0.35">
      <c r="C85" s="146"/>
      <c r="D85" s="146"/>
      <c r="E85" s="146"/>
      <c r="F85" s="146"/>
      <c r="G85" s="146"/>
      <c r="H85" s="146"/>
      <c r="I85" s="146"/>
      <c r="J85" s="146"/>
      <c r="K85" s="146"/>
      <c r="L85" s="146"/>
      <c r="M85" s="146"/>
      <c r="N85" s="146"/>
      <c r="O85" s="146"/>
      <c r="P85" s="146"/>
      <c r="Q85" s="146"/>
      <c r="R85" s="146"/>
      <c r="S85" s="146"/>
      <c r="T85" s="146"/>
      <c r="U85" s="146"/>
      <c r="V85" s="146"/>
      <c r="W85" s="146"/>
      <c r="X85" s="146"/>
      <c r="Y85" s="146"/>
      <c r="Z85" s="146"/>
      <c r="AA85" s="146"/>
      <c r="AB85" s="146"/>
      <c r="AC85" s="146"/>
      <c r="AD85" s="146"/>
      <c r="AE85" s="146"/>
      <c r="AF85" s="146"/>
      <c r="AG85" s="146"/>
      <c r="AH85" s="146"/>
      <c r="AI85" s="146"/>
      <c r="AJ85" s="146"/>
      <c r="AK85" s="146"/>
      <c r="AL85" s="146"/>
    </row>
    <row r="86" spans="1:38" x14ac:dyDescent="0.35">
      <c r="C86" s="146"/>
      <c r="D86" s="146"/>
      <c r="E86" s="146"/>
      <c r="F86" s="146"/>
      <c r="G86" s="146"/>
      <c r="H86" s="146"/>
      <c r="I86" s="146"/>
      <c r="J86" s="146"/>
      <c r="K86" s="146"/>
      <c r="L86" s="146"/>
      <c r="M86" s="146"/>
      <c r="N86" s="146"/>
      <c r="O86" s="146"/>
      <c r="P86" s="146"/>
      <c r="Q86" s="146"/>
      <c r="R86" s="146"/>
      <c r="S86" s="146"/>
      <c r="T86" s="146"/>
      <c r="U86" s="146"/>
      <c r="V86" s="146"/>
      <c r="W86" s="146"/>
      <c r="X86" s="146"/>
      <c r="Y86" s="146"/>
      <c r="Z86" s="146"/>
      <c r="AA86" s="146"/>
      <c r="AB86" s="146"/>
      <c r="AC86" s="146"/>
      <c r="AD86" s="146"/>
      <c r="AE86" s="146"/>
      <c r="AF86" s="146"/>
      <c r="AG86" s="146"/>
      <c r="AH86" s="146"/>
      <c r="AI86" s="146"/>
      <c r="AJ86" s="146"/>
      <c r="AK86" s="146"/>
      <c r="AL86" s="146"/>
    </row>
    <row r="87" spans="1:38" x14ac:dyDescent="0.35">
      <c r="C87" s="146"/>
      <c r="D87" s="146"/>
      <c r="E87" s="146"/>
      <c r="F87" s="146"/>
      <c r="G87" s="146"/>
      <c r="H87" s="146"/>
      <c r="I87" s="146"/>
      <c r="J87" s="146"/>
      <c r="K87" s="146"/>
      <c r="L87" s="146"/>
      <c r="M87" s="146"/>
      <c r="N87" s="146"/>
      <c r="O87" s="146"/>
      <c r="P87" s="146"/>
      <c r="Q87" s="146"/>
      <c r="R87" s="146"/>
      <c r="S87" s="146"/>
      <c r="T87" s="146"/>
      <c r="U87" s="146"/>
      <c r="V87" s="146"/>
      <c r="W87" s="146"/>
      <c r="X87" s="146"/>
      <c r="Y87" s="146"/>
      <c r="Z87" s="146"/>
      <c r="AA87" s="146"/>
      <c r="AB87" s="146"/>
      <c r="AC87" s="146"/>
      <c r="AD87" s="146"/>
      <c r="AE87" s="146"/>
      <c r="AF87" s="146"/>
      <c r="AG87" s="146"/>
      <c r="AH87" s="146"/>
      <c r="AI87" s="146"/>
      <c r="AJ87" s="146"/>
      <c r="AK87" s="146"/>
      <c r="AL87" s="146"/>
    </row>
    <row r="88" spans="1:38" x14ac:dyDescent="0.35">
      <c r="C88" s="146"/>
      <c r="D88" s="146"/>
      <c r="E88" s="146"/>
      <c r="F88" s="146"/>
      <c r="G88" s="146"/>
      <c r="H88" s="146"/>
      <c r="I88" s="146"/>
      <c r="J88" s="146"/>
      <c r="K88" s="146"/>
      <c r="L88" s="146"/>
      <c r="M88" s="146"/>
      <c r="N88" s="146"/>
      <c r="O88" s="146"/>
      <c r="P88" s="146"/>
      <c r="Q88" s="146"/>
      <c r="R88" s="146"/>
      <c r="S88" s="146"/>
      <c r="T88" s="146"/>
      <c r="U88" s="146"/>
      <c r="V88" s="146"/>
      <c r="W88" s="146"/>
      <c r="X88" s="146"/>
      <c r="Y88" s="146"/>
      <c r="Z88" s="146"/>
      <c r="AA88" s="146"/>
      <c r="AB88" s="146"/>
      <c r="AC88" s="146"/>
      <c r="AD88" s="146"/>
      <c r="AE88" s="146"/>
      <c r="AF88" s="146"/>
      <c r="AG88" s="146"/>
      <c r="AH88" s="146"/>
      <c r="AI88" s="146"/>
      <c r="AJ88" s="146"/>
      <c r="AK88" s="146"/>
      <c r="AL88" s="146"/>
    </row>
    <row r="89" spans="1:38" x14ac:dyDescent="0.35">
      <c r="C89" s="146"/>
      <c r="D89" s="146"/>
      <c r="E89" s="146"/>
      <c r="F89" s="146"/>
      <c r="G89" s="146"/>
      <c r="H89" s="146"/>
      <c r="I89" s="146"/>
      <c r="J89" s="146"/>
      <c r="K89" s="146"/>
      <c r="L89" s="146"/>
      <c r="M89" s="146"/>
      <c r="N89" s="146"/>
      <c r="O89" s="146"/>
      <c r="P89" s="146"/>
      <c r="Q89" s="146"/>
      <c r="R89" s="146"/>
      <c r="S89" s="146"/>
      <c r="T89" s="146"/>
      <c r="U89" s="146"/>
      <c r="V89" s="146"/>
      <c r="W89" s="146"/>
      <c r="X89" s="146"/>
      <c r="Y89" s="146"/>
      <c r="Z89" s="146"/>
      <c r="AA89" s="146"/>
      <c r="AB89" s="146"/>
      <c r="AC89" s="146"/>
      <c r="AD89" s="146"/>
      <c r="AE89" s="146"/>
      <c r="AF89" s="146"/>
      <c r="AG89" s="146"/>
      <c r="AH89" s="146"/>
      <c r="AI89" s="146"/>
      <c r="AJ89" s="146"/>
      <c r="AK89" s="146"/>
      <c r="AL89" s="146"/>
    </row>
    <row r="90" spans="1:38" x14ac:dyDescent="0.35">
      <c r="C90" s="146"/>
      <c r="D90" s="146"/>
      <c r="E90" s="146"/>
      <c r="F90" s="146"/>
      <c r="G90" s="146"/>
      <c r="H90" s="146"/>
      <c r="I90" s="146"/>
      <c r="J90" s="146"/>
      <c r="K90" s="146"/>
      <c r="L90" s="146"/>
      <c r="M90" s="146"/>
      <c r="N90" s="146"/>
      <c r="O90" s="146"/>
      <c r="P90" s="146"/>
      <c r="Q90" s="146"/>
      <c r="R90" s="146"/>
      <c r="S90" s="146"/>
      <c r="T90" s="146"/>
      <c r="U90" s="146"/>
      <c r="V90" s="146"/>
      <c r="W90" s="146"/>
      <c r="X90" s="146"/>
      <c r="Y90" s="146"/>
      <c r="Z90" s="146"/>
      <c r="AA90" s="146"/>
      <c r="AB90" s="146"/>
      <c r="AC90" s="146"/>
      <c r="AD90" s="146"/>
      <c r="AE90" s="146"/>
      <c r="AF90" s="146"/>
      <c r="AG90" s="146"/>
      <c r="AH90" s="146"/>
      <c r="AI90" s="146"/>
      <c r="AJ90" s="146"/>
      <c r="AK90" s="146"/>
      <c r="AL90" s="146"/>
    </row>
    <row r="91" spans="1:38" x14ac:dyDescent="0.35">
      <c r="C91" s="146"/>
      <c r="D91" s="146"/>
      <c r="E91" s="146"/>
      <c r="F91" s="146"/>
      <c r="G91" s="146"/>
      <c r="H91" s="146"/>
      <c r="I91" s="146"/>
      <c r="J91" s="146"/>
      <c r="K91" s="146"/>
      <c r="L91" s="146"/>
      <c r="M91" s="146"/>
      <c r="N91" s="146"/>
      <c r="O91" s="146"/>
      <c r="P91" s="146"/>
      <c r="Q91" s="146"/>
      <c r="R91" s="146"/>
      <c r="S91" s="146"/>
      <c r="T91" s="146"/>
      <c r="U91" s="146"/>
      <c r="V91" s="146"/>
      <c r="W91" s="146"/>
      <c r="X91" s="146"/>
      <c r="Y91" s="146"/>
      <c r="Z91" s="146"/>
      <c r="AA91" s="146"/>
      <c r="AB91" s="146"/>
      <c r="AC91" s="146"/>
      <c r="AD91" s="146"/>
      <c r="AE91" s="146"/>
      <c r="AF91" s="146"/>
      <c r="AG91" s="146"/>
      <c r="AH91" s="146"/>
      <c r="AI91" s="146"/>
      <c r="AJ91" s="146"/>
      <c r="AK91" s="146"/>
      <c r="AL91" s="146"/>
    </row>
    <row r="92" spans="1:38" x14ac:dyDescent="0.35">
      <c r="C92" s="146"/>
      <c r="D92" s="146"/>
      <c r="E92" s="146"/>
      <c r="F92" s="146"/>
      <c r="G92" s="146"/>
      <c r="H92" s="146"/>
      <c r="I92" s="146"/>
      <c r="J92" s="146"/>
      <c r="K92" s="146"/>
      <c r="L92" s="146"/>
      <c r="M92" s="146"/>
      <c r="N92" s="146"/>
      <c r="O92" s="146"/>
      <c r="P92" s="146"/>
      <c r="Q92" s="146"/>
      <c r="R92" s="146"/>
      <c r="S92" s="146"/>
      <c r="T92" s="146"/>
      <c r="U92" s="146"/>
      <c r="V92" s="146"/>
      <c r="W92" s="146"/>
      <c r="X92" s="146"/>
      <c r="Y92" s="146"/>
      <c r="Z92" s="146"/>
      <c r="AA92" s="146"/>
      <c r="AB92" s="146"/>
      <c r="AC92" s="146"/>
      <c r="AD92" s="146"/>
      <c r="AE92" s="146"/>
      <c r="AF92" s="146"/>
      <c r="AG92" s="146"/>
      <c r="AH92" s="146"/>
      <c r="AI92" s="146"/>
      <c r="AJ92" s="146"/>
      <c r="AK92" s="146"/>
      <c r="AL92" s="146"/>
    </row>
    <row r="93" spans="1:38" x14ac:dyDescent="0.35">
      <c r="C93" s="146"/>
      <c r="D93" s="146"/>
      <c r="E93" s="146"/>
      <c r="F93" s="146"/>
      <c r="G93" s="146"/>
      <c r="H93" s="146"/>
      <c r="I93" s="146"/>
      <c r="J93" s="146"/>
      <c r="K93" s="146"/>
      <c r="L93" s="146"/>
      <c r="M93" s="146"/>
      <c r="N93" s="146"/>
      <c r="O93" s="146"/>
      <c r="P93" s="146"/>
      <c r="Q93" s="146"/>
      <c r="R93" s="146"/>
      <c r="S93" s="146"/>
      <c r="T93" s="146"/>
      <c r="U93" s="146"/>
      <c r="V93" s="146"/>
      <c r="W93" s="146"/>
      <c r="X93" s="146"/>
      <c r="Y93" s="146"/>
      <c r="Z93" s="146"/>
      <c r="AA93" s="146"/>
      <c r="AB93" s="146"/>
      <c r="AC93" s="146"/>
      <c r="AD93" s="146"/>
      <c r="AE93" s="146"/>
      <c r="AF93" s="146"/>
      <c r="AG93" s="146"/>
      <c r="AH93" s="146"/>
      <c r="AI93" s="146"/>
      <c r="AJ93" s="146"/>
      <c r="AK93" s="146"/>
      <c r="AL93" s="146"/>
    </row>
  </sheetData>
  <mergeCells count="91">
    <mergeCell ref="AD70:AF70"/>
    <mergeCell ref="X46:Z46"/>
    <mergeCell ref="AA46:AC46"/>
    <mergeCell ref="AD46:AF46"/>
    <mergeCell ref="AG70:AI70"/>
    <mergeCell ref="B57:AI57"/>
    <mergeCell ref="B69:AI69"/>
    <mergeCell ref="C70:E70"/>
    <mergeCell ref="F70:H70"/>
    <mergeCell ref="I70:K70"/>
    <mergeCell ref="L70:N70"/>
    <mergeCell ref="O70:Q70"/>
    <mergeCell ref="R70:T70"/>
    <mergeCell ref="U70:W70"/>
    <mergeCell ref="X70:Z70"/>
    <mergeCell ref="AA70:AC70"/>
    <mergeCell ref="I17:K17"/>
    <mergeCell ref="L17:N17"/>
    <mergeCell ref="O17:Q17"/>
    <mergeCell ref="AG58:AI58"/>
    <mergeCell ref="I46:K46"/>
    <mergeCell ref="O46:Q46"/>
    <mergeCell ref="R46:T46"/>
    <mergeCell ref="U46:W46"/>
    <mergeCell ref="L46:N46"/>
    <mergeCell ref="R58:T58"/>
    <mergeCell ref="U58:W58"/>
    <mergeCell ref="X58:Z58"/>
    <mergeCell ref="AA58:AC58"/>
    <mergeCell ref="AD58:AF58"/>
    <mergeCell ref="O58:Q58"/>
    <mergeCell ref="B34:I34"/>
    <mergeCell ref="C58:E58"/>
    <mergeCell ref="F58:H58"/>
    <mergeCell ref="I58:K58"/>
    <mergeCell ref="L58:N58"/>
    <mergeCell ref="BR55:CS55"/>
    <mergeCell ref="AG46:AI46"/>
    <mergeCell ref="B45:AI45"/>
    <mergeCell ref="C46:E46"/>
    <mergeCell ref="F46:H46"/>
    <mergeCell ref="CE57:CG57"/>
    <mergeCell ref="CH57:CJ57"/>
    <mergeCell ref="CK57:CM57"/>
    <mergeCell ref="CN57:CP57"/>
    <mergeCell ref="CQ57:CS57"/>
    <mergeCell ref="BY57:CA57"/>
    <mergeCell ref="CB57:CD57"/>
    <mergeCell ref="AO57:AO58"/>
    <mergeCell ref="AP57:AR57"/>
    <mergeCell ref="AS57:AU57"/>
    <mergeCell ref="AV57:AX57"/>
    <mergeCell ref="BB57:BD57"/>
    <mergeCell ref="BE57:BG57"/>
    <mergeCell ref="BH57:BJ57"/>
    <mergeCell ref="BK57:BM57"/>
    <mergeCell ref="BN57:BP57"/>
    <mergeCell ref="BS57:BU57"/>
    <mergeCell ref="BV57:BX57"/>
    <mergeCell ref="AY57:BA57"/>
    <mergeCell ref="AW17:AY17"/>
    <mergeCell ref="AA3:AC3"/>
    <mergeCell ref="AP16:AY16"/>
    <mergeCell ref="U17:W17"/>
    <mergeCell ref="X17:Z17"/>
    <mergeCell ref="AA17:AC17"/>
    <mergeCell ref="B16:AI16"/>
    <mergeCell ref="R17:T17"/>
    <mergeCell ref="L3:N3"/>
    <mergeCell ref="AD17:AF17"/>
    <mergeCell ref="AG17:AI17"/>
    <mergeCell ref="AK17:AM17"/>
    <mergeCell ref="AQ17:AS17"/>
    <mergeCell ref="AT17:AV17"/>
    <mergeCell ref="C17:E17"/>
    <mergeCell ref="F17:H17"/>
    <mergeCell ref="AP2:AY2"/>
    <mergeCell ref="AD3:AF3"/>
    <mergeCell ref="AG3:AI3"/>
    <mergeCell ref="AQ3:AS3"/>
    <mergeCell ref="AT3:AV3"/>
    <mergeCell ref="AW3:AY3"/>
    <mergeCell ref="AK3:AM3"/>
    <mergeCell ref="B2:AI2"/>
    <mergeCell ref="C3:E3"/>
    <mergeCell ref="F3:H3"/>
    <mergeCell ref="I3:K3"/>
    <mergeCell ref="O3:Q3"/>
    <mergeCell ref="R3:T3"/>
    <mergeCell ref="U3:W3"/>
    <mergeCell ref="X3:Z3"/>
  </mergeCells>
  <phoneticPr fontId="20" type="noConversion"/>
  <printOptions horizontalCentered="1"/>
  <pageMargins left="0.19685039370078741" right="0" top="0" bottom="0" header="0" footer="0"/>
  <pageSetup paperSize="9" scale="15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2:BH60"/>
  <sheetViews>
    <sheetView topLeftCell="A7" zoomScaleNormal="100" workbookViewId="0">
      <selection activeCell="G16" sqref="G16"/>
    </sheetView>
  </sheetViews>
  <sheetFormatPr defaultRowHeight="14.5" x14ac:dyDescent="0.35"/>
  <cols>
    <col min="3" max="3" width="19" bestFit="1" customWidth="1"/>
    <col min="4" max="4" width="12.453125" bestFit="1" customWidth="1"/>
    <col min="5" max="28" width="9.453125" bestFit="1" customWidth="1"/>
    <col min="29" max="30" width="9.81640625" bestFit="1" customWidth="1"/>
    <col min="33" max="33" width="11.7265625" customWidth="1"/>
    <col min="34" max="36" width="12.54296875" bestFit="1" customWidth="1"/>
    <col min="37" max="37" width="12.453125" bestFit="1" customWidth="1"/>
    <col min="38" max="42" width="12.54296875" bestFit="1" customWidth="1"/>
    <col min="43" max="44" width="10" bestFit="1" customWidth="1"/>
    <col min="45" max="45" width="10.453125" bestFit="1" customWidth="1"/>
    <col min="46" max="46" width="11.54296875" bestFit="1" customWidth="1"/>
    <col min="47" max="47" width="10" bestFit="1" customWidth="1"/>
    <col min="48" max="50" width="11.54296875" bestFit="1" customWidth="1"/>
    <col min="51" max="51" width="12.54296875" bestFit="1" customWidth="1"/>
    <col min="52" max="52" width="11.54296875" bestFit="1" customWidth="1"/>
    <col min="53" max="54" width="12.54296875" bestFit="1" customWidth="1"/>
    <col min="55" max="57" width="11.54296875" bestFit="1" customWidth="1"/>
    <col min="58" max="58" width="12.54296875" bestFit="1" customWidth="1"/>
    <col min="59" max="60" width="14.1796875" bestFit="1" customWidth="1"/>
  </cols>
  <sheetData>
    <row r="2" spans="1:60" ht="18.75" x14ac:dyDescent="0.3">
      <c r="D2" s="41"/>
      <c r="AG2" s="497" t="s">
        <v>30</v>
      </c>
      <c r="AH2" s="497"/>
      <c r="AI2" s="497"/>
      <c r="AJ2" s="497"/>
      <c r="AK2" s="497"/>
      <c r="AL2" s="497"/>
      <c r="AM2" s="497"/>
      <c r="AN2" s="497"/>
      <c r="AO2" s="497"/>
      <c r="AP2" s="497"/>
      <c r="AQ2" s="497"/>
      <c r="AR2" s="497"/>
      <c r="AS2" s="497"/>
      <c r="AT2" s="497"/>
      <c r="AU2" s="497"/>
      <c r="AV2" s="497"/>
      <c r="AW2" s="497"/>
      <c r="AX2" s="497"/>
      <c r="AY2" s="497"/>
      <c r="AZ2" s="497"/>
      <c r="BA2" s="497"/>
      <c r="BB2" s="497"/>
      <c r="BC2" s="497"/>
      <c r="BD2" s="497"/>
      <c r="BE2" s="497"/>
      <c r="BF2" s="497"/>
      <c r="BG2" s="497"/>
      <c r="BH2" s="497"/>
    </row>
    <row r="3" spans="1:60" ht="15.75" thickBot="1" x14ac:dyDescent="0.3">
      <c r="C3" s="42">
        <v>1000</v>
      </c>
      <c r="D3" s="50">
        <v>12</v>
      </c>
      <c r="AF3" s="96">
        <v>365</v>
      </c>
      <c r="AG3" s="110"/>
      <c r="AH3" s="110">
        <v>1000</v>
      </c>
      <c r="AI3" s="110"/>
    </row>
    <row r="4" spans="1:60" ht="18.75" customHeight="1" thickBot="1" x14ac:dyDescent="0.55000000000000004">
      <c r="C4" s="524" t="s">
        <v>21</v>
      </c>
      <c r="D4" s="525"/>
      <c r="E4" s="525"/>
      <c r="F4" s="525"/>
      <c r="G4" s="525"/>
      <c r="H4" s="525"/>
      <c r="I4" s="525"/>
      <c r="J4" s="525"/>
      <c r="K4" s="525"/>
      <c r="L4" s="525"/>
      <c r="M4" s="525"/>
      <c r="N4" s="525"/>
      <c r="O4" s="525"/>
      <c r="P4" s="525"/>
      <c r="Q4" s="525"/>
      <c r="R4" s="525"/>
      <c r="S4" s="525"/>
      <c r="T4" s="525"/>
      <c r="U4" s="525"/>
      <c r="V4" s="525"/>
      <c r="W4" s="525"/>
      <c r="X4" s="525"/>
      <c r="Y4" s="525"/>
      <c r="Z4" s="525"/>
      <c r="AA4" s="525"/>
      <c r="AB4" s="525"/>
      <c r="AC4" s="525"/>
      <c r="AD4" s="526"/>
      <c r="AG4" s="530" t="s">
        <v>0</v>
      </c>
      <c r="AH4" s="533" t="s">
        <v>14</v>
      </c>
      <c r="AI4" s="533"/>
      <c r="AJ4" s="533"/>
      <c r="AK4" s="533"/>
      <c r="AL4" s="533"/>
      <c r="AM4" s="533"/>
      <c r="AN4" s="533"/>
      <c r="AO4" s="533"/>
      <c r="AP4" s="533"/>
      <c r="AQ4" s="533"/>
      <c r="AR4" s="533"/>
      <c r="AS4" s="533"/>
      <c r="AT4" s="533"/>
      <c r="AU4" s="533"/>
      <c r="AV4" s="533"/>
      <c r="AW4" s="533"/>
      <c r="AX4" s="533"/>
      <c r="AY4" s="533"/>
      <c r="AZ4" s="533"/>
      <c r="BA4" s="533"/>
      <c r="BB4" s="533"/>
      <c r="BC4" s="533"/>
      <c r="BD4" s="533"/>
      <c r="BE4" s="533"/>
      <c r="BF4" s="533"/>
      <c r="BG4" s="533"/>
      <c r="BH4" s="534"/>
    </row>
    <row r="5" spans="1:60" ht="22" x14ac:dyDescent="0.35">
      <c r="C5" s="522" t="s">
        <v>19</v>
      </c>
      <c r="D5" s="516" t="s">
        <v>1</v>
      </c>
      <c r="E5" s="517"/>
      <c r="F5" s="518"/>
      <c r="G5" s="516" t="s">
        <v>2</v>
      </c>
      <c r="H5" s="517"/>
      <c r="I5" s="518"/>
      <c r="J5" s="516" t="s">
        <v>3</v>
      </c>
      <c r="K5" s="517"/>
      <c r="L5" s="518"/>
      <c r="M5" s="516" t="s">
        <v>20</v>
      </c>
      <c r="N5" s="517"/>
      <c r="O5" s="518"/>
      <c r="P5" s="516" t="s">
        <v>4</v>
      </c>
      <c r="Q5" s="517"/>
      <c r="R5" s="518"/>
      <c r="S5" s="516" t="s">
        <v>5</v>
      </c>
      <c r="T5" s="517"/>
      <c r="U5" s="518"/>
      <c r="V5" s="516" t="s">
        <v>6</v>
      </c>
      <c r="W5" s="517"/>
      <c r="X5" s="518"/>
      <c r="Y5" s="516" t="s">
        <v>7</v>
      </c>
      <c r="Z5" s="517"/>
      <c r="AA5" s="518"/>
      <c r="AB5" s="516" t="s">
        <v>8</v>
      </c>
      <c r="AC5" s="517"/>
      <c r="AD5" s="518"/>
      <c r="AG5" s="531"/>
      <c r="AH5" s="514" t="s">
        <v>1</v>
      </c>
      <c r="AI5" s="514"/>
      <c r="AJ5" s="515"/>
      <c r="AK5" s="513" t="s">
        <v>2</v>
      </c>
      <c r="AL5" s="514"/>
      <c r="AM5" s="515"/>
      <c r="AN5" s="513" t="s">
        <v>3</v>
      </c>
      <c r="AO5" s="514"/>
      <c r="AP5" s="515"/>
      <c r="AQ5" s="513" t="s">
        <v>20</v>
      </c>
      <c r="AR5" s="514"/>
      <c r="AS5" s="515"/>
      <c r="AT5" s="513" t="s">
        <v>4</v>
      </c>
      <c r="AU5" s="514"/>
      <c r="AV5" s="515"/>
      <c r="AW5" s="513" t="s">
        <v>5</v>
      </c>
      <c r="AX5" s="514"/>
      <c r="AY5" s="515"/>
      <c r="AZ5" s="513" t="s">
        <v>6</v>
      </c>
      <c r="BA5" s="514"/>
      <c r="BB5" s="515"/>
      <c r="BC5" s="513" t="s">
        <v>7</v>
      </c>
      <c r="BD5" s="514"/>
      <c r="BE5" s="515"/>
      <c r="BF5" s="513" t="s">
        <v>8</v>
      </c>
      <c r="BG5" s="514"/>
      <c r="BH5" s="515"/>
    </row>
    <row r="6" spans="1:60" ht="22.5" thickBot="1" x14ac:dyDescent="0.4">
      <c r="C6" s="523"/>
      <c r="D6" s="140" t="s">
        <v>9</v>
      </c>
      <c r="E6" s="141" t="s">
        <v>10</v>
      </c>
      <c r="F6" s="142" t="s">
        <v>11</v>
      </c>
      <c r="G6" s="140" t="s">
        <v>9</v>
      </c>
      <c r="H6" s="141" t="s">
        <v>10</v>
      </c>
      <c r="I6" s="142" t="s">
        <v>11</v>
      </c>
      <c r="J6" s="140" t="s">
        <v>9</v>
      </c>
      <c r="K6" s="141" t="s">
        <v>10</v>
      </c>
      <c r="L6" s="142" t="s">
        <v>11</v>
      </c>
      <c r="M6" s="140" t="s">
        <v>9</v>
      </c>
      <c r="N6" s="141" t="s">
        <v>10</v>
      </c>
      <c r="O6" s="142" t="s">
        <v>11</v>
      </c>
      <c r="P6" s="140" t="s">
        <v>9</v>
      </c>
      <c r="Q6" s="141" t="s">
        <v>10</v>
      </c>
      <c r="R6" s="142" t="s">
        <v>11</v>
      </c>
      <c r="S6" s="140" t="s">
        <v>9</v>
      </c>
      <c r="T6" s="141" t="s">
        <v>10</v>
      </c>
      <c r="U6" s="142" t="s">
        <v>11</v>
      </c>
      <c r="V6" s="140" t="s">
        <v>9</v>
      </c>
      <c r="W6" s="141" t="s">
        <v>10</v>
      </c>
      <c r="X6" s="142" t="s">
        <v>11</v>
      </c>
      <c r="Y6" s="140" t="s">
        <v>9</v>
      </c>
      <c r="Z6" s="141" t="s">
        <v>10</v>
      </c>
      <c r="AA6" s="142" t="s">
        <v>11</v>
      </c>
      <c r="AB6" s="140" t="s">
        <v>9</v>
      </c>
      <c r="AC6" s="141" t="s">
        <v>10</v>
      </c>
      <c r="AD6" s="36" t="s">
        <v>11</v>
      </c>
      <c r="AG6" s="532"/>
      <c r="AH6" s="157" t="s">
        <v>9</v>
      </c>
      <c r="AI6" s="134" t="s">
        <v>10</v>
      </c>
      <c r="AJ6" s="135" t="s">
        <v>11</v>
      </c>
      <c r="AK6" s="162" t="s">
        <v>9</v>
      </c>
      <c r="AL6" s="163" t="s">
        <v>10</v>
      </c>
      <c r="AM6" s="164" t="s">
        <v>11</v>
      </c>
      <c r="AN6" s="162" t="s">
        <v>9</v>
      </c>
      <c r="AO6" s="163" t="s">
        <v>10</v>
      </c>
      <c r="AP6" s="164" t="s">
        <v>11</v>
      </c>
      <c r="AQ6" s="162" t="s">
        <v>9</v>
      </c>
      <c r="AR6" s="163" t="s">
        <v>10</v>
      </c>
      <c r="AS6" s="164" t="s">
        <v>11</v>
      </c>
      <c r="AT6" s="162" t="s">
        <v>9</v>
      </c>
      <c r="AU6" s="163" t="s">
        <v>10</v>
      </c>
      <c r="AV6" s="164" t="s">
        <v>11</v>
      </c>
      <c r="AW6" s="162" t="s">
        <v>9</v>
      </c>
      <c r="AX6" s="163" t="s">
        <v>10</v>
      </c>
      <c r="AY6" s="164" t="s">
        <v>11</v>
      </c>
      <c r="AZ6" s="162" t="s">
        <v>9</v>
      </c>
      <c r="BA6" s="163" t="s">
        <v>10</v>
      </c>
      <c r="BB6" s="164" t="s">
        <v>11</v>
      </c>
      <c r="BC6" s="162" t="s">
        <v>9</v>
      </c>
      <c r="BD6" s="163" t="s">
        <v>10</v>
      </c>
      <c r="BE6" s="164" t="s">
        <v>11</v>
      </c>
      <c r="BF6" s="162" t="s">
        <v>9</v>
      </c>
      <c r="BG6" s="163" t="s">
        <v>10</v>
      </c>
      <c r="BH6" s="164" t="s">
        <v>11</v>
      </c>
    </row>
    <row r="7" spans="1:60" ht="22.5" x14ac:dyDescent="0.25">
      <c r="C7" s="97"/>
      <c r="D7" s="98"/>
      <c r="E7" s="99"/>
      <c r="F7" s="100"/>
      <c r="G7" s="98"/>
      <c r="H7" s="99"/>
      <c r="I7" s="100"/>
      <c r="J7" s="98"/>
      <c r="K7" s="99"/>
      <c r="L7" s="100"/>
      <c r="M7" s="98"/>
      <c r="N7" s="99"/>
      <c r="O7" s="100"/>
      <c r="P7" s="98"/>
      <c r="Q7" s="99"/>
      <c r="R7" s="100"/>
      <c r="S7" s="98"/>
      <c r="T7" s="99"/>
      <c r="U7" s="100"/>
      <c r="V7" s="98"/>
      <c r="W7" s="99"/>
      <c r="X7" s="100"/>
      <c r="Y7" s="98"/>
      <c r="Z7" s="99"/>
      <c r="AA7" s="100"/>
      <c r="AB7" s="98"/>
      <c r="AC7" s="101"/>
      <c r="AD7" s="100"/>
      <c r="AG7" s="160" t="s">
        <v>18</v>
      </c>
      <c r="AH7" s="158">
        <v>1301781</v>
      </c>
      <c r="AI7" s="57">
        <v>1424690</v>
      </c>
      <c r="AJ7" s="109">
        <f>AH7+AI7</f>
        <v>2726471</v>
      </c>
      <c r="AK7" s="165">
        <v>1093845</v>
      </c>
      <c r="AL7" s="166">
        <v>2370509</v>
      </c>
      <c r="AM7" s="167">
        <f t="shared" ref="AM7:AM14" si="0">AK7+AL7</f>
        <v>3464354</v>
      </c>
      <c r="AN7" s="165">
        <v>1312228</v>
      </c>
      <c r="AO7" s="166">
        <v>2016878</v>
      </c>
      <c r="AP7" s="167">
        <f t="shared" ref="AP7:AP14" si="1">AN7+AO7</f>
        <v>3329106</v>
      </c>
      <c r="AQ7" s="165">
        <v>645913</v>
      </c>
      <c r="AR7" s="166">
        <v>1014729</v>
      </c>
      <c r="AS7" s="167">
        <f t="shared" ref="AS7:AS14" si="2">AQ7+AR7</f>
        <v>1660642</v>
      </c>
      <c r="AT7" s="165">
        <v>0</v>
      </c>
      <c r="AU7" s="166">
        <v>0</v>
      </c>
      <c r="AV7" s="167">
        <f t="shared" ref="AV7:AV14" si="3">AT7+AU7</f>
        <v>0</v>
      </c>
      <c r="AW7" s="165">
        <v>685674</v>
      </c>
      <c r="AX7" s="166">
        <v>458106</v>
      </c>
      <c r="AY7" s="167">
        <f t="shared" ref="AY7:AY14" si="4">AW7+AX7</f>
        <v>1143780</v>
      </c>
      <c r="AZ7" s="165">
        <v>915213</v>
      </c>
      <c r="BA7" s="166">
        <v>2454734</v>
      </c>
      <c r="BB7" s="167">
        <f t="shared" ref="BB7:BB14" si="5">AZ7+BA7</f>
        <v>3369947</v>
      </c>
      <c r="BC7" s="165">
        <v>334424</v>
      </c>
      <c r="BD7" s="166">
        <v>147744</v>
      </c>
      <c r="BE7" s="167">
        <f t="shared" ref="BE7:BE14" si="6">BC7+BD7</f>
        <v>482168</v>
      </c>
      <c r="BF7" s="171">
        <f>AH7+AK7+AN7+AT7+AW7+AZ7+BC7+AQ7</f>
        <v>6289078</v>
      </c>
      <c r="BG7" s="172">
        <f>AI7+AL7+AO7+AU7+AX7+BA7+BD7+AR7</f>
        <v>9887390</v>
      </c>
      <c r="BH7" s="173">
        <f>BF7+BG7</f>
        <v>16176468</v>
      </c>
    </row>
    <row r="8" spans="1:60" ht="23.25" thickBot="1" x14ac:dyDescent="0.3">
      <c r="A8" t="s">
        <v>26</v>
      </c>
      <c r="C8" s="143" t="s">
        <v>18</v>
      </c>
      <c r="D8" s="140">
        <f>+'DESPATCH_17-18'!D8/'MINES_DESP_17-18'!$C$3/$D$3</f>
        <v>108.48174999999999</v>
      </c>
      <c r="E8" s="141">
        <f>+'DESPATCH_17-18'!E8/'MINES_DESP_17-18'!$C$3/$D$3</f>
        <v>118.72416666666668</v>
      </c>
      <c r="F8" s="142">
        <f>SUM(D8:E8)</f>
        <v>227.20591666666667</v>
      </c>
      <c r="G8" s="140">
        <f>+'DESPATCH_17-18'!G8/'MINES_DESP_17-18'!$C$3/$D$3</f>
        <v>91.153750000000002</v>
      </c>
      <c r="H8" s="141">
        <f>+'DESPATCH_17-18'!H8/'MINES_DESP_17-18'!$C$3/$D$3</f>
        <v>197.54241666666667</v>
      </c>
      <c r="I8" s="142">
        <f>SUM(G8:H8)</f>
        <v>288.69616666666667</v>
      </c>
      <c r="J8" s="140">
        <f>+'DESPATCH_17-18'!J8/'MINES_DESP_17-18'!$C$3/$D$3</f>
        <v>109.35233333333333</v>
      </c>
      <c r="K8" s="141">
        <f>+'DESPATCH_17-18'!K8/'MINES_DESP_17-18'!$C$3/$D$3</f>
        <v>168.07316666666665</v>
      </c>
      <c r="L8" s="142">
        <f>SUM(J8:K8)</f>
        <v>277.4255</v>
      </c>
      <c r="M8" s="140">
        <f>+'DESPATCH_17-18'!M8/'MINES_DESP_17-18'!$C$3/$D$3</f>
        <v>53.826083333333337</v>
      </c>
      <c r="N8" s="141">
        <f>+'DESPATCH_17-18'!N8/'MINES_DESP_17-18'!$C$3/$D$3</f>
        <v>84.560749999999999</v>
      </c>
      <c r="O8" s="142">
        <f>SUM(M8:N8)</f>
        <v>138.38683333333333</v>
      </c>
      <c r="P8" s="140">
        <f>+'DESPATCH_17-18'!P8/'MINES_DESP_17-18'!$C$3/$D$3</f>
        <v>0</v>
      </c>
      <c r="Q8" s="141">
        <f>+'DESPATCH_17-18'!Q8/'MINES_DESP_17-18'!$C$3/$D$3</f>
        <v>0</v>
      </c>
      <c r="R8" s="142">
        <f>SUM(P8:Q8)</f>
        <v>0</v>
      </c>
      <c r="S8" s="140">
        <f>+'DESPATCH_17-18'!S8/'MINES_DESP_17-18'!$C$3/$D$3</f>
        <v>57.139499999999998</v>
      </c>
      <c r="T8" s="141">
        <f>+'DESPATCH_17-18'!T8/'MINES_DESP_17-18'!$C$3/$D$3</f>
        <v>38.1755</v>
      </c>
      <c r="U8" s="142">
        <f>SUM(S8:T8)</f>
        <v>95.314999999999998</v>
      </c>
      <c r="V8" s="140">
        <f>+'DESPATCH_17-18'!V8/'MINES_DESP_17-18'!$C$3/$D$3</f>
        <v>76.267749999999992</v>
      </c>
      <c r="W8" s="141">
        <f>+'DESPATCH_17-18'!W8/'MINES_DESP_17-18'!$C$3/$D$3</f>
        <v>204.56116666666665</v>
      </c>
      <c r="X8" s="142">
        <f>SUM(V8:W8)</f>
        <v>280.82891666666666</v>
      </c>
      <c r="Y8" s="140">
        <f>+'DESPATCH_17-18'!Y8/'MINES_DESP_17-18'!$C$3/$D$3</f>
        <v>27.868666666666666</v>
      </c>
      <c r="Z8" s="141">
        <f>+'DESPATCH_17-18'!Z8/'MINES_DESP_17-18'!$C$3/$D$3</f>
        <v>12.311999999999999</v>
      </c>
      <c r="AA8" s="142">
        <f>SUM(Y8:Z8)</f>
        <v>40.180666666666667</v>
      </c>
      <c r="AB8" s="140">
        <f>SUM(D8+G8+J8+P8+S8+V8+Y8+M8)</f>
        <v>524.08983333333333</v>
      </c>
      <c r="AC8" s="141">
        <f>SUM(E8+H8+K8+Q8+T8+W8+Z8+N8)</f>
        <v>823.94916666666654</v>
      </c>
      <c r="AD8" s="40">
        <f>SUM(AB8:AC8)</f>
        <v>1348.0389999999998</v>
      </c>
      <c r="AG8" s="160" t="s">
        <v>29</v>
      </c>
      <c r="AH8" s="136">
        <f>D8*$AH$3</f>
        <v>108481.74999999999</v>
      </c>
      <c r="AI8" s="49">
        <f>E8*$AH$3</f>
        <v>118724.16666666667</v>
      </c>
      <c r="AJ8" s="114">
        <f>AH8+AI8</f>
        <v>227205.91666666666</v>
      </c>
      <c r="AK8" s="168">
        <f>G8*$AH$3</f>
        <v>91153.75</v>
      </c>
      <c r="AL8" s="169">
        <f>H8*$AH$3</f>
        <v>197542.41666666666</v>
      </c>
      <c r="AM8" s="170">
        <f t="shared" si="0"/>
        <v>288696.16666666663</v>
      </c>
      <c r="AN8" s="168">
        <f>J8*$AH$3</f>
        <v>109352.33333333333</v>
      </c>
      <c r="AO8" s="169">
        <f>K8*$AH$3</f>
        <v>168073.16666666666</v>
      </c>
      <c r="AP8" s="170">
        <f t="shared" si="1"/>
        <v>277425.5</v>
      </c>
      <c r="AQ8" s="168">
        <f>M8*$AH$3</f>
        <v>53826.083333333336</v>
      </c>
      <c r="AR8" s="169">
        <f>N8*$AH$3</f>
        <v>84560.75</v>
      </c>
      <c r="AS8" s="170">
        <f t="shared" si="2"/>
        <v>138386.83333333334</v>
      </c>
      <c r="AT8" s="168">
        <f>P8*$AH$3</f>
        <v>0</v>
      </c>
      <c r="AU8" s="169">
        <f>Q8*$AH$3</f>
        <v>0</v>
      </c>
      <c r="AV8" s="170">
        <f t="shared" si="3"/>
        <v>0</v>
      </c>
      <c r="AW8" s="168">
        <f>S8*$AH$3</f>
        <v>57139.5</v>
      </c>
      <c r="AX8" s="169">
        <f>T8*$AH$3</f>
        <v>38175.5</v>
      </c>
      <c r="AY8" s="170">
        <f t="shared" si="4"/>
        <v>95315</v>
      </c>
      <c r="AZ8" s="168">
        <f>V8*$AH$3</f>
        <v>76267.749999999985</v>
      </c>
      <c r="BA8" s="169">
        <f>W8*$AH$3</f>
        <v>204561.16666666666</v>
      </c>
      <c r="BB8" s="170">
        <f t="shared" si="5"/>
        <v>280828.91666666663</v>
      </c>
      <c r="BC8" s="168">
        <f>Y8*$AH$3</f>
        <v>27868.666666666664</v>
      </c>
      <c r="BD8" s="169">
        <f>Z8*$AH$3</f>
        <v>12312</v>
      </c>
      <c r="BE8" s="170">
        <f t="shared" si="6"/>
        <v>40180.666666666664</v>
      </c>
      <c r="BF8" s="168">
        <f>AH8+AK8+AN8+AT8+AW8+AZ8+BC8+AQ8</f>
        <v>524089.83333333331</v>
      </c>
      <c r="BG8" s="169">
        <f>AI8+AL8+AO8+AU8+AX8+BA8+BD8+AR8</f>
        <v>823949.16666666663</v>
      </c>
      <c r="BH8" s="170">
        <f>BF8+BG8</f>
        <v>1348039</v>
      </c>
    </row>
    <row r="9" spans="1:60" ht="22.5" x14ac:dyDescent="0.35">
      <c r="C9" s="37"/>
      <c r="D9" s="38"/>
      <c r="E9" s="38"/>
      <c r="F9" s="40"/>
      <c r="G9" s="38"/>
      <c r="H9" s="38"/>
      <c r="I9" s="40"/>
      <c r="J9" s="38"/>
      <c r="K9" s="38"/>
      <c r="L9" s="40"/>
      <c r="M9" s="38"/>
      <c r="N9" s="38"/>
      <c r="O9" s="40"/>
      <c r="P9" s="38"/>
      <c r="Q9" s="38"/>
      <c r="R9" s="40"/>
      <c r="S9" s="38"/>
      <c r="T9" s="38"/>
      <c r="U9" s="40"/>
      <c r="V9" s="38"/>
      <c r="W9" s="38"/>
      <c r="X9" s="40"/>
      <c r="Y9" s="38"/>
      <c r="Z9" s="38"/>
      <c r="AA9" s="40"/>
      <c r="AB9" s="38"/>
      <c r="AC9" s="39"/>
      <c r="AD9" s="40"/>
      <c r="AG9" s="160" t="s">
        <v>17</v>
      </c>
      <c r="AH9" s="159">
        <v>1658430</v>
      </c>
      <c r="AI9" s="56">
        <v>2174791</v>
      </c>
      <c r="AJ9" s="106">
        <f t="shared" ref="AJ9:AJ14" si="7">AH9+AI9</f>
        <v>3833221</v>
      </c>
      <c r="AK9" s="171">
        <v>1204062</v>
      </c>
      <c r="AL9" s="172">
        <v>2425584</v>
      </c>
      <c r="AM9" s="173">
        <f t="shared" si="0"/>
        <v>3629646</v>
      </c>
      <c r="AN9" s="171">
        <v>1588812</v>
      </c>
      <c r="AO9" s="172">
        <v>2896655</v>
      </c>
      <c r="AP9" s="173">
        <f t="shared" si="1"/>
        <v>4485467</v>
      </c>
      <c r="AQ9" s="171">
        <v>88910</v>
      </c>
      <c r="AR9" s="172">
        <v>524680</v>
      </c>
      <c r="AS9" s="173">
        <f t="shared" si="2"/>
        <v>613590</v>
      </c>
      <c r="AT9" s="171">
        <v>0</v>
      </c>
      <c r="AU9" s="172">
        <v>0</v>
      </c>
      <c r="AV9" s="173">
        <f t="shared" si="3"/>
        <v>0</v>
      </c>
      <c r="AW9" s="171">
        <v>780090</v>
      </c>
      <c r="AX9" s="172">
        <v>508170</v>
      </c>
      <c r="AY9" s="173">
        <f t="shared" si="4"/>
        <v>1288260</v>
      </c>
      <c r="AZ9" s="171">
        <v>811429</v>
      </c>
      <c r="BA9" s="172">
        <v>1796146</v>
      </c>
      <c r="BB9" s="173">
        <f t="shared" si="5"/>
        <v>2607575</v>
      </c>
      <c r="BC9" s="171">
        <v>257810</v>
      </c>
      <c r="BD9" s="172">
        <v>252341</v>
      </c>
      <c r="BE9" s="173">
        <f t="shared" si="6"/>
        <v>510151</v>
      </c>
      <c r="BF9" s="171">
        <f t="shared" ref="BF9:BF14" si="8">AH9+AK9+AN9+AT9+AW9+AZ9+BC9+AQ9</f>
        <v>6389543</v>
      </c>
      <c r="BG9" s="172">
        <f t="shared" ref="BG9:BG14" si="9">AI9+AL9+AO9+AU9+AX9+BA9+BD9+AR9</f>
        <v>10578367</v>
      </c>
      <c r="BH9" s="173">
        <f t="shared" ref="BH9:BH14" si="10">BF9+BG9</f>
        <v>16967910</v>
      </c>
    </row>
    <row r="10" spans="1:60" ht="23.25" thickBot="1" x14ac:dyDescent="0.3">
      <c r="C10" s="143" t="s">
        <v>17</v>
      </c>
      <c r="D10" s="140">
        <f>+'DESPATCH_17-18'!D9/'MINES_DESP_17-18'!$C$3/$D$3</f>
        <v>138.20250000000001</v>
      </c>
      <c r="E10" s="141">
        <f>+'DESPATCH_17-18'!E9/'MINES_DESP_17-18'!$C$3/$D$3</f>
        <v>181.23258333333334</v>
      </c>
      <c r="F10" s="142">
        <f>SUM(D10:E10)</f>
        <v>319.43508333333335</v>
      </c>
      <c r="G10" s="140">
        <f>+'DESPATCH_17-18'!G9/'MINES_DESP_17-18'!$C$3/$D$3</f>
        <v>100.3385</v>
      </c>
      <c r="H10" s="141">
        <f>+'DESPATCH_17-18'!H9/'MINES_DESP_17-18'!$C$3/$D$3</f>
        <v>202.13199999999998</v>
      </c>
      <c r="I10" s="142">
        <f>SUM(G10:H10)</f>
        <v>302.47049999999996</v>
      </c>
      <c r="J10" s="140">
        <f>+'DESPATCH_17-18'!J9/'MINES_DESP_17-18'!$C$3/$D$3</f>
        <v>132.40099999999998</v>
      </c>
      <c r="K10" s="141">
        <f>+'DESPATCH_17-18'!K9/'MINES_DESP_17-18'!$C$3/$D$3</f>
        <v>241.38791666666668</v>
      </c>
      <c r="L10" s="142">
        <f>SUM(J10:K10)</f>
        <v>373.78891666666664</v>
      </c>
      <c r="M10" s="140">
        <f>+'DESPATCH_17-18'!M9/'MINES_DESP_17-18'!$C$3/$D$3</f>
        <v>7.4091666666666667</v>
      </c>
      <c r="N10" s="141">
        <f>+'DESPATCH_17-18'!N9/'MINES_DESP_17-18'!$C$3/$D$3</f>
        <v>43.723333333333329</v>
      </c>
      <c r="O10" s="142">
        <f>SUM(M10:N10)</f>
        <v>51.132499999999993</v>
      </c>
      <c r="P10" s="140">
        <f>+'DESPATCH_17-18'!P9/'MINES_DESP_17-18'!$C$3/$D$3</f>
        <v>7.4091666666666667</v>
      </c>
      <c r="Q10" s="141">
        <f>+'DESPATCH_17-18'!Q9/'MINES_DESP_17-18'!$C$3/$D$3</f>
        <v>43.723333333333329</v>
      </c>
      <c r="R10" s="142">
        <f>SUM(P10:Q10)</f>
        <v>51.132499999999993</v>
      </c>
      <c r="S10" s="140">
        <f>+'DESPATCH_17-18'!S9/'MINES_DESP_17-18'!$C$3/$D$3</f>
        <v>65.007500000000007</v>
      </c>
      <c r="T10" s="141">
        <f>+'DESPATCH_17-18'!T9/'MINES_DESP_17-18'!$C$3/$D$3</f>
        <v>42.347500000000004</v>
      </c>
      <c r="U10" s="142">
        <f>SUM(S10:T10)</f>
        <v>107.35500000000002</v>
      </c>
      <c r="V10" s="140">
        <f>+'DESPATCH_17-18'!V9/'MINES_DESP_17-18'!$C$3/$D$3</f>
        <v>67.619083333333336</v>
      </c>
      <c r="W10" s="141">
        <f>+'DESPATCH_17-18'!W9/'MINES_DESP_17-18'!$C$3/$D$3</f>
        <v>149.67883333333333</v>
      </c>
      <c r="X10" s="142">
        <f>SUM(V10:W10)</f>
        <v>217.29791666666665</v>
      </c>
      <c r="Y10" s="140">
        <f>+'DESPATCH_17-18'!Y9/'MINES_DESP_17-18'!$C$3/$D$3</f>
        <v>21.484166666666667</v>
      </c>
      <c r="Z10" s="141">
        <f>+'DESPATCH_17-18'!Z9/'MINES_DESP_17-18'!$C$3/$D$3</f>
        <v>21.028416666666669</v>
      </c>
      <c r="AA10" s="142">
        <f>SUM(Y10:Z10)</f>
        <v>42.512583333333339</v>
      </c>
      <c r="AB10" s="140">
        <f>SUM(D10+G10+J10+P10+S10+V10+Y10+M10)</f>
        <v>539.87108333333333</v>
      </c>
      <c r="AC10" s="141">
        <f>SUM(E10+H10+K10+Q10+T10+W10+Z10+N10)</f>
        <v>925.25391666666667</v>
      </c>
      <c r="AD10" s="7">
        <f>SUM(AB10:AC10)</f>
        <v>1465.125</v>
      </c>
      <c r="AG10" s="160" t="s">
        <v>29</v>
      </c>
      <c r="AH10" s="136">
        <f>D10*$AH$3</f>
        <v>138202.50000000003</v>
      </c>
      <c r="AI10" s="49">
        <f>E10*$AH$3</f>
        <v>181232.58333333334</v>
      </c>
      <c r="AJ10" s="114">
        <f t="shared" si="7"/>
        <v>319435.08333333337</v>
      </c>
      <c r="AK10" s="168">
        <f>G10*$AH$3</f>
        <v>100338.5</v>
      </c>
      <c r="AL10" s="169">
        <f>H10*$AH$3</f>
        <v>202131.99999999997</v>
      </c>
      <c r="AM10" s="170">
        <f t="shared" si="0"/>
        <v>302470.5</v>
      </c>
      <c r="AN10" s="168">
        <f>J10*$AH$3</f>
        <v>132400.99999999997</v>
      </c>
      <c r="AO10" s="169">
        <f>K10*$AH$3</f>
        <v>241387.91666666669</v>
      </c>
      <c r="AP10" s="170">
        <f t="shared" si="1"/>
        <v>373788.91666666663</v>
      </c>
      <c r="AQ10" s="168">
        <f>M10*$AH$3</f>
        <v>7409.166666666667</v>
      </c>
      <c r="AR10" s="169">
        <f>N10*$AH$3</f>
        <v>43723.333333333328</v>
      </c>
      <c r="AS10" s="170">
        <f t="shared" si="2"/>
        <v>51132.499999999993</v>
      </c>
      <c r="AT10" s="168">
        <v>0</v>
      </c>
      <c r="AU10" s="169">
        <v>0</v>
      </c>
      <c r="AV10" s="170">
        <f t="shared" si="3"/>
        <v>0</v>
      </c>
      <c r="AW10" s="168">
        <f>S10*$AH$3</f>
        <v>65007.500000000007</v>
      </c>
      <c r="AX10" s="169">
        <f>T10*$AH$3</f>
        <v>42347.500000000007</v>
      </c>
      <c r="AY10" s="170">
        <f t="shared" si="4"/>
        <v>107355.00000000001</v>
      </c>
      <c r="AZ10" s="168">
        <f>V10*$AH$3</f>
        <v>67619.083333333343</v>
      </c>
      <c r="BA10" s="169">
        <f>W10*$AH$3</f>
        <v>149678.83333333334</v>
      </c>
      <c r="BB10" s="170">
        <f t="shared" si="5"/>
        <v>217297.91666666669</v>
      </c>
      <c r="BC10" s="168">
        <f>Y10*$AH$3</f>
        <v>21484.166666666668</v>
      </c>
      <c r="BD10" s="169">
        <f>Z10*$AH$3</f>
        <v>21028.416666666668</v>
      </c>
      <c r="BE10" s="170">
        <f t="shared" si="6"/>
        <v>42512.583333333336</v>
      </c>
      <c r="BF10" s="168">
        <f t="shared" si="8"/>
        <v>532461.91666666663</v>
      </c>
      <c r="BG10" s="169">
        <f t="shared" si="9"/>
        <v>881530.58333333337</v>
      </c>
      <c r="BH10" s="170">
        <f t="shared" si="10"/>
        <v>1413992.5</v>
      </c>
    </row>
    <row r="11" spans="1:60" ht="22.5" x14ac:dyDescent="0.35">
      <c r="C11" s="4"/>
      <c r="D11" s="38"/>
      <c r="E11" s="38"/>
      <c r="F11" s="7"/>
      <c r="G11" s="38"/>
      <c r="H11" s="38"/>
      <c r="I11" s="7"/>
      <c r="J11" s="38"/>
      <c r="K11" s="38"/>
      <c r="L11" s="7"/>
      <c r="M11" s="38"/>
      <c r="N11" s="38"/>
      <c r="O11" s="7"/>
      <c r="P11" s="38"/>
      <c r="Q11" s="38"/>
      <c r="R11" s="7"/>
      <c r="S11" s="38"/>
      <c r="T11" s="38"/>
      <c r="U11" s="7"/>
      <c r="V11" s="38"/>
      <c r="W11" s="38"/>
      <c r="X11" s="7"/>
      <c r="Y11" s="38"/>
      <c r="Z11" s="38"/>
      <c r="AA11" s="7"/>
      <c r="AB11" s="5"/>
      <c r="AC11" s="6"/>
      <c r="AD11" s="7"/>
      <c r="AG11" s="160" t="s">
        <v>16</v>
      </c>
      <c r="AH11" s="159">
        <v>1195991</v>
      </c>
      <c r="AI11" s="56">
        <v>2099622</v>
      </c>
      <c r="AJ11" s="106">
        <f t="shared" si="7"/>
        <v>3295613</v>
      </c>
      <c r="AK11" s="171">
        <v>1246833</v>
      </c>
      <c r="AL11" s="172">
        <v>3023024</v>
      </c>
      <c r="AM11" s="173">
        <f t="shared" si="0"/>
        <v>4269857</v>
      </c>
      <c r="AN11" s="171">
        <v>1852536</v>
      </c>
      <c r="AO11" s="172">
        <v>3267038</v>
      </c>
      <c r="AP11" s="173">
        <f t="shared" si="1"/>
        <v>5119574</v>
      </c>
      <c r="AQ11" s="171">
        <v>0</v>
      </c>
      <c r="AR11" s="172">
        <v>0</v>
      </c>
      <c r="AS11" s="173">
        <f t="shared" si="2"/>
        <v>0</v>
      </c>
      <c r="AT11" s="171">
        <v>0</v>
      </c>
      <c r="AU11" s="172">
        <v>0</v>
      </c>
      <c r="AV11" s="173">
        <f t="shared" si="3"/>
        <v>0</v>
      </c>
      <c r="AW11" s="171">
        <v>618977</v>
      </c>
      <c r="AX11" s="172">
        <v>478675</v>
      </c>
      <c r="AY11" s="173">
        <f t="shared" si="4"/>
        <v>1097652</v>
      </c>
      <c r="AZ11" s="171">
        <v>1012405</v>
      </c>
      <c r="BA11" s="172">
        <v>2383845</v>
      </c>
      <c r="BB11" s="173">
        <f t="shared" si="5"/>
        <v>3396250</v>
      </c>
      <c r="BC11" s="171">
        <v>354836</v>
      </c>
      <c r="BD11" s="172">
        <v>289494</v>
      </c>
      <c r="BE11" s="173">
        <f t="shared" si="6"/>
        <v>644330</v>
      </c>
      <c r="BF11" s="171">
        <f t="shared" si="8"/>
        <v>6281578</v>
      </c>
      <c r="BG11" s="172">
        <f t="shared" si="9"/>
        <v>11541698</v>
      </c>
      <c r="BH11" s="173">
        <f t="shared" si="10"/>
        <v>17823276</v>
      </c>
    </row>
    <row r="12" spans="1:60" ht="23.25" thickBot="1" x14ac:dyDescent="0.3">
      <c r="C12" s="143" t="s">
        <v>16</v>
      </c>
      <c r="D12" s="140">
        <f>+'DESPATCH_17-18'!D10/'MINES_DESP_17-18'!$C$3/$D$3</f>
        <v>99.665916666666661</v>
      </c>
      <c r="E12" s="141">
        <f>+'DESPATCH_17-18'!E10/'MINES_DESP_17-18'!$C$3/$D$3</f>
        <v>174.96849999999998</v>
      </c>
      <c r="F12" s="142">
        <f>SUM(D12:E12)</f>
        <v>274.63441666666665</v>
      </c>
      <c r="G12" s="140">
        <f>+'DESPATCH_17-18'!G10/'MINES_DESP_17-18'!$C$3/$D$3</f>
        <v>103.90275000000001</v>
      </c>
      <c r="H12" s="141">
        <f>+'DESPATCH_17-18'!H10/'MINES_DESP_17-18'!$C$3/$D$3</f>
        <v>251.91866666666667</v>
      </c>
      <c r="I12" s="142">
        <f>SUM(G12:H12)</f>
        <v>355.82141666666666</v>
      </c>
      <c r="J12" s="140">
        <f>+'DESPATCH_17-18'!J10/'MINES_DESP_17-18'!$C$3/$D$3</f>
        <v>154.37800000000001</v>
      </c>
      <c r="K12" s="141">
        <f>+'DESPATCH_17-18'!K10/'MINES_DESP_17-18'!$C$3/$D$3</f>
        <v>272.25316666666669</v>
      </c>
      <c r="L12" s="142">
        <f>SUM(J12:K12)</f>
        <v>426.63116666666667</v>
      </c>
      <c r="M12" s="140">
        <f>+'DESPATCH_17-18'!M10/'MINES_DESP_17-18'!$C$3/$D$3</f>
        <v>0</v>
      </c>
      <c r="N12" s="141">
        <f>+'DESPATCH_17-18'!N10/'MINES_DESP_17-18'!$C$3/$D$3</f>
        <v>0</v>
      </c>
      <c r="O12" s="142">
        <f>SUM(M12:N12)</f>
        <v>0</v>
      </c>
      <c r="P12" s="140">
        <f>+'DESPATCH_17-18'!P10/'MINES_DESP_17-18'!$C$3/$D$3</f>
        <v>0</v>
      </c>
      <c r="Q12" s="141">
        <f>+'DESPATCH_17-18'!Q10/'MINES_DESP_17-18'!$C$3/$D$3</f>
        <v>0</v>
      </c>
      <c r="R12" s="142">
        <f>SUM(P12:Q12)</f>
        <v>0</v>
      </c>
      <c r="S12" s="140">
        <f>+'DESPATCH_17-18'!S10/'MINES_DESP_17-18'!$C$3/$D$3</f>
        <v>51.581416666666662</v>
      </c>
      <c r="T12" s="141">
        <f>+'DESPATCH_17-18'!T10/'MINES_DESP_17-18'!$C$3/$D$3</f>
        <v>39.889583333333334</v>
      </c>
      <c r="U12" s="142">
        <f>SUM(S12:T12)</f>
        <v>91.471000000000004</v>
      </c>
      <c r="V12" s="140">
        <f>+'DESPATCH_17-18'!V10/'MINES_DESP_17-18'!$C$3/$D$3</f>
        <v>84.367083333333326</v>
      </c>
      <c r="W12" s="141">
        <f>+'DESPATCH_17-18'!W10/'MINES_DESP_17-18'!$C$3/$D$3</f>
        <v>198.65374999999997</v>
      </c>
      <c r="X12" s="142">
        <f>SUM(V12:W12)</f>
        <v>283.02083333333331</v>
      </c>
      <c r="Y12" s="140">
        <f>+'DESPATCH_17-18'!Y10/'MINES_DESP_17-18'!$C$3/$D$3</f>
        <v>29.569666666666667</v>
      </c>
      <c r="Z12" s="141">
        <f>+'DESPATCH_17-18'!Z10/'MINES_DESP_17-18'!$C$3/$D$3</f>
        <v>24.124500000000001</v>
      </c>
      <c r="AA12" s="142">
        <f>SUM(Y12:Z12)</f>
        <v>53.694166666666668</v>
      </c>
      <c r="AB12" s="140">
        <f>SUM(D12+G12+J12+P12+S12+V12+Y12+M12)</f>
        <v>523.46483333333333</v>
      </c>
      <c r="AC12" s="141">
        <f>SUM(E12+H12+K12+Q12+T12+W12+Z12+N12)</f>
        <v>961.80816666666658</v>
      </c>
      <c r="AD12" s="7">
        <f>SUM(AB12:AC12)</f>
        <v>1485.2729999999999</v>
      </c>
      <c r="AG12" s="160" t="s">
        <v>29</v>
      </c>
      <c r="AH12" s="136">
        <f>D12*$AH$3</f>
        <v>99665.916666666657</v>
      </c>
      <c r="AI12" s="49">
        <f>E12*$AH$3</f>
        <v>174968.49999999997</v>
      </c>
      <c r="AJ12" s="114">
        <f t="shared" si="7"/>
        <v>274634.41666666663</v>
      </c>
      <c r="AK12" s="168">
        <f>G12*$AH$3</f>
        <v>103902.75000000001</v>
      </c>
      <c r="AL12" s="169">
        <f>H12*$AH$3</f>
        <v>251918.66666666666</v>
      </c>
      <c r="AM12" s="170">
        <f t="shared" si="0"/>
        <v>355821.41666666669</v>
      </c>
      <c r="AN12" s="168">
        <f>J12*$AH$3</f>
        <v>154378</v>
      </c>
      <c r="AO12" s="169">
        <f>K12*$AH$3</f>
        <v>272253.16666666669</v>
      </c>
      <c r="AP12" s="170">
        <f t="shared" si="1"/>
        <v>426631.16666666669</v>
      </c>
      <c r="AQ12" s="168">
        <f>M12*$AH$3</f>
        <v>0</v>
      </c>
      <c r="AR12" s="169">
        <f>N12*$AH$3</f>
        <v>0</v>
      </c>
      <c r="AS12" s="170">
        <f t="shared" si="2"/>
        <v>0</v>
      </c>
      <c r="AT12" s="168">
        <f>P12*$AH$3</f>
        <v>0</v>
      </c>
      <c r="AU12" s="169">
        <f>Q12*$AH$3</f>
        <v>0</v>
      </c>
      <c r="AV12" s="170">
        <f t="shared" si="3"/>
        <v>0</v>
      </c>
      <c r="AW12" s="168">
        <f>S12*$AH$3</f>
        <v>51581.416666666664</v>
      </c>
      <c r="AX12" s="169">
        <f>T12*$AH$3</f>
        <v>39889.583333333336</v>
      </c>
      <c r="AY12" s="170">
        <f t="shared" si="4"/>
        <v>91471</v>
      </c>
      <c r="AZ12" s="168">
        <f>V12*$AH$3</f>
        <v>84367.083333333328</v>
      </c>
      <c r="BA12" s="169">
        <f>W12*$AH$3</f>
        <v>198653.74999999997</v>
      </c>
      <c r="BB12" s="170">
        <f t="shared" si="5"/>
        <v>283020.83333333331</v>
      </c>
      <c r="BC12" s="168">
        <f>Y12*$AH$3</f>
        <v>29569.666666666668</v>
      </c>
      <c r="BD12" s="169">
        <f>Z12*$AH$3</f>
        <v>24124.5</v>
      </c>
      <c r="BE12" s="170">
        <f t="shared" si="6"/>
        <v>53694.166666666672</v>
      </c>
      <c r="BF12" s="168">
        <f t="shared" si="8"/>
        <v>523464.83333333337</v>
      </c>
      <c r="BG12" s="169">
        <f t="shared" si="9"/>
        <v>961808.16666666663</v>
      </c>
      <c r="BH12" s="170">
        <f t="shared" si="10"/>
        <v>1485273</v>
      </c>
    </row>
    <row r="13" spans="1:60" ht="22.5" x14ac:dyDescent="0.35">
      <c r="C13" s="102"/>
      <c r="D13" s="38"/>
      <c r="E13" s="38"/>
      <c r="F13" s="103"/>
      <c r="G13" s="38"/>
      <c r="H13" s="38"/>
      <c r="I13" s="103"/>
      <c r="J13" s="38"/>
      <c r="K13" s="38"/>
      <c r="L13" s="103"/>
      <c r="M13" s="38"/>
      <c r="N13" s="38"/>
      <c r="O13" s="103"/>
      <c r="P13" s="38"/>
      <c r="Q13" s="38"/>
      <c r="R13" s="103"/>
      <c r="S13" s="38"/>
      <c r="T13" s="38"/>
      <c r="U13" s="103"/>
      <c r="V13" s="38"/>
      <c r="W13" s="38"/>
      <c r="X13" s="103"/>
      <c r="Y13" s="38"/>
      <c r="Z13" s="38"/>
      <c r="AA13" s="103"/>
      <c r="AB13" s="104"/>
      <c r="AC13" s="105"/>
      <c r="AD13" s="103"/>
      <c r="AG13" s="160" t="s">
        <v>15</v>
      </c>
      <c r="AH13" s="159">
        <v>1337824</v>
      </c>
      <c r="AI13" s="56">
        <v>2554629</v>
      </c>
      <c r="AJ13" s="106">
        <f t="shared" si="7"/>
        <v>3892453</v>
      </c>
      <c r="AK13" s="171">
        <v>987081</v>
      </c>
      <c r="AL13" s="172">
        <v>2396285</v>
      </c>
      <c r="AM13" s="173">
        <f t="shared" si="0"/>
        <v>3383366</v>
      </c>
      <c r="AN13" s="171">
        <v>2052992</v>
      </c>
      <c r="AO13" s="172">
        <v>3217570</v>
      </c>
      <c r="AP13" s="173">
        <f t="shared" si="1"/>
        <v>5270562</v>
      </c>
      <c r="AQ13" s="171">
        <v>0</v>
      </c>
      <c r="AR13" s="172">
        <v>0</v>
      </c>
      <c r="AS13" s="173">
        <f t="shared" si="2"/>
        <v>0</v>
      </c>
      <c r="AT13" s="171">
        <v>96592</v>
      </c>
      <c r="AU13" s="172">
        <v>9678</v>
      </c>
      <c r="AV13" s="173">
        <f t="shared" si="3"/>
        <v>106270</v>
      </c>
      <c r="AW13" s="171">
        <v>591483</v>
      </c>
      <c r="AX13" s="172">
        <v>510765</v>
      </c>
      <c r="AY13" s="173">
        <f t="shared" si="4"/>
        <v>1102248</v>
      </c>
      <c r="AZ13" s="171">
        <v>1015208</v>
      </c>
      <c r="BA13" s="172">
        <v>2913807</v>
      </c>
      <c r="BB13" s="173">
        <f t="shared" si="5"/>
        <v>3929015</v>
      </c>
      <c r="BC13" s="171">
        <v>337539</v>
      </c>
      <c r="BD13" s="172">
        <v>254779</v>
      </c>
      <c r="BE13" s="173">
        <f t="shared" si="6"/>
        <v>592318</v>
      </c>
      <c r="BF13" s="171">
        <f t="shared" si="8"/>
        <v>6418719</v>
      </c>
      <c r="BG13" s="172">
        <f t="shared" si="9"/>
        <v>11857513</v>
      </c>
      <c r="BH13" s="173">
        <f t="shared" si="10"/>
        <v>18276232</v>
      </c>
    </row>
    <row r="14" spans="1:60" ht="23.25" thickBot="1" x14ac:dyDescent="0.4">
      <c r="C14" s="8" t="s">
        <v>15</v>
      </c>
      <c r="D14" s="38">
        <f>+'DESPATCH_17-18'!D11/'MINES_DESP_17-18'!$C$3/$D$3</f>
        <v>111.48533333333334</v>
      </c>
      <c r="E14" s="38">
        <f>+'DESPATCH_17-18'!E11/'MINES_DESP_17-18'!$C$3/$D$3</f>
        <v>212.88575</v>
      </c>
      <c r="F14" s="11">
        <f>SUM(D14:E14)</f>
        <v>324.37108333333333</v>
      </c>
      <c r="G14" s="38">
        <f>+'DESPATCH_17-18'!G11/'MINES_DESP_17-18'!$C$3/$D$3</f>
        <v>82.256749999999997</v>
      </c>
      <c r="H14" s="38">
        <f>+'DESPATCH_17-18'!H11/'MINES_DESP_17-18'!$C$3/$D$3</f>
        <v>199.69041666666666</v>
      </c>
      <c r="I14" s="11">
        <f>SUM(G14:H14)</f>
        <v>281.94716666666665</v>
      </c>
      <c r="J14" s="38">
        <f>+'DESPATCH_17-18'!J11/'MINES_DESP_17-18'!$C$3/$D$3</f>
        <v>171.08258333333333</v>
      </c>
      <c r="K14" s="38">
        <f>+'DESPATCH_17-18'!K11/'MINES_DESP_17-18'!$C$3/$D$3</f>
        <v>268.13083333333333</v>
      </c>
      <c r="L14" s="11">
        <f>SUM(J14:K14)</f>
        <v>439.21341666666666</v>
      </c>
      <c r="M14" s="38">
        <f>+'DESPATCH_17-18'!M11/'MINES_DESP_17-18'!$C$3/$D$3</f>
        <v>0</v>
      </c>
      <c r="N14" s="38">
        <f>+'DESPATCH_17-18'!N11/'MINES_DESP_17-18'!$C$3/$D$3</f>
        <v>0</v>
      </c>
      <c r="O14" s="11">
        <f>SUM(M14:N14)</f>
        <v>0</v>
      </c>
      <c r="P14" s="38">
        <f>+'DESPATCH_17-18'!P11/'MINES_DESP_17-18'!$C$3/$D$3</f>
        <v>8.0793333333333326</v>
      </c>
      <c r="Q14" s="38">
        <f>+'DESPATCH_17-18'!Q11/'MINES_DESP_17-18'!$C$3/$D$3</f>
        <v>0.80650000000000011</v>
      </c>
      <c r="R14" s="11">
        <f>SUM(P14:Q14)</f>
        <v>8.8858333333333324</v>
      </c>
      <c r="S14" s="38">
        <f>+'DESPATCH_17-18'!S11/'MINES_DESP_17-18'!$C$3/$D$3</f>
        <v>49.290249999999993</v>
      </c>
      <c r="T14" s="38">
        <f>+'DESPATCH_17-18'!T11/'MINES_DESP_17-18'!$C$3/$D$3</f>
        <v>42.563749999999999</v>
      </c>
      <c r="U14" s="11">
        <f>SUM(S14:T14)</f>
        <v>91.853999999999985</v>
      </c>
      <c r="V14" s="38">
        <f>+'DESPATCH_17-18'!V11/'MINES_DESP_17-18'!$C$3/$D$3</f>
        <v>84.600666666666669</v>
      </c>
      <c r="W14" s="38">
        <f>+'DESPATCH_17-18'!W11/'MINES_DESP_17-18'!$C$3/$D$3</f>
        <v>242.81724999999997</v>
      </c>
      <c r="X14" s="11">
        <f>SUM(V14:W14)</f>
        <v>327.41791666666666</v>
      </c>
      <c r="Y14" s="38">
        <f>+'DESPATCH_17-18'!Y11/'MINES_DESP_17-18'!$C$3/$D$3</f>
        <v>28.128249999999998</v>
      </c>
      <c r="Z14" s="38">
        <f>+'DESPATCH_17-18'!Z11/'MINES_DESP_17-18'!$C$3/$D$3</f>
        <v>21.231583333333333</v>
      </c>
      <c r="AA14" s="11">
        <f>SUM(Y14:Z14)</f>
        <v>49.359833333333327</v>
      </c>
      <c r="AB14" s="9">
        <f>SUM(D14+G14+J14+P14+S14+V14+Y14+M14)</f>
        <v>534.9231666666667</v>
      </c>
      <c r="AC14" s="10">
        <f>SUM(E14+H14+K14+Q14+T14+W14+Z14+N14)</f>
        <v>988.12608333333333</v>
      </c>
      <c r="AD14" s="11">
        <f>SUM(AB14:AC14)</f>
        <v>1523.04925</v>
      </c>
      <c r="AG14" s="160" t="s">
        <v>29</v>
      </c>
      <c r="AH14" s="136">
        <f>D14*$AH$3</f>
        <v>111485.33333333334</v>
      </c>
      <c r="AI14" s="49">
        <f>E14*$AH$3</f>
        <v>212885.75</v>
      </c>
      <c r="AJ14" s="114">
        <f t="shared" si="7"/>
        <v>324371.08333333337</v>
      </c>
      <c r="AK14" s="168">
        <f>G14*$AH$3</f>
        <v>82256.75</v>
      </c>
      <c r="AL14" s="169">
        <f>H14*$AH$3</f>
        <v>199690.41666666666</v>
      </c>
      <c r="AM14" s="170">
        <f t="shared" si="0"/>
        <v>281947.16666666663</v>
      </c>
      <c r="AN14" s="168">
        <f>J14*$AH$3</f>
        <v>171082.58333333334</v>
      </c>
      <c r="AO14" s="169">
        <f>K14*$AH$3</f>
        <v>268130.83333333331</v>
      </c>
      <c r="AP14" s="170">
        <f t="shared" si="1"/>
        <v>439213.41666666663</v>
      </c>
      <c r="AQ14" s="168">
        <f>M14*$AH$3</f>
        <v>0</v>
      </c>
      <c r="AR14" s="169">
        <f>N14*$AH$3</f>
        <v>0</v>
      </c>
      <c r="AS14" s="170">
        <f t="shared" si="2"/>
        <v>0</v>
      </c>
      <c r="AT14" s="168">
        <f>P14*$AH$3</f>
        <v>8079.333333333333</v>
      </c>
      <c r="AU14" s="169">
        <f>Q14*$AH$3</f>
        <v>806.50000000000011</v>
      </c>
      <c r="AV14" s="170">
        <f t="shared" si="3"/>
        <v>8885.8333333333339</v>
      </c>
      <c r="AW14" s="168">
        <f>S14*$AH$3</f>
        <v>49290.249999999993</v>
      </c>
      <c r="AX14" s="169">
        <f>T14*$AH$3</f>
        <v>42563.75</v>
      </c>
      <c r="AY14" s="170">
        <f t="shared" si="4"/>
        <v>91854</v>
      </c>
      <c r="AZ14" s="168">
        <f>V14*$AH$3</f>
        <v>84600.666666666672</v>
      </c>
      <c r="BA14" s="169">
        <f>W14*$AH$3</f>
        <v>242817.24999999997</v>
      </c>
      <c r="BB14" s="170">
        <f t="shared" si="5"/>
        <v>327417.91666666663</v>
      </c>
      <c r="BC14" s="168">
        <f>Y14*$AH$3</f>
        <v>28128.249999999996</v>
      </c>
      <c r="BD14" s="169">
        <f>Z14*$AH$3</f>
        <v>21231.583333333332</v>
      </c>
      <c r="BE14" s="170">
        <f t="shared" si="6"/>
        <v>49359.833333333328</v>
      </c>
      <c r="BF14" s="168">
        <f t="shared" si="8"/>
        <v>534923.16666666663</v>
      </c>
      <c r="BG14" s="169">
        <f t="shared" si="9"/>
        <v>988126.08333333337</v>
      </c>
      <c r="BH14" s="170">
        <f t="shared" si="10"/>
        <v>1523049.25</v>
      </c>
    </row>
    <row r="15" spans="1:60" ht="22" x14ac:dyDescent="0.5">
      <c r="C15" s="527"/>
      <c r="D15" s="528"/>
      <c r="E15" s="528"/>
      <c r="F15" s="528"/>
      <c r="G15" s="528"/>
      <c r="H15" s="528"/>
      <c r="I15" s="528"/>
      <c r="J15" s="528"/>
      <c r="K15" s="528"/>
      <c r="L15" s="528"/>
      <c r="M15" s="528"/>
      <c r="N15" s="528"/>
      <c r="O15" s="528"/>
      <c r="P15" s="528"/>
      <c r="Q15" s="528"/>
      <c r="R15" s="528"/>
      <c r="S15" s="528"/>
      <c r="T15" s="528"/>
      <c r="U15" s="528"/>
      <c r="V15" s="528"/>
      <c r="W15" s="528"/>
      <c r="X15" s="528"/>
      <c r="Y15" s="528"/>
      <c r="Z15" s="528"/>
      <c r="AA15" s="528"/>
      <c r="AB15" s="528"/>
      <c r="AC15" s="528"/>
      <c r="AD15" s="529"/>
      <c r="AF15" s="44">
        <v>1000</v>
      </c>
      <c r="AG15" s="160" t="s">
        <v>31</v>
      </c>
      <c r="AH15" s="148">
        <v>1234633</v>
      </c>
      <c r="AI15" s="43">
        <v>2875584</v>
      </c>
      <c r="AJ15" s="153">
        <v>4110217</v>
      </c>
      <c r="AK15" s="154">
        <v>1168394</v>
      </c>
      <c r="AL15" s="147">
        <v>2534634</v>
      </c>
      <c r="AM15" s="155">
        <v>3703028</v>
      </c>
      <c r="AN15" s="154">
        <v>1992049</v>
      </c>
      <c r="AO15" s="147">
        <v>3429147</v>
      </c>
      <c r="AP15" s="155">
        <v>5421196</v>
      </c>
      <c r="AQ15" s="154">
        <v>0</v>
      </c>
      <c r="AR15" s="147">
        <v>0</v>
      </c>
      <c r="AS15" s="155">
        <v>0</v>
      </c>
      <c r="AT15" s="154">
        <v>420751</v>
      </c>
      <c r="AU15" s="147">
        <v>10633</v>
      </c>
      <c r="AV15" s="155">
        <v>431384</v>
      </c>
      <c r="AW15" s="154">
        <v>718245</v>
      </c>
      <c r="AX15" s="147">
        <v>726336</v>
      </c>
      <c r="AY15" s="155">
        <v>1444581</v>
      </c>
      <c r="AZ15" s="154">
        <v>813056</v>
      </c>
      <c r="BA15" s="147">
        <v>2684077</v>
      </c>
      <c r="BB15" s="155">
        <v>3497133</v>
      </c>
      <c r="BC15" s="154">
        <v>238425</v>
      </c>
      <c r="BD15" s="147">
        <v>198810</v>
      </c>
      <c r="BE15" s="155">
        <v>437235</v>
      </c>
      <c r="BF15" s="154">
        <v>6585553</v>
      </c>
      <c r="BG15" s="147">
        <v>12459221</v>
      </c>
      <c r="BH15" s="155">
        <v>19044774</v>
      </c>
    </row>
    <row r="16" spans="1:60" ht="22.5" thickBot="1" x14ac:dyDescent="0.55000000000000004">
      <c r="C16" s="149"/>
      <c r="D16" s="149"/>
      <c r="E16" s="149"/>
      <c r="F16" s="149"/>
      <c r="G16" s="149"/>
      <c r="H16" s="149"/>
      <c r="I16" s="149"/>
      <c r="J16" s="149"/>
      <c r="K16" s="149"/>
      <c r="L16" s="149"/>
      <c r="M16" s="149"/>
      <c r="N16" s="149"/>
      <c r="O16" s="149"/>
      <c r="P16" s="149"/>
      <c r="Q16" s="149"/>
      <c r="R16" s="149"/>
      <c r="S16" s="149"/>
      <c r="T16" s="149"/>
      <c r="U16" s="149"/>
      <c r="V16" s="149"/>
      <c r="W16" s="149"/>
      <c r="X16" s="149"/>
      <c r="Y16" s="149"/>
      <c r="Z16" s="149"/>
      <c r="AA16" s="149"/>
      <c r="AB16" s="149"/>
      <c r="AC16" s="149"/>
      <c r="AD16" s="149"/>
      <c r="AF16" s="44"/>
      <c r="AG16" s="161" t="s">
        <v>29</v>
      </c>
      <c r="AH16" s="136">
        <v>102886.08333333333</v>
      </c>
      <c r="AI16" s="136">
        <v>239632</v>
      </c>
      <c r="AJ16" s="136">
        <v>342518.08333333331</v>
      </c>
      <c r="AK16" s="136">
        <v>97366.166666666672</v>
      </c>
      <c r="AL16" s="136">
        <v>211219.5</v>
      </c>
      <c r="AM16" s="136">
        <v>308585.66666666669</v>
      </c>
      <c r="AN16" s="136">
        <v>166004.08333333334</v>
      </c>
      <c r="AO16" s="136">
        <v>285762.25</v>
      </c>
      <c r="AP16" s="136">
        <v>451766.33333333337</v>
      </c>
      <c r="AQ16" s="136">
        <v>0</v>
      </c>
      <c r="AR16" s="136">
        <v>0</v>
      </c>
      <c r="AS16" s="136">
        <v>0</v>
      </c>
      <c r="AT16" s="136">
        <v>35062.583333333336</v>
      </c>
      <c r="AU16" s="136">
        <v>886.08333333333337</v>
      </c>
      <c r="AV16" s="136">
        <v>35948.666666666672</v>
      </c>
      <c r="AW16" s="136">
        <v>59853.75</v>
      </c>
      <c r="AX16" s="136">
        <v>60528</v>
      </c>
      <c r="AY16" s="136">
        <v>120381.75</v>
      </c>
      <c r="AZ16" s="136">
        <v>67754.666666666672</v>
      </c>
      <c r="BA16" s="136">
        <v>223673.08333333334</v>
      </c>
      <c r="BB16" s="136">
        <v>291427.75</v>
      </c>
      <c r="BC16" s="136">
        <v>19868.75</v>
      </c>
      <c r="BD16" s="136">
        <v>16567.5</v>
      </c>
      <c r="BE16" s="136">
        <v>36436.25</v>
      </c>
      <c r="BF16" s="136">
        <v>548796.08333333337</v>
      </c>
      <c r="BG16" s="136">
        <v>1038268.4166666666</v>
      </c>
      <c r="BH16" s="136">
        <v>1587064.5</v>
      </c>
    </row>
    <row r="17" spans="3:60" ht="22" x14ac:dyDescent="0.5">
      <c r="C17" s="149"/>
      <c r="D17" s="149"/>
      <c r="E17" s="149"/>
      <c r="F17" s="149"/>
      <c r="G17" s="149"/>
      <c r="H17" s="149"/>
      <c r="I17" s="149"/>
      <c r="J17" s="149"/>
      <c r="K17" s="149"/>
      <c r="L17" s="149"/>
      <c r="M17" s="149"/>
      <c r="N17" s="149"/>
      <c r="O17" s="149"/>
      <c r="P17" s="149"/>
      <c r="Q17" s="149"/>
      <c r="R17" s="149"/>
      <c r="S17" s="149"/>
      <c r="T17" s="149"/>
      <c r="U17" s="149"/>
      <c r="V17" s="149"/>
      <c r="W17" s="149"/>
      <c r="X17" s="149"/>
      <c r="Y17" s="149"/>
      <c r="Z17" s="149"/>
      <c r="AA17" s="149"/>
      <c r="AB17" s="149"/>
      <c r="AC17" s="149"/>
      <c r="AD17" s="149"/>
      <c r="AF17" s="44"/>
      <c r="AG17" s="73"/>
      <c r="AH17" s="152"/>
      <c r="AI17" s="152"/>
      <c r="AJ17" s="152"/>
      <c r="AK17" s="152"/>
      <c r="AL17" s="152"/>
      <c r="AM17" s="152"/>
      <c r="AN17" s="152"/>
      <c r="AO17" s="152"/>
      <c r="AP17" s="152"/>
      <c r="AQ17" s="152"/>
      <c r="AR17" s="152"/>
      <c r="AS17" s="152"/>
      <c r="AT17" s="152"/>
      <c r="AU17" s="152"/>
      <c r="AV17" s="152"/>
      <c r="AW17" s="152"/>
      <c r="AX17" s="152"/>
      <c r="AY17" s="152"/>
      <c r="AZ17" s="152"/>
      <c r="BA17" s="152"/>
      <c r="BB17" s="152"/>
      <c r="BC17" s="152"/>
      <c r="BD17" s="152"/>
      <c r="BE17" s="152"/>
      <c r="BF17" s="152"/>
      <c r="BG17" s="152"/>
      <c r="BH17" s="152"/>
    </row>
    <row r="18" spans="3:60" ht="22.5" thickBot="1" x14ac:dyDescent="0.55000000000000004">
      <c r="C18" s="149"/>
      <c r="D18" s="149"/>
      <c r="E18" s="149"/>
      <c r="F18" s="149"/>
      <c r="G18" s="149"/>
      <c r="H18" s="149"/>
      <c r="I18" s="149"/>
      <c r="J18" s="149"/>
      <c r="K18" s="149"/>
      <c r="L18" s="149"/>
      <c r="M18" s="149"/>
      <c r="N18" s="149"/>
      <c r="O18" s="149"/>
      <c r="P18" s="149"/>
      <c r="Q18" s="149"/>
      <c r="R18" s="149"/>
      <c r="S18" s="149"/>
      <c r="T18" s="149"/>
      <c r="U18" s="149"/>
      <c r="V18" s="149"/>
      <c r="W18" s="149"/>
      <c r="X18" s="149"/>
      <c r="Y18" s="149"/>
      <c r="Z18" s="149"/>
      <c r="AA18" s="149"/>
      <c r="AB18" s="149"/>
      <c r="AC18" s="149"/>
      <c r="AD18" s="149"/>
      <c r="AF18" s="44"/>
      <c r="AG18" s="73"/>
      <c r="AH18" s="152"/>
      <c r="AI18" s="152"/>
      <c r="AJ18" s="152"/>
      <c r="AK18" s="152"/>
      <c r="AL18" s="152"/>
      <c r="AM18" s="152"/>
      <c r="AN18" s="152"/>
      <c r="AO18" s="152"/>
      <c r="AP18" s="152"/>
      <c r="AQ18" s="152"/>
      <c r="AR18" s="152"/>
      <c r="AS18" s="152"/>
      <c r="AT18" s="152"/>
      <c r="AU18" s="152"/>
      <c r="AV18" s="152"/>
      <c r="AW18" s="152"/>
      <c r="AX18" s="152"/>
      <c r="AY18" s="152"/>
      <c r="AZ18" s="152"/>
      <c r="BA18" s="152"/>
      <c r="BB18" s="152"/>
      <c r="BC18" s="152"/>
      <c r="BD18" s="152"/>
      <c r="BE18" s="152"/>
      <c r="BF18" s="152"/>
      <c r="BG18" s="152"/>
      <c r="BH18" s="152"/>
    </row>
    <row r="19" spans="3:60" ht="22.5" thickBot="1" x14ac:dyDescent="0.55000000000000004">
      <c r="C19" s="519" t="s">
        <v>12</v>
      </c>
      <c r="D19" s="520"/>
      <c r="E19" s="520"/>
      <c r="F19" s="520"/>
      <c r="G19" s="520"/>
      <c r="H19" s="520"/>
      <c r="I19" s="520"/>
      <c r="J19" s="520"/>
      <c r="K19" s="520"/>
      <c r="L19" s="520"/>
      <c r="M19" s="520"/>
      <c r="N19" s="520"/>
      <c r="O19" s="520"/>
      <c r="P19" s="520"/>
      <c r="Q19" s="520"/>
      <c r="R19" s="520"/>
      <c r="S19" s="520"/>
      <c r="T19" s="520"/>
      <c r="U19" s="520"/>
      <c r="V19" s="520"/>
      <c r="W19" s="520"/>
      <c r="X19" s="520"/>
      <c r="Y19" s="520"/>
      <c r="Z19" s="520"/>
      <c r="AA19" s="520"/>
      <c r="AB19" s="520"/>
      <c r="AC19" s="520"/>
      <c r="AD19" s="521"/>
      <c r="AG19" s="156"/>
      <c r="AH19" s="156"/>
      <c r="AI19" s="156"/>
      <c r="AJ19" s="156"/>
      <c r="AK19" s="156"/>
      <c r="AL19" s="156"/>
      <c r="AM19" s="156"/>
      <c r="AN19" s="156"/>
      <c r="AO19" s="156"/>
      <c r="AP19" s="156"/>
      <c r="AQ19" s="156"/>
      <c r="AR19" s="156"/>
      <c r="AS19" s="156"/>
      <c r="AT19" s="156"/>
      <c r="AU19" s="156"/>
      <c r="AV19" s="156"/>
      <c r="AW19" s="156"/>
      <c r="AX19" s="156"/>
      <c r="AY19" s="156"/>
      <c r="AZ19" s="156"/>
      <c r="BA19" s="156"/>
      <c r="BB19" s="156"/>
      <c r="BC19" s="156"/>
      <c r="BD19" s="156"/>
      <c r="BE19" s="156"/>
      <c r="BF19" s="156"/>
      <c r="BG19" s="156"/>
      <c r="BH19" s="156"/>
    </row>
    <row r="20" spans="3:60" ht="22.5" customHeight="1" x14ac:dyDescent="0.35">
      <c r="C20" s="522" t="s">
        <v>19</v>
      </c>
      <c r="D20" s="516" t="s">
        <v>1</v>
      </c>
      <c r="E20" s="517"/>
      <c r="F20" s="518"/>
      <c r="G20" s="516" t="s">
        <v>2</v>
      </c>
      <c r="H20" s="517"/>
      <c r="I20" s="518"/>
      <c r="J20" s="516" t="s">
        <v>3</v>
      </c>
      <c r="K20" s="517"/>
      <c r="L20" s="518"/>
      <c r="M20" s="516" t="s">
        <v>20</v>
      </c>
      <c r="N20" s="517"/>
      <c r="O20" s="518"/>
      <c r="P20" s="516" t="s">
        <v>4</v>
      </c>
      <c r="Q20" s="517"/>
      <c r="R20" s="518"/>
      <c r="S20" s="516" t="s">
        <v>5</v>
      </c>
      <c r="T20" s="517"/>
      <c r="U20" s="518"/>
      <c r="V20" s="516" t="s">
        <v>6</v>
      </c>
      <c r="W20" s="517"/>
      <c r="X20" s="518"/>
      <c r="Y20" s="516" t="s">
        <v>7</v>
      </c>
      <c r="Z20" s="517"/>
      <c r="AA20" s="518"/>
      <c r="AB20" s="516" t="s">
        <v>8</v>
      </c>
      <c r="AC20" s="517"/>
      <c r="AD20" s="518"/>
      <c r="AG20" s="539" t="s">
        <v>22</v>
      </c>
      <c r="AH20" s="536" t="s">
        <v>1</v>
      </c>
      <c r="AI20" s="537"/>
      <c r="AJ20" s="538"/>
      <c r="AK20" s="536" t="s">
        <v>2</v>
      </c>
      <c r="AL20" s="537"/>
      <c r="AM20" s="538"/>
      <c r="AN20" s="536" t="s">
        <v>3</v>
      </c>
      <c r="AO20" s="537"/>
      <c r="AP20" s="538"/>
      <c r="AQ20" s="536" t="s">
        <v>20</v>
      </c>
      <c r="AR20" s="537"/>
      <c r="AS20" s="538"/>
      <c r="AT20" s="536" t="s">
        <v>4</v>
      </c>
      <c r="AU20" s="537"/>
      <c r="AV20" s="538"/>
      <c r="AW20" s="536" t="s">
        <v>5</v>
      </c>
      <c r="AX20" s="537"/>
      <c r="AY20" s="538"/>
      <c r="AZ20" s="536" t="s">
        <v>6</v>
      </c>
      <c r="BA20" s="537"/>
      <c r="BB20" s="538"/>
      <c r="BC20" s="536" t="s">
        <v>7</v>
      </c>
      <c r="BD20" s="537"/>
      <c r="BE20" s="538"/>
      <c r="BF20" s="536" t="s">
        <v>8</v>
      </c>
      <c r="BG20" s="537"/>
      <c r="BH20" s="538"/>
    </row>
    <row r="21" spans="3:60" ht="22.5" thickBot="1" x14ac:dyDescent="0.4">
      <c r="C21" s="535"/>
      <c r="D21" s="34" t="s">
        <v>9</v>
      </c>
      <c r="E21" s="35" t="s">
        <v>10</v>
      </c>
      <c r="F21" s="36" t="s">
        <v>11</v>
      </c>
      <c r="G21" s="34" t="s">
        <v>9</v>
      </c>
      <c r="H21" s="35" t="s">
        <v>10</v>
      </c>
      <c r="I21" s="36" t="s">
        <v>11</v>
      </c>
      <c r="J21" s="34" t="s">
        <v>9</v>
      </c>
      <c r="K21" s="35" t="s">
        <v>10</v>
      </c>
      <c r="L21" s="36" t="s">
        <v>11</v>
      </c>
      <c r="M21" s="34" t="s">
        <v>9</v>
      </c>
      <c r="N21" s="35" t="s">
        <v>10</v>
      </c>
      <c r="O21" s="36" t="s">
        <v>11</v>
      </c>
      <c r="P21" s="34" t="s">
        <v>9</v>
      </c>
      <c r="Q21" s="35" t="s">
        <v>10</v>
      </c>
      <c r="R21" s="36" t="s">
        <v>11</v>
      </c>
      <c r="S21" s="34" t="s">
        <v>9</v>
      </c>
      <c r="T21" s="35" t="s">
        <v>10</v>
      </c>
      <c r="U21" s="36" t="s">
        <v>11</v>
      </c>
      <c r="V21" s="34" t="s">
        <v>9</v>
      </c>
      <c r="W21" s="35" t="s">
        <v>10</v>
      </c>
      <c r="X21" s="36" t="s">
        <v>11</v>
      </c>
      <c r="Y21" s="34" t="s">
        <v>9</v>
      </c>
      <c r="Z21" s="35" t="s">
        <v>10</v>
      </c>
      <c r="AA21" s="36" t="s">
        <v>11</v>
      </c>
      <c r="AB21" s="34" t="s">
        <v>9</v>
      </c>
      <c r="AC21" s="35" t="s">
        <v>10</v>
      </c>
      <c r="AD21" s="36" t="s">
        <v>11</v>
      </c>
      <c r="AG21" s="540"/>
      <c r="AH21" s="140" t="s">
        <v>9</v>
      </c>
      <c r="AI21" s="141" t="s">
        <v>10</v>
      </c>
      <c r="AJ21" s="142" t="s">
        <v>11</v>
      </c>
      <c r="AK21" s="140" t="s">
        <v>9</v>
      </c>
      <c r="AL21" s="141" t="s">
        <v>10</v>
      </c>
      <c r="AM21" s="142" t="s">
        <v>11</v>
      </c>
      <c r="AN21" s="140" t="s">
        <v>9</v>
      </c>
      <c r="AO21" s="141" t="s">
        <v>10</v>
      </c>
      <c r="AP21" s="142" t="s">
        <v>11</v>
      </c>
      <c r="AQ21" s="140" t="s">
        <v>9</v>
      </c>
      <c r="AR21" s="141" t="s">
        <v>10</v>
      </c>
      <c r="AS21" s="142" t="s">
        <v>11</v>
      </c>
      <c r="AT21" s="140" t="s">
        <v>9</v>
      </c>
      <c r="AU21" s="141" t="s">
        <v>10</v>
      </c>
      <c r="AV21" s="142" t="s">
        <v>11</v>
      </c>
      <c r="AW21" s="140" t="s">
        <v>9</v>
      </c>
      <c r="AX21" s="141" t="s">
        <v>10</v>
      </c>
      <c r="AY21" s="142" t="s">
        <v>11</v>
      </c>
      <c r="AZ21" s="140" t="s">
        <v>9</v>
      </c>
      <c r="BA21" s="141" t="s">
        <v>10</v>
      </c>
      <c r="BB21" s="142" t="s">
        <v>11</v>
      </c>
      <c r="BC21" s="140" t="s">
        <v>9</v>
      </c>
      <c r="BD21" s="141" t="s">
        <v>10</v>
      </c>
      <c r="BE21" s="142" t="s">
        <v>11</v>
      </c>
      <c r="BF21" s="140" t="s">
        <v>9</v>
      </c>
      <c r="BG21" s="141" t="s">
        <v>10</v>
      </c>
      <c r="BH21" s="142" t="s">
        <v>11</v>
      </c>
    </row>
    <row r="22" spans="3:60" ht="22" x14ac:dyDescent="0.5">
      <c r="C22" s="28">
        <v>42826</v>
      </c>
      <c r="D22" s="29">
        <f>'DESPATCH_17-18'!D21/$C$3</f>
        <v>93.034000000000006</v>
      </c>
      <c r="E22" s="30">
        <f>'DESPATCH_17-18'!E21/$C$3</f>
        <v>205.70500000000001</v>
      </c>
      <c r="F22" s="31">
        <f>SUM(D22:E22)</f>
        <v>298.73900000000003</v>
      </c>
      <c r="G22" s="29">
        <f>'DESPATCH_17-18'!G21/$C$3</f>
        <v>102.557</v>
      </c>
      <c r="H22" s="30">
        <f>'DESPATCH_17-18'!H21/$C$3</f>
        <v>186.744</v>
      </c>
      <c r="I22" s="31">
        <f>SUM(G22:H22)</f>
        <v>289.30099999999999</v>
      </c>
      <c r="J22" s="29">
        <f>'DESPATCH_17-18'!J21/$C$3</f>
        <v>157.291</v>
      </c>
      <c r="K22" s="30">
        <f>'DESPATCH_17-18'!K21/$C$3</f>
        <v>270.15499999999997</v>
      </c>
      <c r="L22" s="31">
        <f>SUM(J22:K22)</f>
        <v>427.44599999999997</v>
      </c>
      <c r="M22" s="32">
        <v>0</v>
      </c>
      <c r="N22" s="33">
        <v>0</v>
      </c>
      <c r="O22" s="31">
        <f>SUM(M22:N22)</f>
        <v>0</v>
      </c>
      <c r="P22" s="29">
        <f>'DESPATCH_17-18'!P21/$C$3</f>
        <v>19.283999999999999</v>
      </c>
      <c r="Q22" s="30">
        <f>'DESPATCH_17-18'!Q21/$C$3</f>
        <v>0</v>
      </c>
      <c r="R22" s="31">
        <f>SUM(P22:Q22)</f>
        <v>19.283999999999999</v>
      </c>
      <c r="S22" s="29">
        <f>'DESPATCH_17-18'!S21/$C$3</f>
        <v>52.923000000000002</v>
      </c>
      <c r="T22" s="30">
        <f>'DESPATCH_17-18'!T21/$C$3</f>
        <v>49.335000000000001</v>
      </c>
      <c r="U22" s="31">
        <f>SUM(S22:T22)</f>
        <v>102.25800000000001</v>
      </c>
      <c r="V22" s="29">
        <f>'DESPATCH_17-18'!V21/$C$3</f>
        <v>94.742999999999995</v>
      </c>
      <c r="W22" s="30">
        <f>'DESPATCH_17-18'!W21/$C$3</f>
        <v>211.053</v>
      </c>
      <c r="X22" s="31">
        <f>SUM(V22:W22)</f>
        <v>305.79599999999999</v>
      </c>
      <c r="Y22" s="29">
        <f>'DESPATCH_17-18'!Y21/$C$3</f>
        <v>29.782</v>
      </c>
      <c r="Z22" s="30">
        <f>'DESPATCH_17-18'!Z21/$C$3</f>
        <v>13.962</v>
      </c>
      <c r="AA22" s="31">
        <f>SUM(Y22:Z22)</f>
        <v>43.744</v>
      </c>
      <c r="AB22" s="32">
        <f>SUM(D22+G22+J22+P22+S22+V22+Y22)</f>
        <v>549.61400000000003</v>
      </c>
      <c r="AC22" s="33">
        <f>SUM(E22+H22+K22+Q22+T22+W22+Z22)</f>
        <v>936.95400000000006</v>
      </c>
      <c r="AD22" s="31">
        <f>SUM(AB22:AC22)</f>
        <v>1486.5680000000002</v>
      </c>
      <c r="AF22">
        <v>30</v>
      </c>
      <c r="AG22" s="174">
        <v>42826</v>
      </c>
      <c r="AH22" s="175">
        <v>93034</v>
      </c>
      <c r="AI22" s="176">
        <v>205705</v>
      </c>
      <c r="AJ22" s="177">
        <f>SUM(AH22:AI22)</f>
        <v>298739</v>
      </c>
      <c r="AK22" s="175">
        <v>102557</v>
      </c>
      <c r="AL22" s="176">
        <v>186744</v>
      </c>
      <c r="AM22" s="177">
        <f>SUM(AK22:AL22)</f>
        <v>289301</v>
      </c>
      <c r="AN22" s="175">
        <v>157291</v>
      </c>
      <c r="AO22" s="176">
        <v>270155</v>
      </c>
      <c r="AP22" s="177">
        <f>SUM(AN22:AO22)</f>
        <v>427446</v>
      </c>
      <c r="AQ22" s="175">
        <v>0</v>
      </c>
      <c r="AR22" s="176">
        <v>0</v>
      </c>
      <c r="AS22" s="177">
        <f>SUM(AQ22:AR22)</f>
        <v>0</v>
      </c>
      <c r="AT22" s="175">
        <v>19284</v>
      </c>
      <c r="AU22" s="176">
        <v>0</v>
      </c>
      <c r="AV22" s="177">
        <f>SUM(AT22:AU22)</f>
        <v>19284</v>
      </c>
      <c r="AW22" s="175">
        <v>52923</v>
      </c>
      <c r="AX22" s="176">
        <v>49335</v>
      </c>
      <c r="AY22" s="177">
        <f>SUM(AW22:AX22)</f>
        <v>102258</v>
      </c>
      <c r="AZ22" s="175">
        <v>94743</v>
      </c>
      <c r="BA22" s="176">
        <v>211053</v>
      </c>
      <c r="BB22" s="177">
        <f>SUM(AZ22:BA22)</f>
        <v>305796</v>
      </c>
      <c r="BC22" s="175">
        <v>29782</v>
      </c>
      <c r="BD22" s="176">
        <v>13962</v>
      </c>
      <c r="BE22" s="177">
        <f>SUM(BC22:BD22)</f>
        <v>43744</v>
      </c>
      <c r="BF22" s="178">
        <f>AH22+AK22+AN22+AQ22+AT22+AW22+AZ22+BC22</f>
        <v>549614</v>
      </c>
      <c r="BG22" s="178">
        <f>AI22+AL22+AO22+AR22+AU22+AX22+BA22+BD22</f>
        <v>936954</v>
      </c>
      <c r="BH22" s="179">
        <f>SUM(BF22:BG22)</f>
        <v>1486568</v>
      </c>
    </row>
    <row r="23" spans="3:60" ht="22" x14ac:dyDescent="0.5">
      <c r="C23" s="12">
        <v>42856</v>
      </c>
      <c r="D23" s="13">
        <f>'DESPATCH_17-18'!D22/$C$3</f>
        <v>108.28400000000001</v>
      </c>
      <c r="E23" s="14">
        <f>'DESPATCH_17-18'!E22/$C$3</f>
        <v>229.78299999999999</v>
      </c>
      <c r="F23" s="15">
        <f t="shared" ref="F23:F33" si="11">SUM(D23:E23)</f>
        <v>338.06700000000001</v>
      </c>
      <c r="G23" s="13">
        <f>'DESPATCH_17-18'!G22/$C$3</f>
        <v>75.471000000000004</v>
      </c>
      <c r="H23" s="14">
        <f>'DESPATCH_17-18'!H22/$C$3</f>
        <v>122.904</v>
      </c>
      <c r="I23" s="15">
        <f t="shared" ref="I23:I33" si="12">SUM(G23:H23)</f>
        <v>198.375</v>
      </c>
      <c r="J23" s="13">
        <f>'DESPATCH_17-18'!J22/$C$3</f>
        <v>161.078</v>
      </c>
      <c r="K23" s="14">
        <f>'DESPATCH_17-18'!K22/$C$3</f>
        <v>238.285</v>
      </c>
      <c r="L23" s="15">
        <f t="shared" ref="L23:L33" si="13">SUM(J23:K23)</f>
        <v>399.363</v>
      </c>
      <c r="M23" s="16">
        <v>0</v>
      </c>
      <c r="N23" s="17">
        <v>0</v>
      </c>
      <c r="O23" s="15">
        <f t="shared" ref="O23:O33" si="14">SUM(M23:N23)</f>
        <v>0</v>
      </c>
      <c r="P23" s="13">
        <f>'DESPATCH_17-18'!P22/$C$3</f>
        <v>44.258000000000003</v>
      </c>
      <c r="Q23" s="14">
        <f>'DESPATCH_17-18'!Q22/$C$3</f>
        <v>0</v>
      </c>
      <c r="R23" s="15">
        <f t="shared" ref="R23:R33" si="15">SUM(P23:Q23)</f>
        <v>44.258000000000003</v>
      </c>
      <c r="S23" s="13">
        <f>'DESPATCH_17-18'!S22/$C$3</f>
        <v>61.634999999999998</v>
      </c>
      <c r="T23" s="14">
        <f>'DESPATCH_17-18'!T22/$C$3</f>
        <v>51.643999999999998</v>
      </c>
      <c r="U23" s="15">
        <f t="shared" ref="U23:U33" si="16">SUM(S23:T23)</f>
        <v>113.279</v>
      </c>
      <c r="V23" s="13">
        <f>'DESPATCH_17-18'!V22/$C$3</f>
        <v>86.850999999999999</v>
      </c>
      <c r="W23" s="14">
        <f>'DESPATCH_17-18'!W22/$C$3</f>
        <v>198.41</v>
      </c>
      <c r="X23" s="15">
        <f t="shared" ref="X23:X33" si="17">SUM(V23:W23)</f>
        <v>285.26099999999997</v>
      </c>
      <c r="Y23" s="13">
        <f>'DESPATCH_17-18'!Y22/$C$3</f>
        <v>33.784999999999997</v>
      </c>
      <c r="Z23" s="14">
        <f>'DESPATCH_17-18'!Z22/$C$3</f>
        <v>18.125</v>
      </c>
      <c r="AA23" s="15">
        <f t="shared" ref="AA23:AA33" si="18">SUM(Y23:Z23)</f>
        <v>51.91</v>
      </c>
      <c r="AB23" s="16">
        <f t="shared" ref="AB23:AB33" si="19">SUM(D23+G23+J23+P23+S23+V23+Y23)</f>
        <v>571.36199999999997</v>
      </c>
      <c r="AC23" s="17">
        <f t="shared" ref="AC23:AC33" si="20">SUM(E23+H23+K23+Q23+T23+W23+Z23)</f>
        <v>859.15099999999995</v>
      </c>
      <c r="AD23" s="15">
        <f t="shared" ref="AD23:AD33" si="21">SUM(AB23:AC23)</f>
        <v>1430.5129999999999</v>
      </c>
      <c r="AF23">
        <v>31</v>
      </c>
      <c r="AG23" s="130">
        <v>42856</v>
      </c>
      <c r="AH23" s="116">
        <v>108284</v>
      </c>
      <c r="AI23" s="117">
        <v>229783</v>
      </c>
      <c r="AJ23" s="118">
        <f t="shared" ref="AJ23:AJ34" si="22">SUM(AH23:AI23)</f>
        <v>338067</v>
      </c>
      <c r="AK23" s="116">
        <v>75471</v>
      </c>
      <c r="AL23" s="117">
        <v>122904</v>
      </c>
      <c r="AM23" s="118">
        <f t="shared" ref="AM23:AM34" si="23">SUM(AK23:AL23)</f>
        <v>198375</v>
      </c>
      <c r="AN23" s="116">
        <v>161078</v>
      </c>
      <c r="AO23" s="117">
        <v>238285</v>
      </c>
      <c r="AP23" s="118">
        <f t="shared" ref="AP23:AP34" si="24">SUM(AN23:AO23)</f>
        <v>399363</v>
      </c>
      <c r="AQ23" s="116">
        <v>0</v>
      </c>
      <c r="AR23" s="117">
        <v>0</v>
      </c>
      <c r="AS23" s="118">
        <f t="shared" ref="AS23:AS34" si="25">SUM(AQ23:AR23)</f>
        <v>0</v>
      </c>
      <c r="AT23" s="116">
        <v>44258</v>
      </c>
      <c r="AU23" s="117">
        <v>0</v>
      </c>
      <c r="AV23" s="118">
        <f t="shared" ref="AV23:AV33" si="26">SUM(AT23:AU23)</f>
        <v>44258</v>
      </c>
      <c r="AW23" s="116">
        <v>61635</v>
      </c>
      <c r="AX23" s="117">
        <v>51644</v>
      </c>
      <c r="AY23" s="118">
        <f t="shared" ref="AY23:AY34" si="27">SUM(AW23:AX23)</f>
        <v>113279</v>
      </c>
      <c r="AZ23" s="116">
        <v>86851</v>
      </c>
      <c r="BA23" s="117">
        <v>198410</v>
      </c>
      <c r="BB23" s="118">
        <f t="shared" ref="BB23:BB34" si="28">SUM(AZ23:BA23)</f>
        <v>285261</v>
      </c>
      <c r="BC23" s="116">
        <v>33785</v>
      </c>
      <c r="BD23" s="117">
        <v>18125</v>
      </c>
      <c r="BE23" s="118">
        <f t="shared" ref="BE23:BE34" si="29">SUM(BC23:BD23)</f>
        <v>51910</v>
      </c>
      <c r="BF23" s="119">
        <f t="shared" ref="BF23:BF33" si="30">AH23+AK23+AN23+AQ23+AT23+AW23+AZ23+BC23</f>
        <v>571362</v>
      </c>
      <c r="BG23" s="119">
        <f t="shared" ref="BG23:BG33" si="31">AI23+AL23+AO23+AR23+AU23+AX23+BA23+BD23</f>
        <v>859151</v>
      </c>
      <c r="BH23" s="120">
        <f>SUM(BF23:BG23)</f>
        <v>1430513</v>
      </c>
    </row>
    <row r="24" spans="3:60" ht="22" x14ac:dyDescent="0.5">
      <c r="C24" s="12">
        <v>42887</v>
      </c>
      <c r="D24" s="13">
        <f>'DESPATCH_17-18'!D23/$C$3</f>
        <v>94.661000000000001</v>
      </c>
      <c r="E24" s="14">
        <f>'DESPATCH_17-18'!E23/$C$3</f>
        <v>236.04599999999999</v>
      </c>
      <c r="F24" s="15">
        <f t="shared" si="11"/>
        <v>330.70699999999999</v>
      </c>
      <c r="G24" s="13">
        <f>'DESPATCH_17-18'!G23/$C$3</f>
        <v>71.102000000000004</v>
      </c>
      <c r="H24" s="14">
        <f>'DESPATCH_17-18'!H23/$C$3</f>
        <v>204.11</v>
      </c>
      <c r="I24" s="15">
        <f t="shared" si="12"/>
        <v>275.21199999999999</v>
      </c>
      <c r="J24" s="13">
        <f>'DESPATCH_17-18'!J23/$C$3</f>
        <v>161.631</v>
      </c>
      <c r="K24" s="14">
        <f>'DESPATCH_17-18'!K23/$C$3</f>
        <v>269.24400000000003</v>
      </c>
      <c r="L24" s="15">
        <f t="shared" si="13"/>
        <v>430.875</v>
      </c>
      <c r="M24" s="16">
        <v>0</v>
      </c>
      <c r="N24" s="17">
        <v>0</v>
      </c>
      <c r="O24" s="15">
        <f t="shared" si="14"/>
        <v>0</v>
      </c>
      <c r="P24" s="13">
        <f>'DESPATCH_17-18'!P23/$C$3</f>
        <v>31.91</v>
      </c>
      <c r="Q24" s="14">
        <f>'DESPATCH_17-18'!Q23/$C$3</f>
        <v>0</v>
      </c>
      <c r="R24" s="15">
        <f t="shared" si="15"/>
        <v>31.91</v>
      </c>
      <c r="S24" s="13">
        <f>'DESPATCH_17-18'!S23/$C$3</f>
        <v>39.97</v>
      </c>
      <c r="T24" s="14">
        <f>'DESPATCH_17-18'!T23/$C$3</f>
        <v>40.445999999999998</v>
      </c>
      <c r="U24" s="15">
        <f t="shared" si="16"/>
        <v>80.415999999999997</v>
      </c>
      <c r="V24" s="13">
        <f>'DESPATCH_17-18'!V23/$C$3</f>
        <v>69.948999999999998</v>
      </c>
      <c r="W24" s="14">
        <f>'DESPATCH_17-18'!W23/$C$3</f>
        <v>215.16</v>
      </c>
      <c r="X24" s="15">
        <f t="shared" si="17"/>
        <v>285.10899999999998</v>
      </c>
      <c r="Y24" s="13">
        <f>'DESPATCH_17-18'!Y23/$C$3</f>
        <v>28.119</v>
      </c>
      <c r="Z24" s="14">
        <f>'DESPATCH_17-18'!Z23/$C$3</f>
        <v>0</v>
      </c>
      <c r="AA24" s="15">
        <f t="shared" si="18"/>
        <v>28.119</v>
      </c>
      <c r="AB24" s="16">
        <f t="shared" si="19"/>
        <v>497.34199999999998</v>
      </c>
      <c r="AC24" s="17">
        <f t="shared" si="20"/>
        <v>965.00600000000009</v>
      </c>
      <c r="AD24" s="15">
        <f t="shared" si="21"/>
        <v>1462.348</v>
      </c>
      <c r="AF24">
        <v>30</v>
      </c>
      <c r="AG24" s="130">
        <v>42887</v>
      </c>
      <c r="AH24" s="116">
        <v>94661</v>
      </c>
      <c r="AI24" s="117">
        <v>236046</v>
      </c>
      <c r="AJ24" s="118">
        <f t="shared" si="22"/>
        <v>330707</v>
      </c>
      <c r="AK24" s="116">
        <v>71102</v>
      </c>
      <c r="AL24" s="117">
        <v>204110</v>
      </c>
      <c r="AM24" s="118">
        <f t="shared" si="23"/>
        <v>275212</v>
      </c>
      <c r="AN24" s="116">
        <v>161631</v>
      </c>
      <c r="AO24" s="117">
        <v>269244</v>
      </c>
      <c r="AP24" s="118">
        <f t="shared" si="24"/>
        <v>430875</v>
      </c>
      <c r="AQ24" s="116">
        <v>0</v>
      </c>
      <c r="AR24" s="117">
        <v>0</v>
      </c>
      <c r="AS24" s="118">
        <f t="shared" si="25"/>
        <v>0</v>
      </c>
      <c r="AT24" s="116">
        <v>31910</v>
      </c>
      <c r="AU24" s="117">
        <v>0</v>
      </c>
      <c r="AV24" s="118">
        <f t="shared" si="26"/>
        <v>31910</v>
      </c>
      <c r="AW24" s="116">
        <v>39970</v>
      </c>
      <c r="AX24" s="117">
        <v>40446</v>
      </c>
      <c r="AY24" s="118">
        <f t="shared" si="27"/>
        <v>80416</v>
      </c>
      <c r="AZ24" s="116">
        <v>69949</v>
      </c>
      <c r="BA24" s="117">
        <v>215160</v>
      </c>
      <c r="BB24" s="118">
        <f t="shared" si="28"/>
        <v>285109</v>
      </c>
      <c r="BC24" s="116">
        <v>28119</v>
      </c>
      <c r="BD24" s="117">
        <v>0</v>
      </c>
      <c r="BE24" s="118">
        <f t="shared" si="29"/>
        <v>28119</v>
      </c>
      <c r="BF24" s="119">
        <f t="shared" si="30"/>
        <v>497342</v>
      </c>
      <c r="BG24" s="119">
        <f t="shared" si="31"/>
        <v>965006</v>
      </c>
      <c r="BH24" s="120">
        <f t="shared" ref="BH24:BH34" si="32">SUM(BF24:BG24)</f>
        <v>1462348</v>
      </c>
    </row>
    <row r="25" spans="3:60" ht="22" x14ac:dyDescent="0.5">
      <c r="C25" s="12">
        <v>42917</v>
      </c>
      <c r="D25" s="13">
        <f>'DESPATCH_17-18'!D24/$C$3</f>
        <v>95.988</v>
      </c>
      <c r="E25" s="14">
        <f>'DESPATCH_17-18'!E24/$C$3</f>
        <v>203.227</v>
      </c>
      <c r="F25" s="15">
        <f t="shared" si="11"/>
        <v>299.21500000000003</v>
      </c>
      <c r="G25" s="13">
        <f>'DESPATCH_17-18'!G24/$C$3</f>
        <v>98.430999999999997</v>
      </c>
      <c r="H25" s="14">
        <f>'DESPATCH_17-18'!H24/$C$3</f>
        <v>202.274</v>
      </c>
      <c r="I25" s="15">
        <f t="shared" si="12"/>
        <v>300.70499999999998</v>
      </c>
      <c r="J25" s="13">
        <f>'DESPATCH_17-18'!J24/$C$3</f>
        <v>131.34299999999999</v>
      </c>
      <c r="K25" s="14">
        <f>'DESPATCH_17-18'!K24/$C$3</f>
        <v>201.904</v>
      </c>
      <c r="L25" s="15">
        <f t="shared" si="13"/>
        <v>333.24699999999996</v>
      </c>
      <c r="M25" s="16">
        <v>0</v>
      </c>
      <c r="N25" s="17">
        <v>0</v>
      </c>
      <c r="O25" s="15">
        <f t="shared" si="14"/>
        <v>0</v>
      </c>
      <c r="P25" s="13">
        <f>'DESPATCH_17-18'!P24/$C$3</f>
        <v>26.126999999999999</v>
      </c>
      <c r="Q25" s="14">
        <f>'DESPATCH_17-18'!Q24/$C$3</f>
        <v>0</v>
      </c>
      <c r="R25" s="15">
        <f t="shared" si="15"/>
        <v>26.126999999999999</v>
      </c>
      <c r="S25" s="13">
        <f>'DESPATCH_17-18'!S24/$C$3</f>
        <v>50.192</v>
      </c>
      <c r="T25" s="14">
        <f>'DESPATCH_17-18'!T24/$C$3</f>
        <v>32.845999999999997</v>
      </c>
      <c r="U25" s="15">
        <f t="shared" si="16"/>
        <v>83.037999999999997</v>
      </c>
      <c r="V25" s="13">
        <f>'DESPATCH_17-18'!V24/$C$3</f>
        <v>56.698</v>
      </c>
      <c r="W25" s="14">
        <f>'DESPATCH_17-18'!W24/$C$3</f>
        <v>214.22900000000001</v>
      </c>
      <c r="X25" s="15">
        <f t="shared" si="17"/>
        <v>270.92700000000002</v>
      </c>
      <c r="Y25" s="13">
        <f>'DESPATCH_17-18'!Y24/$C$3</f>
        <v>0</v>
      </c>
      <c r="Z25" s="14">
        <f>'DESPATCH_17-18'!Z24/$C$3</f>
        <v>0</v>
      </c>
      <c r="AA25" s="15">
        <f t="shared" si="18"/>
        <v>0</v>
      </c>
      <c r="AB25" s="16">
        <f t="shared" si="19"/>
        <v>458.77899999999994</v>
      </c>
      <c r="AC25" s="17">
        <f t="shared" si="20"/>
        <v>854.48</v>
      </c>
      <c r="AD25" s="15">
        <f t="shared" si="21"/>
        <v>1313.259</v>
      </c>
      <c r="AF25">
        <v>31</v>
      </c>
      <c r="AG25" s="130">
        <v>42917</v>
      </c>
      <c r="AH25" s="116">
        <v>95988</v>
      </c>
      <c r="AI25" s="117">
        <v>203227</v>
      </c>
      <c r="AJ25" s="118">
        <f t="shared" si="22"/>
        <v>299215</v>
      </c>
      <c r="AK25" s="116">
        <v>98431</v>
      </c>
      <c r="AL25" s="117">
        <v>202274</v>
      </c>
      <c r="AM25" s="118">
        <f t="shared" si="23"/>
        <v>300705</v>
      </c>
      <c r="AN25" s="116">
        <v>131343</v>
      </c>
      <c r="AO25" s="117">
        <v>201904</v>
      </c>
      <c r="AP25" s="118">
        <f t="shared" si="24"/>
        <v>333247</v>
      </c>
      <c r="AQ25" s="116">
        <v>0</v>
      </c>
      <c r="AR25" s="117">
        <v>0</v>
      </c>
      <c r="AS25" s="118">
        <f t="shared" si="25"/>
        <v>0</v>
      </c>
      <c r="AT25" s="116">
        <v>26127</v>
      </c>
      <c r="AU25" s="117">
        <v>0</v>
      </c>
      <c r="AV25" s="118">
        <f t="shared" si="26"/>
        <v>26127</v>
      </c>
      <c r="AW25" s="116">
        <v>50192</v>
      </c>
      <c r="AX25" s="117">
        <v>32846</v>
      </c>
      <c r="AY25" s="118">
        <f t="shared" si="27"/>
        <v>83038</v>
      </c>
      <c r="AZ25" s="116">
        <v>56698</v>
      </c>
      <c r="BA25" s="117">
        <v>214229</v>
      </c>
      <c r="BB25" s="118">
        <f t="shared" si="28"/>
        <v>270927</v>
      </c>
      <c r="BC25" s="116">
        <v>0</v>
      </c>
      <c r="BD25" s="117">
        <v>0</v>
      </c>
      <c r="BE25" s="118">
        <f t="shared" si="29"/>
        <v>0</v>
      </c>
      <c r="BF25" s="119">
        <f t="shared" si="30"/>
        <v>458779</v>
      </c>
      <c r="BG25" s="119">
        <f t="shared" si="31"/>
        <v>854480</v>
      </c>
      <c r="BH25" s="120">
        <f t="shared" si="32"/>
        <v>1313259</v>
      </c>
    </row>
    <row r="26" spans="3:60" ht="22" x14ac:dyDescent="0.5">
      <c r="C26" s="12">
        <v>42948</v>
      </c>
      <c r="D26" s="13">
        <f>'DESPATCH_17-18'!D25/$C$3</f>
        <v>128.15100000000001</v>
      </c>
      <c r="E26" s="14">
        <f>'DESPATCH_17-18'!E25/$C$3</f>
        <v>252.65</v>
      </c>
      <c r="F26" s="15">
        <f t="shared" si="11"/>
        <v>380.80100000000004</v>
      </c>
      <c r="G26" s="13">
        <f>'DESPATCH_17-18'!G25/$C$3</f>
        <v>124.649</v>
      </c>
      <c r="H26" s="14">
        <f>'DESPATCH_17-18'!H25/$C$3</f>
        <v>209.22499999999999</v>
      </c>
      <c r="I26" s="15">
        <f t="shared" si="12"/>
        <v>333.87400000000002</v>
      </c>
      <c r="J26" s="13">
        <f>'DESPATCH_17-18'!J25/$C$3</f>
        <v>188.63900000000001</v>
      </c>
      <c r="K26" s="14">
        <f>'DESPATCH_17-18'!K25/$C$3</f>
        <v>310.58800000000002</v>
      </c>
      <c r="L26" s="15">
        <f t="shared" si="13"/>
        <v>499.22700000000003</v>
      </c>
      <c r="M26" s="16">
        <v>0</v>
      </c>
      <c r="N26" s="17">
        <v>0</v>
      </c>
      <c r="O26" s="15">
        <f t="shared" si="14"/>
        <v>0</v>
      </c>
      <c r="P26" s="13">
        <f>'DESPATCH_17-18'!P25/$C$3</f>
        <v>31.718</v>
      </c>
      <c r="Q26" s="14">
        <f>'DESPATCH_17-18'!Q25/$C$3</f>
        <v>0</v>
      </c>
      <c r="R26" s="15">
        <f t="shared" si="15"/>
        <v>31.718</v>
      </c>
      <c r="S26" s="13">
        <f>'DESPATCH_17-18'!S25/$C$3</f>
        <v>52.154000000000003</v>
      </c>
      <c r="T26" s="14">
        <f>'DESPATCH_17-18'!T25/$C$3</f>
        <v>44.328000000000003</v>
      </c>
      <c r="U26" s="15">
        <f t="shared" si="16"/>
        <v>96.481999999999999</v>
      </c>
      <c r="V26" s="13">
        <f>'DESPATCH_17-18'!V25/$C$3</f>
        <v>50.378999999999998</v>
      </c>
      <c r="W26" s="14">
        <f>'DESPATCH_17-18'!W25/$C$3</f>
        <v>210.55500000000001</v>
      </c>
      <c r="X26" s="15">
        <f t="shared" si="17"/>
        <v>260.93400000000003</v>
      </c>
      <c r="Y26" s="13">
        <f>'DESPATCH_17-18'!Y25/$C$3</f>
        <v>0</v>
      </c>
      <c r="Z26" s="14">
        <f>'DESPATCH_17-18'!Z25/$C$3</f>
        <v>0</v>
      </c>
      <c r="AA26" s="15">
        <f t="shared" si="18"/>
        <v>0</v>
      </c>
      <c r="AB26" s="16">
        <f t="shared" si="19"/>
        <v>575.69000000000005</v>
      </c>
      <c r="AC26" s="17">
        <f t="shared" si="20"/>
        <v>1027.346</v>
      </c>
      <c r="AD26" s="15">
        <f t="shared" si="21"/>
        <v>1603.0360000000001</v>
      </c>
      <c r="AF26">
        <v>31</v>
      </c>
      <c r="AG26" s="130">
        <v>42948</v>
      </c>
      <c r="AH26" s="116">
        <v>128151.00000000001</v>
      </c>
      <c r="AI26" s="117">
        <v>252650</v>
      </c>
      <c r="AJ26" s="118">
        <f t="shared" si="22"/>
        <v>380801</v>
      </c>
      <c r="AK26" s="116">
        <v>124649</v>
      </c>
      <c r="AL26" s="117">
        <v>209225</v>
      </c>
      <c r="AM26" s="118">
        <f t="shared" si="23"/>
        <v>333874</v>
      </c>
      <c r="AN26" s="116">
        <v>188639</v>
      </c>
      <c r="AO26" s="117">
        <v>310588</v>
      </c>
      <c r="AP26" s="118">
        <f t="shared" si="24"/>
        <v>499227</v>
      </c>
      <c r="AQ26" s="116">
        <v>0</v>
      </c>
      <c r="AR26" s="117">
        <v>0</v>
      </c>
      <c r="AS26" s="118">
        <f t="shared" si="25"/>
        <v>0</v>
      </c>
      <c r="AT26" s="116">
        <v>31718</v>
      </c>
      <c r="AU26" s="117">
        <v>0</v>
      </c>
      <c r="AV26" s="118">
        <f t="shared" si="26"/>
        <v>31718</v>
      </c>
      <c r="AW26" s="116">
        <v>52154</v>
      </c>
      <c r="AX26" s="117">
        <v>44328</v>
      </c>
      <c r="AY26" s="118">
        <f t="shared" si="27"/>
        <v>96482</v>
      </c>
      <c r="AZ26" s="116">
        <v>50379</v>
      </c>
      <c r="BA26" s="117">
        <v>210555</v>
      </c>
      <c r="BB26" s="118">
        <f t="shared" si="28"/>
        <v>260934</v>
      </c>
      <c r="BC26" s="116">
        <v>0</v>
      </c>
      <c r="BD26" s="117">
        <v>0</v>
      </c>
      <c r="BE26" s="118">
        <f t="shared" si="29"/>
        <v>0</v>
      </c>
      <c r="BF26" s="119">
        <f t="shared" si="30"/>
        <v>575690</v>
      </c>
      <c r="BG26" s="119">
        <f t="shared" si="31"/>
        <v>1027346</v>
      </c>
      <c r="BH26" s="120">
        <f t="shared" si="32"/>
        <v>1603036</v>
      </c>
    </row>
    <row r="27" spans="3:60" ht="22" x14ac:dyDescent="0.5">
      <c r="C27" s="12">
        <v>42979</v>
      </c>
      <c r="D27" s="13">
        <f>'DESPATCH_17-18'!D26/$C$3</f>
        <v>94.122</v>
      </c>
      <c r="E27" s="14">
        <f>'DESPATCH_17-18'!E26/$C$3</f>
        <v>236.99100000000001</v>
      </c>
      <c r="F27" s="15">
        <f t="shared" si="11"/>
        <v>331.113</v>
      </c>
      <c r="G27" s="13">
        <f>'DESPATCH_17-18'!G26/$C$3</f>
        <v>90.078000000000003</v>
      </c>
      <c r="H27" s="14">
        <f>'DESPATCH_17-18'!H26/$C$3</f>
        <v>238.322</v>
      </c>
      <c r="I27" s="15">
        <f t="shared" si="12"/>
        <v>328.4</v>
      </c>
      <c r="J27" s="13">
        <f>'DESPATCH_17-18'!J26/$C$3</f>
        <v>191.268</v>
      </c>
      <c r="K27" s="14">
        <f>'DESPATCH_17-18'!K26/$C$3</f>
        <v>285.46300000000002</v>
      </c>
      <c r="L27" s="15">
        <f t="shared" si="13"/>
        <v>476.73099999999999</v>
      </c>
      <c r="M27" s="16">
        <v>0</v>
      </c>
      <c r="N27" s="17">
        <v>0</v>
      </c>
      <c r="O27" s="15">
        <f t="shared" si="14"/>
        <v>0</v>
      </c>
      <c r="P27" s="13">
        <f>'DESPATCH_17-18'!P26/$C$3</f>
        <v>40.249000000000002</v>
      </c>
      <c r="Q27" s="14">
        <f>'DESPATCH_17-18'!Q26/$C$3</f>
        <v>0</v>
      </c>
      <c r="R27" s="15">
        <f t="shared" si="15"/>
        <v>40.249000000000002</v>
      </c>
      <c r="S27" s="13">
        <f>'DESPATCH_17-18'!S26/$C$3</f>
        <v>53.72</v>
      </c>
      <c r="T27" s="14">
        <f>'DESPATCH_17-18'!T26/$C$3</f>
        <v>72.421000000000006</v>
      </c>
      <c r="U27" s="15">
        <f t="shared" si="16"/>
        <v>126.14100000000001</v>
      </c>
      <c r="V27" s="13">
        <f>'DESPATCH_17-18'!V26/$C$3</f>
        <v>58.143999999999998</v>
      </c>
      <c r="W27" s="14">
        <f>'DESPATCH_17-18'!W26/$C$3</f>
        <v>200.91399999999999</v>
      </c>
      <c r="X27" s="15">
        <f t="shared" si="17"/>
        <v>259.05799999999999</v>
      </c>
      <c r="Y27" s="13">
        <f>'DESPATCH_17-18'!Y26/$C$3</f>
        <v>0</v>
      </c>
      <c r="Z27" s="14">
        <f>'DESPATCH_17-18'!Z26/$C$3</f>
        <v>2.9780000000000002</v>
      </c>
      <c r="AA27" s="15">
        <f t="shared" si="18"/>
        <v>2.9780000000000002</v>
      </c>
      <c r="AB27" s="16">
        <f t="shared" si="19"/>
        <v>527.58100000000002</v>
      </c>
      <c r="AC27" s="17">
        <f t="shared" si="20"/>
        <v>1037.0890000000002</v>
      </c>
      <c r="AD27" s="15">
        <f t="shared" si="21"/>
        <v>1564.67</v>
      </c>
      <c r="AF27">
        <v>30</v>
      </c>
      <c r="AG27" s="130">
        <v>42979</v>
      </c>
      <c r="AH27" s="116">
        <v>94122</v>
      </c>
      <c r="AI27" s="117">
        <v>236991</v>
      </c>
      <c r="AJ27" s="118">
        <f t="shared" si="22"/>
        <v>331113</v>
      </c>
      <c r="AK27" s="116">
        <v>90078</v>
      </c>
      <c r="AL27" s="117">
        <v>238322</v>
      </c>
      <c r="AM27" s="118">
        <f t="shared" si="23"/>
        <v>328400</v>
      </c>
      <c r="AN27" s="116">
        <v>191268</v>
      </c>
      <c r="AO27" s="117">
        <v>285463</v>
      </c>
      <c r="AP27" s="118">
        <f t="shared" si="24"/>
        <v>476731</v>
      </c>
      <c r="AQ27" s="116">
        <v>0</v>
      </c>
      <c r="AR27" s="117">
        <v>0</v>
      </c>
      <c r="AS27" s="118">
        <f t="shared" si="25"/>
        <v>0</v>
      </c>
      <c r="AT27" s="116">
        <v>40249</v>
      </c>
      <c r="AU27" s="117">
        <v>0</v>
      </c>
      <c r="AV27" s="118">
        <f t="shared" si="26"/>
        <v>40249</v>
      </c>
      <c r="AW27" s="116">
        <v>53720</v>
      </c>
      <c r="AX27" s="117">
        <v>72421</v>
      </c>
      <c r="AY27" s="118">
        <f t="shared" si="27"/>
        <v>126141</v>
      </c>
      <c r="AZ27" s="116">
        <v>58144</v>
      </c>
      <c r="BA27" s="117">
        <v>200914</v>
      </c>
      <c r="BB27" s="118">
        <f t="shared" si="28"/>
        <v>259058</v>
      </c>
      <c r="BC27" s="116">
        <v>0</v>
      </c>
      <c r="BD27" s="117">
        <v>2978</v>
      </c>
      <c r="BE27" s="118">
        <f t="shared" si="29"/>
        <v>2978</v>
      </c>
      <c r="BF27" s="119">
        <f t="shared" si="30"/>
        <v>527581</v>
      </c>
      <c r="BG27" s="119">
        <f t="shared" si="31"/>
        <v>1037089</v>
      </c>
      <c r="BH27" s="120">
        <f t="shared" si="32"/>
        <v>1564670</v>
      </c>
    </row>
    <row r="28" spans="3:60" ht="22" x14ac:dyDescent="0.5">
      <c r="C28" s="12">
        <v>43009</v>
      </c>
      <c r="D28" s="13">
        <f>'DESPATCH_17-18'!D27/$C$3</f>
        <v>107.967</v>
      </c>
      <c r="E28" s="14">
        <f>'DESPATCH_17-18'!E27/$C$3</f>
        <v>245.065</v>
      </c>
      <c r="F28" s="15">
        <f t="shared" si="11"/>
        <v>353.03199999999998</v>
      </c>
      <c r="G28" s="13">
        <f>'DESPATCH_17-18'!G27/$C$3</f>
        <v>82.344999999999999</v>
      </c>
      <c r="H28" s="14">
        <f>'DESPATCH_17-18'!H27/$C$3</f>
        <v>223.131</v>
      </c>
      <c r="I28" s="15">
        <f t="shared" si="12"/>
        <v>305.476</v>
      </c>
      <c r="J28" s="13">
        <f>'DESPATCH_17-18'!J27/$C$3</f>
        <v>147.489</v>
      </c>
      <c r="K28" s="14">
        <f>'DESPATCH_17-18'!K27/$C$3</f>
        <v>229.75299999999999</v>
      </c>
      <c r="L28" s="15">
        <f t="shared" si="13"/>
        <v>377.24199999999996</v>
      </c>
      <c r="M28" s="16">
        <v>0</v>
      </c>
      <c r="N28" s="17">
        <v>0</v>
      </c>
      <c r="O28" s="15">
        <f t="shared" si="14"/>
        <v>0</v>
      </c>
      <c r="P28" s="13">
        <f>'DESPATCH_17-18'!P27/$C$3</f>
        <v>34.808999999999997</v>
      </c>
      <c r="Q28" s="14">
        <f>'DESPATCH_17-18'!Q27/$C$3</f>
        <v>0</v>
      </c>
      <c r="R28" s="15">
        <f t="shared" si="15"/>
        <v>34.808999999999997</v>
      </c>
      <c r="S28" s="13">
        <f>'DESPATCH_17-18'!S27/$C$3</f>
        <v>35.575000000000003</v>
      </c>
      <c r="T28" s="14">
        <f>'DESPATCH_17-18'!T27/$C$3</f>
        <v>96.331000000000003</v>
      </c>
      <c r="U28" s="15">
        <f t="shared" si="16"/>
        <v>131.90600000000001</v>
      </c>
      <c r="V28" s="13">
        <f>'DESPATCH_17-18'!V27/$C$3</f>
        <v>51.234000000000002</v>
      </c>
      <c r="W28" s="14">
        <f>'DESPATCH_17-18'!W27/$C$3</f>
        <v>267.70999999999998</v>
      </c>
      <c r="X28" s="15">
        <f t="shared" si="17"/>
        <v>318.94399999999996</v>
      </c>
      <c r="Y28" s="13">
        <f>'DESPATCH_17-18'!Y27/$C$3</f>
        <v>13.401999999999999</v>
      </c>
      <c r="Z28" s="14">
        <f>'DESPATCH_17-18'!Z27/$C$3</f>
        <v>28.128</v>
      </c>
      <c r="AA28" s="15">
        <f t="shared" si="18"/>
        <v>41.53</v>
      </c>
      <c r="AB28" s="16">
        <f t="shared" si="19"/>
        <v>472.82099999999997</v>
      </c>
      <c r="AC28" s="17">
        <f t="shared" si="20"/>
        <v>1090.1179999999999</v>
      </c>
      <c r="AD28" s="15">
        <f t="shared" si="21"/>
        <v>1562.9389999999999</v>
      </c>
      <c r="AF28">
        <v>31</v>
      </c>
      <c r="AG28" s="130">
        <v>43009</v>
      </c>
      <c r="AH28" s="116">
        <v>107967</v>
      </c>
      <c r="AI28" s="117">
        <v>245065</v>
      </c>
      <c r="AJ28" s="118">
        <f t="shared" si="22"/>
        <v>353032</v>
      </c>
      <c r="AK28" s="116">
        <v>82345</v>
      </c>
      <c r="AL28" s="117">
        <v>223131</v>
      </c>
      <c r="AM28" s="118">
        <f t="shared" si="23"/>
        <v>305476</v>
      </c>
      <c r="AN28" s="116">
        <v>147489</v>
      </c>
      <c r="AO28" s="117">
        <v>229753</v>
      </c>
      <c r="AP28" s="118">
        <f t="shared" si="24"/>
        <v>377242</v>
      </c>
      <c r="AQ28" s="116">
        <v>0</v>
      </c>
      <c r="AR28" s="117">
        <v>0</v>
      </c>
      <c r="AS28" s="118">
        <f t="shared" si="25"/>
        <v>0</v>
      </c>
      <c r="AT28" s="116">
        <v>34809</v>
      </c>
      <c r="AU28" s="117">
        <v>0</v>
      </c>
      <c r="AV28" s="118">
        <f t="shared" si="26"/>
        <v>34809</v>
      </c>
      <c r="AW28" s="116">
        <v>35575</v>
      </c>
      <c r="AX28" s="117">
        <v>96331</v>
      </c>
      <c r="AY28" s="118">
        <f t="shared" si="27"/>
        <v>131906</v>
      </c>
      <c r="AZ28" s="116">
        <v>51234</v>
      </c>
      <c r="BA28" s="117">
        <v>267710</v>
      </c>
      <c r="BB28" s="118">
        <f t="shared" si="28"/>
        <v>318944</v>
      </c>
      <c r="BC28" s="116">
        <v>13402</v>
      </c>
      <c r="BD28" s="117">
        <v>28128</v>
      </c>
      <c r="BE28" s="118">
        <f t="shared" si="29"/>
        <v>41530</v>
      </c>
      <c r="BF28" s="119">
        <f t="shared" si="30"/>
        <v>472821</v>
      </c>
      <c r="BG28" s="119">
        <f t="shared" si="31"/>
        <v>1090118</v>
      </c>
      <c r="BH28" s="120">
        <f t="shared" si="32"/>
        <v>1562939</v>
      </c>
    </row>
    <row r="29" spans="3:60" ht="22" x14ac:dyDescent="0.5">
      <c r="C29" s="12">
        <v>43040</v>
      </c>
      <c r="D29" s="13">
        <f>'DESPATCH_17-18'!D28/$C$3</f>
        <v>103.505</v>
      </c>
      <c r="E29" s="14">
        <f>'DESPATCH_17-18'!E28/$C$3</f>
        <v>253.90799999999999</v>
      </c>
      <c r="F29" s="15">
        <f t="shared" si="11"/>
        <v>357.41300000000001</v>
      </c>
      <c r="G29" s="13">
        <f>'DESPATCH_17-18'!G28/$C$3</f>
        <v>97.05</v>
      </c>
      <c r="H29" s="14">
        <f>'DESPATCH_17-18'!H28/$C$3</f>
        <v>225.98</v>
      </c>
      <c r="I29" s="15">
        <f t="shared" si="12"/>
        <v>323.02999999999997</v>
      </c>
      <c r="J29" s="13">
        <f>'DESPATCH_17-18'!J28/$C$3</f>
        <v>171.90100000000001</v>
      </c>
      <c r="K29" s="14">
        <f>'DESPATCH_17-18'!K28/$C$3</f>
        <v>240.643</v>
      </c>
      <c r="L29" s="15">
        <f t="shared" si="13"/>
        <v>412.54399999999998</v>
      </c>
      <c r="M29" s="16">
        <v>0</v>
      </c>
      <c r="N29" s="17">
        <v>0</v>
      </c>
      <c r="O29" s="15">
        <f t="shared" si="14"/>
        <v>0</v>
      </c>
      <c r="P29" s="13">
        <f>'DESPATCH_17-18'!P28/$C$3</f>
        <v>39.289000000000001</v>
      </c>
      <c r="Q29" s="14">
        <f>'DESPATCH_17-18'!Q28/$C$3</f>
        <v>0</v>
      </c>
      <c r="R29" s="15">
        <f t="shared" si="15"/>
        <v>39.289000000000001</v>
      </c>
      <c r="S29" s="13">
        <f>'DESPATCH_17-18'!S28/$C$3</f>
        <v>77.841999999999999</v>
      </c>
      <c r="T29" s="14">
        <f>'DESPATCH_17-18'!T28/$C$3</f>
        <v>83.727000000000004</v>
      </c>
      <c r="U29" s="15">
        <f t="shared" si="16"/>
        <v>161.56900000000002</v>
      </c>
      <c r="V29" s="13">
        <f>'DESPATCH_17-18'!V28/$C$3</f>
        <v>52.512999999999998</v>
      </c>
      <c r="W29" s="14">
        <f>'DESPATCH_17-18'!W28/$C$3</f>
        <v>257.64400000000001</v>
      </c>
      <c r="X29" s="15">
        <f t="shared" si="17"/>
        <v>310.15699999999998</v>
      </c>
      <c r="Y29" s="13">
        <f>'DESPATCH_17-18'!Y28/$C$3</f>
        <v>14.21</v>
      </c>
      <c r="Z29" s="14">
        <f>'DESPATCH_17-18'!Z28/$C$3</f>
        <v>31.963999999999999</v>
      </c>
      <c r="AA29" s="15">
        <f t="shared" si="18"/>
        <v>46.173999999999999</v>
      </c>
      <c r="AB29" s="16">
        <f t="shared" si="19"/>
        <v>556.31000000000006</v>
      </c>
      <c r="AC29" s="17">
        <f t="shared" si="20"/>
        <v>1093.866</v>
      </c>
      <c r="AD29" s="15">
        <f t="shared" si="21"/>
        <v>1650.1759999999999</v>
      </c>
      <c r="AF29">
        <v>30</v>
      </c>
      <c r="AG29" s="130">
        <v>43040</v>
      </c>
      <c r="AH29" s="116">
        <v>103505</v>
      </c>
      <c r="AI29" s="117">
        <v>253908</v>
      </c>
      <c r="AJ29" s="118">
        <f t="shared" si="22"/>
        <v>357413</v>
      </c>
      <c r="AK29" s="116">
        <v>97050</v>
      </c>
      <c r="AL29" s="117">
        <v>225980</v>
      </c>
      <c r="AM29" s="118">
        <f t="shared" si="23"/>
        <v>323030</v>
      </c>
      <c r="AN29" s="116">
        <v>171901</v>
      </c>
      <c r="AO29" s="117">
        <v>240643</v>
      </c>
      <c r="AP29" s="118">
        <f t="shared" si="24"/>
        <v>412544</v>
      </c>
      <c r="AQ29" s="116">
        <v>0</v>
      </c>
      <c r="AR29" s="117">
        <v>0</v>
      </c>
      <c r="AS29" s="118">
        <f t="shared" si="25"/>
        <v>0</v>
      </c>
      <c r="AT29" s="116">
        <v>39289</v>
      </c>
      <c r="AU29" s="117">
        <v>0</v>
      </c>
      <c r="AV29" s="118">
        <f t="shared" si="26"/>
        <v>39289</v>
      </c>
      <c r="AW29" s="116">
        <v>77842</v>
      </c>
      <c r="AX29" s="117">
        <v>83727</v>
      </c>
      <c r="AY29" s="118">
        <f t="shared" si="27"/>
        <v>161569</v>
      </c>
      <c r="AZ29" s="116">
        <v>52513</v>
      </c>
      <c r="BA29" s="117">
        <v>257644</v>
      </c>
      <c r="BB29" s="118">
        <f t="shared" si="28"/>
        <v>310157</v>
      </c>
      <c r="BC29" s="116">
        <v>14210</v>
      </c>
      <c r="BD29" s="117">
        <v>31964</v>
      </c>
      <c r="BE29" s="118">
        <f t="shared" si="29"/>
        <v>46174</v>
      </c>
      <c r="BF29" s="119">
        <f t="shared" si="30"/>
        <v>556310</v>
      </c>
      <c r="BG29" s="119">
        <f t="shared" si="31"/>
        <v>1093866</v>
      </c>
      <c r="BH29" s="120">
        <f t="shared" si="32"/>
        <v>1650176</v>
      </c>
    </row>
    <row r="30" spans="3:60" ht="22" x14ac:dyDescent="0.5">
      <c r="C30" s="12">
        <v>43070</v>
      </c>
      <c r="D30" s="13">
        <f>'DESPATCH_17-18'!D29/$C$3</f>
        <v>107.259</v>
      </c>
      <c r="E30" s="14">
        <f>'DESPATCH_17-18'!E29/$C$3</f>
        <v>268.87299999999999</v>
      </c>
      <c r="F30" s="15">
        <f t="shared" si="11"/>
        <v>376.13200000000001</v>
      </c>
      <c r="G30" s="13">
        <f>'DESPATCH_17-18'!G29/$C$3</f>
        <v>76.573999999999998</v>
      </c>
      <c r="H30" s="14">
        <f>'DESPATCH_17-18'!H29/$C$3</f>
        <v>284.54199999999997</v>
      </c>
      <c r="I30" s="15">
        <f t="shared" si="12"/>
        <v>361.11599999999999</v>
      </c>
      <c r="J30" s="13">
        <f>'DESPATCH_17-18'!J29/$C$3</f>
        <v>193.292</v>
      </c>
      <c r="K30" s="14">
        <f>'DESPATCH_17-18'!K29/$C$3</f>
        <v>325.358</v>
      </c>
      <c r="L30" s="15">
        <f t="shared" si="13"/>
        <v>518.65</v>
      </c>
      <c r="M30" s="16">
        <v>0</v>
      </c>
      <c r="N30" s="17">
        <v>0</v>
      </c>
      <c r="O30" s="15">
        <f t="shared" si="14"/>
        <v>0</v>
      </c>
      <c r="P30" s="13">
        <f>'DESPATCH_17-18'!P29/$C$3</f>
        <v>29.907</v>
      </c>
      <c r="Q30" s="14">
        <f>'DESPATCH_17-18'!Q29/$C$3</f>
        <v>0</v>
      </c>
      <c r="R30" s="15">
        <f t="shared" si="15"/>
        <v>29.907</v>
      </c>
      <c r="S30" s="13">
        <f>'DESPATCH_17-18'!S29/$C$3</f>
        <v>92.242999999999995</v>
      </c>
      <c r="T30" s="14">
        <f>'DESPATCH_17-18'!T29/$C$3</f>
        <v>89.325000000000003</v>
      </c>
      <c r="U30" s="15">
        <f t="shared" si="16"/>
        <v>181.56799999999998</v>
      </c>
      <c r="V30" s="13">
        <f>'DESPATCH_17-18'!V29/$C$3</f>
        <v>56.691000000000003</v>
      </c>
      <c r="W30" s="14">
        <f>'DESPATCH_17-18'!W29/$C$3</f>
        <v>237.90600000000001</v>
      </c>
      <c r="X30" s="15">
        <f t="shared" si="17"/>
        <v>294.59699999999998</v>
      </c>
      <c r="Y30" s="13">
        <f>'DESPATCH_17-18'!Y29/$C$3</f>
        <v>17.388999999999999</v>
      </c>
      <c r="Z30" s="14">
        <f>'DESPATCH_17-18'!Z29/$C$3</f>
        <v>18.349</v>
      </c>
      <c r="AA30" s="15">
        <f t="shared" si="18"/>
        <v>35.738</v>
      </c>
      <c r="AB30" s="16">
        <f t="shared" si="19"/>
        <v>573.35500000000002</v>
      </c>
      <c r="AC30" s="17">
        <f t="shared" si="20"/>
        <v>1224.3529999999998</v>
      </c>
      <c r="AD30" s="15">
        <f t="shared" si="21"/>
        <v>1797.7079999999999</v>
      </c>
      <c r="AF30">
        <v>31</v>
      </c>
      <c r="AG30" s="130">
        <v>43070</v>
      </c>
      <c r="AH30" s="116">
        <v>107259</v>
      </c>
      <c r="AI30" s="117">
        <v>268873</v>
      </c>
      <c r="AJ30" s="118">
        <f t="shared" si="22"/>
        <v>376132</v>
      </c>
      <c r="AK30" s="116">
        <v>76574</v>
      </c>
      <c r="AL30" s="117">
        <v>284542</v>
      </c>
      <c r="AM30" s="118">
        <f t="shared" si="23"/>
        <v>361116</v>
      </c>
      <c r="AN30" s="116">
        <v>193292</v>
      </c>
      <c r="AO30" s="117">
        <v>325358</v>
      </c>
      <c r="AP30" s="118">
        <f t="shared" si="24"/>
        <v>518650</v>
      </c>
      <c r="AQ30" s="116">
        <v>0</v>
      </c>
      <c r="AR30" s="117">
        <v>0</v>
      </c>
      <c r="AS30" s="118">
        <f t="shared" si="25"/>
        <v>0</v>
      </c>
      <c r="AT30" s="116">
        <v>29907</v>
      </c>
      <c r="AU30" s="117">
        <v>0</v>
      </c>
      <c r="AV30" s="118">
        <f t="shared" si="26"/>
        <v>29907</v>
      </c>
      <c r="AW30" s="116">
        <v>92243</v>
      </c>
      <c r="AX30" s="117">
        <v>89325</v>
      </c>
      <c r="AY30" s="118">
        <f t="shared" si="27"/>
        <v>181568</v>
      </c>
      <c r="AZ30" s="116">
        <v>56691</v>
      </c>
      <c r="BA30" s="117">
        <v>237906</v>
      </c>
      <c r="BB30" s="118">
        <f t="shared" si="28"/>
        <v>294597</v>
      </c>
      <c r="BC30" s="116">
        <v>17389</v>
      </c>
      <c r="BD30" s="117">
        <v>18349</v>
      </c>
      <c r="BE30" s="118">
        <f t="shared" si="29"/>
        <v>35738</v>
      </c>
      <c r="BF30" s="119">
        <f t="shared" si="30"/>
        <v>573355</v>
      </c>
      <c r="BG30" s="119">
        <f t="shared" si="31"/>
        <v>1224353</v>
      </c>
      <c r="BH30" s="120">
        <f t="shared" si="32"/>
        <v>1797708</v>
      </c>
    </row>
    <row r="31" spans="3:60" ht="22" x14ac:dyDescent="0.5">
      <c r="C31" s="12">
        <v>43101</v>
      </c>
      <c r="D31" s="13">
        <f>'DESPATCH_17-18'!D30/$C$3</f>
        <v>101.389</v>
      </c>
      <c r="E31" s="14">
        <f>'DESPATCH_17-18'!E30/$C$3</f>
        <v>251.38900000000001</v>
      </c>
      <c r="F31" s="15">
        <f t="shared" si="11"/>
        <v>352.77800000000002</v>
      </c>
      <c r="G31" s="13">
        <f>'DESPATCH_17-18'!G30/$C$3</f>
        <v>133.69499999999999</v>
      </c>
      <c r="H31" s="14">
        <f>'DESPATCH_17-18'!H30/$C$3</f>
        <v>226.953</v>
      </c>
      <c r="I31" s="15">
        <f t="shared" si="12"/>
        <v>360.64800000000002</v>
      </c>
      <c r="J31" s="13">
        <f>'DESPATCH_17-18'!J30/$C$3</f>
        <v>142.15299999999999</v>
      </c>
      <c r="K31" s="14">
        <f>'DESPATCH_17-18'!K30/$C$3</f>
        <v>366.512</v>
      </c>
      <c r="L31" s="15">
        <f t="shared" si="13"/>
        <v>508.66499999999996</v>
      </c>
      <c r="M31" s="16">
        <v>0</v>
      </c>
      <c r="N31" s="17">
        <v>0</v>
      </c>
      <c r="O31" s="15">
        <f t="shared" si="14"/>
        <v>0</v>
      </c>
      <c r="P31" s="13">
        <f>'DESPATCH_17-18'!P30/$C$3</f>
        <v>32.984999999999999</v>
      </c>
      <c r="Q31" s="14">
        <f>'DESPATCH_17-18'!Q30/$C$3</f>
        <v>0</v>
      </c>
      <c r="R31" s="15">
        <f t="shared" si="15"/>
        <v>32.984999999999999</v>
      </c>
      <c r="S31" s="13">
        <f>'DESPATCH_17-18'!S30/$C$3</f>
        <v>54.859000000000002</v>
      </c>
      <c r="T31" s="14">
        <f>'DESPATCH_17-18'!T30/$C$3</f>
        <v>43.354999999999997</v>
      </c>
      <c r="U31" s="15">
        <f t="shared" si="16"/>
        <v>98.213999999999999</v>
      </c>
      <c r="V31" s="13">
        <f>'DESPATCH_17-18'!V30/$C$3</f>
        <v>61.927999999999997</v>
      </c>
      <c r="W31" s="14">
        <f>'DESPATCH_17-18'!W30/$C$3</f>
        <v>245.85</v>
      </c>
      <c r="X31" s="15">
        <f t="shared" si="17"/>
        <v>307.77800000000002</v>
      </c>
      <c r="Y31" s="13">
        <f>'DESPATCH_17-18'!Y30/$C$3</f>
        <v>32.438000000000002</v>
      </c>
      <c r="Z31" s="14">
        <f>'DESPATCH_17-18'!Z30/$C$3</f>
        <v>26.254999999999999</v>
      </c>
      <c r="AA31" s="15">
        <f t="shared" si="18"/>
        <v>58.692999999999998</v>
      </c>
      <c r="AB31" s="16">
        <f t="shared" si="19"/>
        <v>559.447</v>
      </c>
      <c r="AC31" s="17">
        <f t="shared" si="20"/>
        <v>1160.3140000000001</v>
      </c>
      <c r="AD31" s="15">
        <f t="shared" si="21"/>
        <v>1719.761</v>
      </c>
      <c r="AF31">
        <v>31</v>
      </c>
      <c r="AG31" s="130">
        <v>43101</v>
      </c>
      <c r="AH31" s="116">
        <v>101389</v>
      </c>
      <c r="AI31" s="117">
        <v>251389</v>
      </c>
      <c r="AJ31" s="118">
        <f t="shared" si="22"/>
        <v>352778</v>
      </c>
      <c r="AK31" s="116">
        <v>133695</v>
      </c>
      <c r="AL31" s="117">
        <v>226953</v>
      </c>
      <c r="AM31" s="118">
        <f t="shared" si="23"/>
        <v>360648</v>
      </c>
      <c r="AN31" s="116">
        <v>142153</v>
      </c>
      <c r="AO31" s="117">
        <v>366512</v>
      </c>
      <c r="AP31" s="118">
        <f t="shared" si="24"/>
        <v>508665</v>
      </c>
      <c r="AQ31" s="116">
        <v>0</v>
      </c>
      <c r="AR31" s="117">
        <v>0</v>
      </c>
      <c r="AS31" s="118">
        <f t="shared" si="25"/>
        <v>0</v>
      </c>
      <c r="AT31" s="116">
        <v>32985</v>
      </c>
      <c r="AU31" s="117">
        <v>0</v>
      </c>
      <c r="AV31" s="118">
        <f t="shared" si="26"/>
        <v>32985</v>
      </c>
      <c r="AW31" s="116">
        <v>54859</v>
      </c>
      <c r="AX31" s="117">
        <v>43355</v>
      </c>
      <c r="AY31" s="118">
        <f t="shared" si="27"/>
        <v>98214</v>
      </c>
      <c r="AZ31" s="116">
        <v>61928</v>
      </c>
      <c r="BA31" s="117">
        <v>245850</v>
      </c>
      <c r="BB31" s="118">
        <f t="shared" si="28"/>
        <v>307778</v>
      </c>
      <c r="BC31" s="116">
        <v>32438.000000000004</v>
      </c>
      <c r="BD31" s="117">
        <v>26255</v>
      </c>
      <c r="BE31" s="118">
        <f t="shared" si="29"/>
        <v>58693</v>
      </c>
      <c r="BF31" s="119">
        <f t="shared" si="30"/>
        <v>559447</v>
      </c>
      <c r="BG31" s="119">
        <f t="shared" si="31"/>
        <v>1160314</v>
      </c>
      <c r="BH31" s="120">
        <f t="shared" si="32"/>
        <v>1719761</v>
      </c>
    </row>
    <row r="32" spans="3:60" ht="22" x14ac:dyDescent="0.5">
      <c r="C32" s="12">
        <v>43132</v>
      </c>
      <c r="D32" s="13">
        <f>'DESPATCH_17-18'!D31/$C$3</f>
        <v>94.55</v>
      </c>
      <c r="E32" s="14">
        <f>'DESPATCH_17-18'!E31/$C$3</f>
        <v>251.50200000000001</v>
      </c>
      <c r="F32" s="15">
        <f t="shared" si="11"/>
        <v>346.05200000000002</v>
      </c>
      <c r="G32" s="13">
        <f>'DESPATCH_17-18'!G31/$C$3</f>
        <v>111.152</v>
      </c>
      <c r="H32" s="14">
        <f>'DESPATCH_17-18'!H31/$C$3</f>
        <v>190.08099999999999</v>
      </c>
      <c r="I32" s="15">
        <f t="shared" si="12"/>
        <v>301.233</v>
      </c>
      <c r="J32" s="13">
        <f>'DESPATCH_17-18'!J31/$C$3</f>
        <v>166.691</v>
      </c>
      <c r="K32" s="14">
        <f>'DESPATCH_17-18'!K31/$C$3</f>
        <v>340.44099999999997</v>
      </c>
      <c r="L32" s="15">
        <f t="shared" si="13"/>
        <v>507.13199999999995</v>
      </c>
      <c r="M32" s="16">
        <v>0</v>
      </c>
      <c r="N32" s="17">
        <v>0</v>
      </c>
      <c r="O32" s="15">
        <f t="shared" si="14"/>
        <v>0</v>
      </c>
      <c r="P32" s="13">
        <f>'DESPATCH_17-18'!P31/$C$3</f>
        <v>43.667000000000002</v>
      </c>
      <c r="Q32" s="14">
        <f>'DESPATCH_17-18'!Q31/$C$3</f>
        <v>0</v>
      </c>
      <c r="R32" s="15">
        <f t="shared" si="15"/>
        <v>43.667000000000002</v>
      </c>
      <c r="S32" s="13">
        <f>'DESPATCH_17-18'!S31/$C$3</f>
        <v>64.730999999999995</v>
      </c>
      <c r="T32" s="14">
        <f>'DESPATCH_17-18'!T31/$C$3</f>
        <v>40.460999999999999</v>
      </c>
      <c r="U32" s="15">
        <f t="shared" si="16"/>
        <v>105.19199999999999</v>
      </c>
      <c r="V32" s="13">
        <f>'DESPATCH_17-18'!V31/$C$3</f>
        <v>77.450999999999993</v>
      </c>
      <c r="W32" s="14">
        <f>'DESPATCH_17-18'!W31/$C$3</f>
        <v>205.32400000000001</v>
      </c>
      <c r="X32" s="15">
        <f t="shared" si="17"/>
        <v>282.77499999999998</v>
      </c>
      <c r="Y32" s="13">
        <f>'DESPATCH_17-18'!Y31/$C$3</f>
        <v>39.688000000000002</v>
      </c>
      <c r="Z32" s="14">
        <f>'DESPATCH_17-18'!Z31/$C$3</f>
        <v>22.911999999999999</v>
      </c>
      <c r="AA32" s="15">
        <f t="shared" si="18"/>
        <v>62.6</v>
      </c>
      <c r="AB32" s="16">
        <f t="shared" si="19"/>
        <v>597.93000000000006</v>
      </c>
      <c r="AC32" s="17">
        <f t="shared" si="20"/>
        <v>1050.721</v>
      </c>
      <c r="AD32" s="15">
        <f t="shared" si="21"/>
        <v>1648.6510000000001</v>
      </c>
      <c r="AF32">
        <v>28</v>
      </c>
      <c r="AG32" s="130">
        <v>43132</v>
      </c>
      <c r="AH32" s="116">
        <v>94550</v>
      </c>
      <c r="AI32" s="117">
        <v>251502</v>
      </c>
      <c r="AJ32" s="118">
        <f t="shared" si="22"/>
        <v>346052</v>
      </c>
      <c r="AK32" s="116">
        <v>111152</v>
      </c>
      <c r="AL32" s="117">
        <v>190081</v>
      </c>
      <c r="AM32" s="118">
        <f t="shared" si="23"/>
        <v>301233</v>
      </c>
      <c r="AN32" s="116">
        <v>166691</v>
      </c>
      <c r="AO32" s="117">
        <v>340441</v>
      </c>
      <c r="AP32" s="118">
        <f t="shared" si="24"/>
        <v>507132</v>
      </c>
      <c r="AQ32" s="116">
        <v>0</v>
      </c>
      <c r="AR32" s="117">
        <v>0</v>
      </c>
      <c r="AS32" s="118">
        <f t="shared" si="25"/>
        <v>0</v>
      </c>
      <c r="AT32" s="116">
        <v>43667</v>
      </c>
      <c r="AU32" s="117">
        <v>0</v>
      </c>
      <c r="AV32" s="118">
        <f t="shared" si="26"/>
        <v>43667</v>
      </c>
      <c r="AW32" s="116">
        <v>64731</v>
      </c>
      <c r="AX32" s="117">
        <v>40461</v>
      </c>
      <c r="AY32" s="118">
        <f t="shared" si="27"/>
        <v>105192</v>
      </c>
      <c r="AZ32" s="116">
        <v>77451</v>
      </c>
      <c r="BA32" s="117">
        <v>205324</v>
      </c>
      <c r="BB32" s="118">
        <f t="shared" si="28"/>
        <v>282775</v>
      </c>
      <c r="BC32" s="116">
        <v>39688</v>
      </c>
      <c r="BD32" s="117">
        <v>22912</v>
      </c>
      <c r="BE32" s="118">
        <f t="shared" si="29"/>
        <v>62600</v>
      </c>
      <c r="BF32" s="119">
        <f t="shared" si="30"/>
        <v>597930</v>
      </c>
      <c r="BG32" s="119">
        <f t="shared" si="31"/>
        <v>1050721</v>
      </c>
      <c r="BH32" s="120">
        <f t="shared" si="32"/>
        <v>1648651</v>
      </c>
    </row>
    <row r="33" spans="3:60" ht="22.5" thickBot="1" x14ac:dyDescent="0.55000000000000004">
      <c r="C33" s="18">
        <v>43160</v>
      </c>
      <c r="D33" s="19">
        <f>'DESPATCH_17-18'!D32/$C$3</f>
        <v>105.723</v>
      </c>
      <c r="E33" s="20">
        <f>'DESPATCH_17-18'!E32/$C$3</f>
        <v>240.44499999999999</v>
      </c>
      <c r="F33" s="21">
        <f t="shared" si="11"/>
        <v>346.16800000000001</v>
      </c>
      <c r="G33" s="19">
        <f>'DESPATCH_17-18'!G32/$C$3</f>
        <v>105.29</v>
      </c>
      <c r="H33" s="20">
        <f>'DESPATCH_17-18'!H32/$C$3</f>
        <v>220.36799999999999</v>
      </c>
      <c r="I33" s="21">
        <f t="shared" si="12"/>
        <v>325.65800000000002</v>
      </c>
      <c r="J33" s="19">
        <f>'DESPATCH_17-18'!J32/$C$3</f>
        <v>179.273</v>
      </c>
      <c r="K33" s="20">
        <f>'DESPATCH_17-18'!K32/$C$3</f>
        <v>350.80099999999999</v>
      </c>
      <c r="L33" s="21">
        <f t="shared" si="13"/>
        <v>530.07399999999996</v>
      </c>
      <c r="M33" s="16">
        <v>0</v>
      </c>
      <c r="N33" s="17">
        <v>0</v>
      </c>
      <c r="O33" s="21">
        <f t="shared" si="14"/>
        <v>0</v>
      </c>
      <c r="P33" s="13">
        <f>'DESPATCH_17-18'!P32/$C$3</f>
        <v>46.548000000000002</v>
      </c>
      <c r="Q33" s="14">
        <f>'DESPATCH_17-18'!Q32/$C$3</f>
        <v>10.632999999999999</v>
      </c>
      <c r="R33" s="21">
        <f t="shared" si="15"/>
        <v>57.180999999999997</v>
      </c>
      <c r="S33" s="13">
        <f>'DESPATCH_17-18'!S32/$C$3</f>
        <v>82.400999999999996</v>
      </c>
      <c r="T33" s="14">
        <f>'DESPATCH_17-18'!T32/$C$3</f>
        <v>82.117000000000004</v>
      </c>
      <c r="U33" s="21">
        <f t="shared" si="16"/>
        <v>164.518</v>
      </c>
      <c r="V33" s="13">
        <f>'DESPATCH_17-18'!V32/$C$3</f>
        <v>96.474999999999994</v>
      </c>
      <c r="W33" s="14">
        <f>'DESPATCH_17-18'!W32/$C$3</f>
        <v>219.322</v>
      </c>
      <c r="X33" s="21">
        <f t="shared" si="17"/>
        <v>315.79700000000003</v>
      </c>
      <c r="Y33" s="13">
        <f>'DESPATCH_17-18'!Y32/$C$3</f>
        <v>29.611999999999998</v>
      </c>
      <c r="Z33" s="14">
        <f>'DESPATCH_17-18'!Z32/$C$3</f>
        <v>36.137</v>
      </c>
      <c r="AA33" s="21">
        <f t="shared" si="18"/>
        <v>65.748999999999995</v>
      </c>
      <c r="AB33" s="22">
        <f t="shared" si="19"/>
        <v>645.322</v>
      </c>
      <c r="AC33" s="23">
        <f t="shared" si="20"/>
        <v>1159.8230000000001</v>
      </c>
      <c r="AD33" s="21">
        <f t="shared" si="21"/>
        <v>1805.145</v>
      </c>
      <c r="AF33">
        <v>31</v>
      </c>
      <c r="AG33" s="130">
        <v>43160</v>
      </c>
      <c r="AH33" s="116">
        <v>105723</v>
      </c>
      <c r="AI33" s="117">
        <v>240445</v>
      </c>
      <c r="AJ33" s="118">
        <f t="shared" si="22"/>
        <v>346168</v>
      </c>
      <c r="AK33" s="116">
        <v>105290</v>
      </c>
      <c r="AL33" s="117">
        <v>220368</v>
      </c>
      <c r="AM33" s="118">
        <f t="shared" si="23"/>
        <v>325658</v>
      </c>
      <c r="AN33" s="116">
        <v>179273</v>
      </c>
      <c r="AO33" s="117">
        <v>350801</v>
      </c>
      <c r="AP33" s="118">
        <f t="shared" si="24"/>
        <v>530074</v>
      </c>
      <c r="AQ33" s="116">
        <v>0</v>
      </c>
      <c r="AR33" s="117">
        <v>0</v>
      </c>
      <c r="AS33" s="118">
        <f t="shared" si="25"/>
        <v>0</v>
      </c>
      <c r="AT33" s="116">
        <v>46548</v>
      </c>
      <c r="AU33" s="117">
        <v>10633</v>
      </c>
      <c r="AV33" s="118">
        <f t="shared" si="26"/>
        <v>57181</v>
      </c>
      <c r="AW33" s="116">
        <v>82401</v>
      </c>
      <c r="AX33" s="117">
        <v>82117</v>
      </c>
      <c r="AY33" s="118">
        <f t="shared" si="27"/>
        <v>164518</v>
      </c>
      <c r="AZ33" s="116">
        <v>96475</v>
      </c>
      <c r="BA33" s="117">
        <v>219322</v>
      </c>
      <c r="BB33" s="118">
        <f t="shared" si="28"/>
        <v>315797</v>
      </c>
      <c r="BC33" s="116">
        <v>29612</v>
      </c>
      <c r="BD33" s="117">
        <v>36137</v>
      </c>
      <c r="BE33" s="118">
        <f t="shared" si="29"/>
        <v>65749</v>
      </c>
      <c r="BF33" s="119">
        <f t="shared" si="30"/>
        <v>645322</v>
      </c>
      <c r="BG33" s="119">
        <f t="shared" si="31"/>
        <v>1159823</v>
      </c>
      <c r="BH33" s="120">
        <f t="shared" si="32"/>
        <v>1805145</v>
      </c>
    </row>
    <row r="34" spans="3:60" ht="22.5" thickBot="1" x14ac:dyDescent="0.55000000000000004">
      <c r="C34" s="24" t="s">
        <v>13</v>
      </c>
      <c r="D34" s="25">
        <f>SUM(D22:D33)</f>
        <v>1234.6329999999998</v>
      </c>
      <c r="E34" s="26">
        <f t="shared" ref="E34:AD34" si="33">SUM(E22:E33)</f>
        <v>2875.5840000000003</v>
      </c>
      <c r="F34" s="27">
        <f t="shared" si="33"/>
        <v>4110.2170000000006</v>
      </c>
      <c r="G34" s="25">
        <f t="shared" si="33"/>
        <v>1168.394</v>
      </c>
      <c r="H34" s="26">
        <f t="shared" si="33"/>
        <v>2534.6340000000005</v>
      </c>
      <c r="I34" s="27">
        <f t="shared" si="33"/>
        <v>3703.0279999999998</v>
      </c>
      <c r="J34" s="25">
        <f t="shared" si="33"/>
        <v>1992.049</v>
      </c>
      <c r="K34" s="26">
        <f t="shared" si="33"/>
        <v>3429.1469999999999</v>
      </c>
      <c r="L34" s="27">
        <f t="shared" si="33"/>
        <v>5421.195999999999</v>
      </c>
      <c r="M34" s="25">
        <f>SUM(M22:M33)</f>
        <v>0</v>
      </c>
      <c r="N34" s="26">
        <f>SUM(N22:N33)</f>
        <v>0</v>
      </c>
      <c r="O34" s="27">
        <f t="shared" si="33"/>
        <v>0</v>
      </c>
      <c r="P34" s="25">
        <f t="shared" si="33"/>
        <v>420.75099999999998</v>
      </c>
      <c r="Q34" s="26">
        <f t="shared" si="33"/>
        <v>10.632999999999999</v>
      </c>
      <c r="R34" s="27">
        <f t="shared" si="33"/>
        <v>431.38399999999996</v>
      </c>
      <c r="S34" s="25">
        <f t="shared" si="33"/>
        <v>718.245</v>
      </c>
      <c r="T34" s="26">
        <f t="shared" si="33"/>
        <v>726.33600000000013</v>
      </c>
      <c r="U34" s="27">
        <f t="shared" si="33"/>
        <v>1444.5809999999999</v>
      </c>
      <c r="V34" s="25">
        <f t="shared" si="33"/>
        <v>813.05600000000004</v>
      </c>
      <c r="W34" s="26">
        <f t="shared" si="33"/>
        <v>2684.0770000000002</v>
      </c>
      <c r="X34" s="27">
        <f t="shared" si="33"/>
        <v>3497.1329999999998</v>
      </c>
      <c r="Y34" s="25">
        <f t="shared" si="33"/>
        <v>238.42499999999998</v>
      </c>
      <c r="Z34" s="26">
        <f t="shared" si="33"/>
        <v>198.81000000000003</v>
      </c>
      <c r="AA34" s="27">
        <f t="shared" si="33"/>
        <v>437.23500000000001</v>
      </c>
      <c r="AB34" s="25">
        <f t="shared" si="33"/>
        <v>6585.5530000000017</v>
      </c>
      <c r="AC34" s="26">
        <f t="shared" si="33"/>
        <v>12459.221</v>
      </c>
      <c r="AD34" s="27">
        <f t="shared" si="33"/>
        <v>19044.774000000001</v>
      </c>
      <c r="AF34" s="51">
        <f>SUM(AF22:AF33)</f>
        <v>365</v>
      </c>
      <c r="AG34" s="131" t="s">
        <v>13</v>
      </c>
      <c r="AH34" s="124">
        <f>SUM(AH22:AH33)</f>
        <v>1234633</v>
      </c>
      <c r="AI34" s="125">
        <f>SUM(AI22:AI33)</f>
        <v>2875584</v>
      </c>
      <c r="AJ34" s="126">
        <f t="shared" si="22"/>
        <v>4110217</v>
      </c>
      <c r="AK34" s="124">
        <f>SUM(AK22:AK33)</f>
        <v>1168394</v>
      </c>
      <c r="AL34" s="125">
        <f>SUM(AL22:AL33)</f>
        <v>2534634</v>
      </c>
      <c r="AM34" s="126">
        <f t="shared" si="23"/>
        <v>3703028</v>
      </c>
      <c r="AN34" s="124">
        <f>SUM(AN22:AN33)</f>
        <v>1992049</v>
      </c>
      <c r="AO34" s="125">
        <f>SUM(AO22:AO33)</f>
        <v>3429147</v>
      </c>
      <c r="AP34" s="126">
        <f t="shared" si="24"/>
        <v>5421196</v>
      </c>
      <c r="AQ34" s="124">
        <f>SUM(AQ22:AQ33)</f>
        <v>0</v>
      </c>
      <c r="AR34" s="125">
        <f>SUM(AR22:AR33)</f>
        <v>0</v>
      </c>
      <c r="AS34" s="126">
        <f t="shared" si="25"/>
        <v>0</v>
      </c>
      <c r="AT34" s="124">
        <f>SUM(AT22:AT33)</f>
        <v>420751</v>
      </c>
      <c r="AU34" s="125">
        <f>SUM(AU22:AU33)</f>
        <v>10633</v>
      </c>
      <c r="AV34" s="126">
        <f>SUM(AV22:AV33)</f>
        <v>431384</v>
      </c>
      <c r="AW34" s="124">
        <f>SUM(AW22:AW33)</f>
        <v>718245</v>
      </c>
      <c r="AX34" s="125">
        <f>SUM(AX22:AX33)</f>
        <v>726336</v>
      </c>
      <c r="AY34" s="126">
        <f t="shared" si="27"/>
        <v>1444581</v>
      </c>
      <c r="AZ34" s="124">
        <f>SUM(AZ22:AZ33)</f>
        <v>813056</v>
      </c>
      <c r="BA34" s="125">
        <f>SUM(BA22:BA33)</f>
        <v>2684077</v>
      </c>
      <c r="BB34" s="126">
        <f t="shared" si="28"/>
        <v>3497133</v>
      </c>
      <c r="BC34" s="124">
        <f>SUM(BC22:BC33)</f>
        <v>238425</v>
      </c>
      <c r="BD34" s="125">
        <f>SUM(BD22:BD33)</f>
        <v>198810</v>
      </c>
      <c r="BE34" s="126">
        <f t="shared" si="29"/>
        <v>437235</v>
      </c>
      <c r="BF34" s="124">
        <f>SUM(BF22:BF33)</f>
        <v>6585553</v>
      </c>
      <c r="BG34" s="125">
        <f>SUM(BG22:BG33)</f>
        <v>12459221</v>
      </c>
      <c r="BH34" s="126">
        <f t="shared" si="32"/>
        <v>19044774</v>
      </c>
    </row>
    <row r="35" spans="3:60" ht="19" thickBot="1" x14ac:dyDescent="0.5">
      <c r="AG35" s="121"/>
      <c r="AH35" s="121"/>
      <c r="AI35" s="122"/>
      <c r="AJ35" s="123"/>
      <c r="AK35" s="121"/>
      <c r="AL35" s="122"/>
      <c r="AM35" s="123"/>
      <c r="AN35" s="121"/>
      <c r="AO35" s="122"/>
      <c r="AP35" s="123"/>
      <c r="AQ35" s="121"/>
      <c r="AR35" s="122"/>
      <c r="AS35" s="123"/>
      <c r="AT35" s="121"/>
      <c r="AU35" s="122"/>
      <c r="AV35" s="123"/>
      <c r="AW35" s="121"/>
      <c r="AX35" s="122"/>
      <c r="AY35" s="123"/>
      <c r="AZ35" s="121"/>
      <c r="BA35" s="122"/>
      <c r="BB35" s="123"/>
      <c r="BC35" s="121"/>
      <c r="BD35" s="122"/>
      <c r="BE35" s="123"/>
      <c r="BF35" s="121"/>
      <c r="BG35" s="122"/>
      <c r="BH35" s="123"/>
    </row>
    <row r="36" spans="3:60" ht="21.5" thickBot="1" x14ac:dyDescent="0.55000000000000004">
      <c r="C36" s="48" t="s">
        <v>24</v>
      </c>
      <c r="D36" s="49">
        <f>AVERAGE(D22:D33)</f>
        <v>102.88608333333332</v>
      </c>
      <c r="E36" s="49">
        <f>AVERAGE(E22:E33)</f>
        <v>239.63200000000003</v>
      </c>
      <c r="F36" s="49">
        <f>SUM(D36:E36)</f>
        <v>342.51808333333338</v>
      </c>
      <c r="G36" s="49">
        <f>AVERAGE(G22:G33)</f>
        <v>97.366166666666672</v>
      </c>
      <c r="H36" s="49">
        <f>AVERAGE(H22:H33)</f>
        <v>211.21950000000004</v>
      </c>
      <c r="I36" s="49">
        <f>SUM(G36:H36)</f>
        <v>308.58566666666673</v>
      </c>
      <c r="J36" s="49">
        <f>AVERAGE(J22:J33)</f>
        <v>166.00408333333334</v>
      </c>
      <c r="K36" s="49">
        <f>AVERAGE(K22:K33)</f>
        <v>285.76224999999999</v>
      </c>
      <c r="L36" s="49">
        <f>SUM(J36:K36)</f>
        <v>451.76633333333336</v>
      </c>
      <c r="M36" s="49">
        <f>AVERAGE(M22:M33)</f>
        <v>0</v>
      </c>
      <c r="N36" s="49">
        <f>AVERAGE(N22:N33)</f>
        <v>0</v>
      </c>
      <c r="O36" s="49">
        <f>SUM(M36:N36)</f>
        <v>0</v>
      </c>
      <c r="P36" s="49">
        <f>AVERAGE(P22:P33)</f>
        <v>35.062583333333329</v>
      </c>
      <c r="Q36" s="49">
        <f>AVERAGE(Q22:Q33)</f>
        <v>0.88608333333333322</v>
      </c>
      <c r="R36" s="49">
        <f>SUM(P36:Q36)</f>
        <v>35.948666666666661</v>
      </c>
      <c r="S36" s="49">
        <f>AVERAGE(S22:S33)</f>
        <v>59.853749999999998</v>
      </c>
      <c r="T36" s="49">
        <f>AVERAGE(T22:T33)</f>
        <v>60.528000000000013</v>
      </c>
      <c r="U36" s="49">
        <f>SUM(S36:T36)</f>
        <v>120.38175000000001</v>
      </c>
      <c r="V36" s="49">
        <f>AVERAGE(V22:V33)</f>
        <v>67.754666666666665</v>
      </c>
      <c r="W36" s="49">
        <f>AVERAGE(W22:W33)</f>
        <v>223.67308333333335</v>
      </c>
      <c r="X36" s="49">
        <f>SUM(V36:W36)</f>
        <v>291.42775</v>
      </c>
      <c r="Y36" s="49">
        <f>AVERAGE(Y22:Y33)</f>
        <v>19.868749999999999</v>
      </c>
      <c r="Z36" s="49">
        <f>AVERAGE(Z22:Z33)</f>
        <v>16.567500000000003</v>
      </c>
      <c r="AA36" s="49">
        <f>SUM(Y36:Z36)</f>
        <v>36.436250000000001</v>
      </c>
      <c r="AB36" s="49">
        <f>AVERAGE(AB22:AB33)</f>
        <v>548.79608333333351</v>
      </c>
      <c r="AC36" s="49">
        <f>AVERAGE(AC22:AC33)</f>
        <v>1038.2684166666666</v>
      </c>
      <c r="AD36" s="49">
        <f>SUM(AB36:AC36)</f>
        <v>1587.0645</v>
      </c>
      <c r="AG36" s="132" t="s">
        <v>28</v>
      </c>
      <c r="AH36" s="127">
        <f>AVERAGE(AH22:AH33)</f>
        <v>102886.08333333333</v>
      </c>
      <c r="AI36" s="128">
        <f>AVERAGE(AI22:AI33)</f>
        <v>239632</v>
      </c>
      <c r="AJ36" s="129">
        <f>AH36+AI36</f>
        <v>342518.08333333331</v>
      </c>
      <c r="AK36" s="127">
        <f>AVERAGE(AK22:AK33)</f>
        <v>97366.166666666672</v>
      </c>
      <c r="AL36" s="128">
        <f>AVERAGE(AL22:AL33)</f>
        <v>211219.5</v>
      </c>
      <c r="AM36" s="129">
        <f>AK36+AL36</f>
        <v>308585.66666666669</v>
      </c>
      <c r="AN36" s="127">
        <f>AVERAGE(AN22:AN33)</f>
        <v>166004.08333333334</v>
      </c>
      <c r="AO36" s="128">
        <f>AVERAGE(AO22:AO33)</f>
        <v>285762.25</v>
      </c>
      <c r="AP36" s="129">
        <f>AN36+AO36</f>
        <v>451766.33333333337</v>
      </c>
      <c r="AQ36" s="127">
        <f>AVERAGE(AQ22:AQ33)</f>
        <v>0</v>
      </c>
      <c r="AR36" s="128">
        <f>AVERAGE(AR22:AR33)</f>
        <v>0</v>
      </c>
      <c r="AS36" s="129">
        <f>AQ36+AR36</f>
        <v>0</v>
      </c>
      <c r="AT36" s="127">
        <f>AVERAGE(AT22:AT33)</f>
        <v>35062.583333333336</v>
      </c>
      <c r="AU36" s="128">
        <f>AVERAGE(AU22:AU33)</f>
        <v>886.08333333333337</v>
      </c>
      <c r="AV36" s="129">
        <f>AT36+AU36</f>
        <v>35948.666666666672</v>
      </c>
      <c r="AW36" s="127">
        <f>AVERAGE(AW22:AW33)</f>
        <v>59853.75</v>
      </c>
      <c r="AX36" s="128">
        <f>AVERAGE(AX22:AX33)</f>
        <v>60528</v>
      </c>
      <c r="AY36" s="129">
        <f>AW36+AX36</f>
        <v>120381.75</v>
      </c>
      <c r="AZ36" s="127">
        <f>AVERAGE(AZ22:AZ33)</f>
        <v>67754.666666666672</v>
      </c>
      <c r="BA36" s="128">
        <f>AVERAGE(BA22:BA33)</f>
        <v>223673.08333333334</v>
      </c>
      <c r="BB36" s="129">
        <f>AZ36+BA36</f>
        <v>291427.75</v>
      </c>
      <c r="BC36" s="127">
        <f>AVERAGE(BC22:BC33)</f>
        <v>19868.75</v>
      </c>
      <c r="BD36" s="128">
        <f>AVERAGE(BD22:BD33)</f>
        <v>16567.5</v>
      </c>
      <c r="BE36" s="129">
        <f>BC36+BD36</f>
        <v>36436.25</v>
      </c>
      <c r="BF36" s="127">
        <f>AVERAGE(BF22:BF33)</f>
        <v>548796.08333333337</v>
      </c>
      <c r="BG36" s="128">
        <f>AVERAGE(BG22:BG33)</f>
        <v>1038268.4166666666</v>
      </c>
      <c r="BH36" s="129">
        <f>BF36+BG36</f>
        <v>1587064.5</v>
      </c>
    </row>
    <row r="37" spans="3:60" ht="19" thickBot="1" x14ac:dyDescent="0.5">
      <c r="AG37" s="121"/>
      <c r="AH37" s="121"/>
      <c r="AI37" s="122"/>
      <c r="AJ37" s="123"/>
      <c r="AK37" s="121"/>
      <c r="AL37" s="122"/>
      <c r="AM37" s="123"/>
      <c r="AN37" s="121"/>
      <c r="AO37" s="122"/>
      <c r="AP37" s="123"/>
      <c r="AQ37" s="121"/>
      <c r="AR37" s="122"/>
      <c r="AS37" s="123"/>
      <c r="AT37" s="121"/>
      <c r="AU37" s="122"/>
      <c r="AV37" s="123"/>
      <c r="AW37" s="121"/>
      <c r="AX37" s="122"/>
      <c r="AY37" s="123"/>
      <c r="AZ37" s="121"/>
      <c r="BA37" s="122"/>
      <c r="BB37" s="123"/>
      <c r="BC37" s="121"/>
      <c r="BD37" s="122"/>
      <c r="BE37" s="123"/>
      <c r="BF37" s="121"/>
      <c r="BG37" s="122"/>
      <c r="BH37" s="123"/>
    </row>
    <row r="38" spans="3:60" ht="21.5" thickBot="1" x14ac:dyDescent="0.55000000000000004">
      <c r="AF38" s="44">
        <f>306+28+31</f>
        <v>365</v>
      </c>
      <c r="AG38" s="133" t="s">
        <v>27</v>
      </c>
      <c r="AH38" s="127">
        <f>AH34/$AF$38</f>
        <v>3382.5561643835617</v>
      </c>
      <c r="AI38" s="128">
        <f>AI34/$AF$38</f>
        <v>7878.3123287671233</v>
      </c>
      <c r="AJ38" s="129">
        <f>AH38+AI38</f>
        <v>11260.868493150685</v>
      </c>
      <c r="AK38" s="127">
        <f>AK34/$AF$38</f>
        <v>3201.0794520547947</v>
      </c>
      <c r="AL38" s="128">
        <f>AL34/$AF$38</f>
        <v>6944.2027397260272</v>
      </c>
      <c r="AM38" s="129">
        <f>AK38+AL38</f>
        <v>10145.282191780821</v>
      </c>
      <c r="AN38" s="127">
        <f>AN34/$AF$38</f>
        <v>5457.6684931506852</v>
      </c>
      <c r="AO38" s="128">
        <f>AO34/$AF$38</f>
        <v>9394.9232876712322</v>
      </c>
      <c r="AP38" s="129">
        <f>AN38+AO38</f>
        <v>14852.591780821916</v>
      </c>
      <c r="AQ38" s="127">
        <f>AQ34/$AF$38</f>
        <v>0</v>
      </c>
      <c r="AR38" s="128">
        <f>AR34/$AF$38</f>
        <v>0</v>
      </c>
      <c r="AS38" s="129">
        <f>AQ38+AR38</f>
        <v>0</v>
      </c>
      <c r="AT38" s="127">
        <f>AT34/$AF$38</f>
        <v>1152.7424657534248</v>
      </c>
      <c r="AU38" s="128">
        <f>AU34/$AF$38</f>
        <v>29.13150684931507</v>
      </c>
      <c r="AV38" s="129">
        <f>AT38+AU38</f>
        <v>1181.8739726027397</v>
      </c>
      <c r="AW38" s="127">
        <f>AW34/$AF$38</f>
        <v>1967.7945205479452</v>
      </c>
      <c r="AX38" s="128">
        <f>AX34/$AF$38</f>
        <v>1989.9616438356165</v>
      </c>
      <c r="AY38" s="129">
        <f>AW38+AX38</f>
        <v>3957.7561643835616</v>
      </c>
      <c r="AZ38" s="127">
        <f>AZ34/$AF$38</f>
        <v>2227.550684931507</v>
      </c>
      <c r="BA38" s="128">
        <f>BA34/$AF$38</f>
        <v>7353.635616438356</v>
      </c>
      <c r="BB38" s="129">
        <f>AZ38+BA38</f>
        <v>9581.1863013698639</v>
      </c>
      <c r="BC38" s="127">
        <f>BC34/$AF$38</f>
        <v>653.21917808219177</v>
      </c>
      <c r="BD38" s="128">
        <f>BD34/$AF$38</f>
        <v>544.68493150684935</v>
      </c>
      <c r="BE38" s="129">
        <f>BC38+BD38</f>
        <v>1197.9041095890411</v>
      </c>
      <c r="BF38" s="127">
        <f>BF34/$AF$38</f>
        <v>18042.610958904108</v>
      </c>
      <c r="BG38" s="128">
        <f>BG34/$AF$38</f>
        <v>34134.852054794523</v>
      </c>
      <c r="BH38" s="129">
        <f>BF38+BG38</f>
        <v>52177.463013698631</v>
      </c>
    </row>
    <row r="42" spans="3:60" ht="15.5" x14ac:dyDescent="0.35">
      <c r="AG42" s="541" t="s">
        <v>22</v>
      </c>
      <c r="AH42" s="543" t="s">
        <v>1</v>
      </c>
      <c r="AI42" s="544"/>
      <c r="AJ42" s="545"/>
      <c r="AK42" s="543" t="s">
        <v>2</v>
      </c>
      <c r="AL42" s="544"/>
      <c r="AM42" s="545"/>
      <c r="AN42" s="543" t="s">
        <v>3</v>
      </c>
      <c r="AO42" s="544"/>
      <c r="AP42" s="545"/>
      <c r="AQ42" s="543" t="s">
        <v>20</v>
      </c>
      <c r="AR42" s="544"/>
      <c r="AS42" s="545"/>
      <c r="AT42" s="543" t="s">
        <v>4</v>
      </c>
      <c r="AU42" s="544"/>
      <c r="AV42" s="545"/>
      <c r="AW42" s="543" t="s">
        <v>5</v>
      </c>
      <c r="AX42" s="544"/>
      <c r="AY42" s="545"/>
      <c r="AZ42" s="543" t="s">
        <v>6</v>
      </c>
      <c r="BA42" s="544"/>
      <c r="BB42" s="545"/>
      <c r="BC42" s="543" t="s">
        <v>7</v>
      </c>
      <c r="BD42" s="544"/>
      <c r="BE42" s="545"/>
      <c r="BF42" s="543" t="s">
        <v>8</v>
      </c>
      <c r="BG42" s="544"/>
      <c r="BH42" s="545"/>
    </row>
    <row r="43" spans="3:60" ht="15.5" x14ac:dyDescent="0.35">
      <c r="AG43" s="542"/>
      <c r="AH43" s="77" t="s">
        <v>9</v>
      </c>
      <c r="AI43" s="46" t="s">
        <v>10</v>
      </c>
      <c r="AJ43" s="78" t="s">
        <v>11</v>
      </c>
      <c r="AK43" s="77" t="s">
        <v>9</v>
      </c>
      <c r="AL43" s="46" t="s">
        <v>10</v>
      </c>
      <c r="AM43" s="78" t="s">
        <v>11</v>
      </c>
      <c r="AN43" s="77" t="s">
        <v>9</v>
      </c>
      <c r="AO43" s="46" t="s">
        <v>10</v>
      </c>
      <c r="AP43" s="78" t="s">
        <v>11</v>
      </c>
      <c r="AQ43" s="77" t="s">
        <v>9</v>
      </c>
      <c r="AR43" s="46" t="s">
        <v>10</v>
      </c>
      <c r="AS43" s="78" t="s">
        <v>11</v>
      </c>
      <c r="AT43" s="77" t="s">
        <v>9</v>
      </c>
      <c r="AU43" s="46" t="s">
        <v>10</v>
      </c>
      <c r="AV43" s="78" t="s">
        <v>11</v>
      </c>
      <c r="AW43" s="77" t="s">
        <v>9</v>
      </c>
      <c r="AX43" s="46" t="s">
        <v>10</v>
      </c>
      <c r="AY43" s="78" t="s">
        <v>11</v>
      </c>
      <c r="AZ43" s="77" t="s">
        <v>9</v>
      </c>
      <c r="BA43" s="46" t="s">
        <v>10</v>
      </c>
      <c r="BB43" s="78" t="s">
        <v>11</v>
      </c>
      <c r="BC43" s="77" t="s">
        <v>9</v>
      </c>
      <c r="BD43" s="46" t="s">
        <v>10</v>
      </c>
      <c r="BE43" s="78" t="s">
        <v>11</v>
      </c>
      <c r="BF43" s="77" t="s">
        <v>9</v>
      </c>
      <c r="BG43" s="46" t="s">
        <v>10</v>
      </c>
      <c r="BH43" s="78" t="s">
        <v>11</v>
      </c>
    </row>
    <row r="44" spans="3:60" ht="18.5" x14ac:dyDescent="0.45">
      <c r="AF44">
        <v>30</v>
      </c>
      <c r="AG44" s="130">
        <v>43191</v>
      </c>
      <c r="AH44" s="116">
        <v>83370</v>
      </c>
      <c r="AI44" s="117">
        <v>219106</v>
      </c>
      <c r="AJ44" s="118">
        <f>SUM(AH44:AI44)</f>
        <v>302476</v>
      </c>
      <c r="AK44" s="116">
        <v>124184</v>
      </c>
      <c r="AL44" s="117">
        <v>208457</v>
      </c>
      <c r="AM44" s="118">
        <f>SUM(AK44:AL44)</f>
        <v>332641</v>
      </c>
      <c r="AN44" s="116">
        <v>121767</v>
      </c>
      <c r="AO44" s="117">
        <v>314857</v>
      </c>
      <c r="AP44" s="118">
        <f>SUM(AN44:AO44)</f>
        <v>436624</v>
      </c>
      <c r="AQ44" s="116"/>
      <c r="AR44" s="117"/>
      <c r="AS44" s="118">
        <f>SUM(AQ44:AR44)</f>
        <v>0</v>
      </c>
      <c r="AT44" s="116">
        <v>41799</v>
      </c>
      <c r="AU44" s="117">
        <v>23872</v>
      </c>
      <c r="AV44" s="118">
        <f>SUM(AT44:AU44)</f>
        <v>65671</v>
      </c>
      <c r="AW44" s="116">
        <v>72764</v>
      </c>
      <c r="AX44" s="117">
        <v>88815</v>
      </c>
      <c r="AY44" s="118">
        <f>SUM(AW44:AX44)</f>
        <v>161579</v>
      </c>
      <c r="AZ44" s="116">
        <v>110181</v>
      </c>
      <c r="BA44" s="117">
        <v>207154</v>
      </c>
      <c r="BB44" s="118">
        <f>SUM(AZ44:BA44)</f>
        <v>317335</v>
      </c>
      <c r="BC44" s="116">
        <v>17613</v>
      </c>
      <c r="BD44" s="117"/>
      <c r="BE44" s="118">
        <f>SUM(BC44:BD44)</f>
        <v>17613</v>
      </c>
      <c r="BF44" s="119">
        <f>AH44+AK44+AN44+AQ44+AT44+AW44+AZ44+BC44</f>
        <v>571678</v>
      </c>
      <c r="BG44" s="119">
        <f>AI44+AL44+AO44+AR44+AU44+AX44+BA44+BD44</f>
        <v>1062261</v>
      </c>
      <c r="BH44" s="120">
        <f>SUM(BF44:BG44)</f>
        <v>1633939</v>
      </c>
    </row>
    <row r="45" spans="3:60" ht="18.5" x14ac:dyDescent="0.45">
      <c r="AF45">
        <v>31</v>
      </c>
      <c r="AG45" s="130">
        <v>43221</v>
      </c>
      <c r="AH45" s="116">
        <v>86809</v>
      </c>
      <c r="AI45" s="117">
        <v>224600</v>
      </c>
      <c r="AJ45" s="118">
        <f t="shared" ref="AJ45:AJ56" si="34">SUM(AH45:AI45)</f>
        <v>311409</v>
      </c>
      <c r="AK45" s="116">
        <v>90587</v>
      </c>
      <c r="AL45" s="117">
        <v>221302</v>
      </c>
      <c r="AM45" s="118">
        <f t="shared" ref="AM45:AM56" si="35">SUM(AK45:AL45)</f>
        <v>311889</v>
      </c>
      <c r="AN45" s="116">
        <v>143299</v>
      </c>
      <c r="AO45" s="117">
        <v>321339</v>
      </c>
      <c r="AP45" s="118">
        <f t="shared" ref="AP45:AP56" si="36">SUM(AN45:AO45)</f>
        <v>464638</v>
      </c>
      <c r="AQ45" s="116">
        <v>11027</v>
      </c>
      <c r="AR45" s="117">
        <v>13401</v>
      </c>
      <c r="AS45" s="118">
        <f t="shared" ref="AS45:AS56" si="37">SUM(AQ45:AR45)</f>
        <v>24428</v>
      </c>
      <c r="AT45" s="116">
        <v>28797</v>
      </c>
      <c r="AU45" s="117">
        <v>33720</v>
      </c>
      <c r="AV45" s="118">
        <f t="shared" ref="AV45:AV55" si="38">SUM(AT45:AU45)</f>
        <v>62517</v>
      </c>
      <c r="AW45" s="116">
        <v>72019</v>
      </c>
      <c r="AX45" s="117">
        <v>67164</v>
      </c>
      <c r="AY45" s="118">
        <f t="shared" ref="AY45:AY56" si="39">SUM(AW45:AX45)</f>
        <v>139183</v>
      </c>
      <c r="AZ45" s="116">
        <v>105181</v>
      </c>
      <c r="BA45" s="117">
        <v>173192</v>
      </c>
      <c r="BB45" s="118">
        <f t="shared" ref="BB45:BB56" si="40">SUM(AZ45:BA45)</f>
        <v>278373</v>
      </c>
      <c r="BC45" s="116">
        <v>46414</v>
      </c>
      <c r="BD45" s="117">
        <v>22063</v>
      </c>
      <c r="BE45" s="118">
        <f t="shared" ref="BE45:BE56" si="41">SUM(BC45:BD45)</f>
        <v>68477</v>
      </c>
      <c r="BF45" s="119">
        <f t="shared" ref="BF45:BF55" si="42">AH45+AK45+AN45+AQ45+AT45+AW45+AZ45+BC45</f>
        <v>584133</v>
      </c>
      <c r="BG45" s="119">
        <f t="shared" ref="BG45:BG55" si="43">AI45+AL45+AO45+AR45+AU45+AX45+BA45+BD45</f>
        <v>1076781</v>
      </c>
      <c r="BH45" s="120">
        <f>SUM(BF45:BG45)</f>
        <v>1660914</v>
      </c>
    </row>
    <row r="46" spans="3:60" ht="18.5" x14ac:dyDescent="0.45">
      <c r="AF46">
        <v>30</v>
      </c>
      <c r="AG46" s="130">
        <v>43252</v>
      </c>
      <c r="AH46" s="116">
        <v>76717</v>
      </c>
      <c r="AI46" s="117">
        <v>252187</v>
      </c>
      <c r="AJ46" s="118">
        <f t="shared" si="34"/>
        <v>328904</v>
      </c>
      <c r="AK46" s="116">
        <v>51764</v>
      </c>
      <c r="AL46" s="117">
        <v>258754</v>
      </c>
      <c r="AM46" s="118">
        <f t="shared" si="35"/>
        <v>310518</v>
      </c>
      <c r="AN46" s="116">
        <v>233646</v>
      </c>
      <c r="AO46" s="117">
        <v>310958</v>
      </c>
      <c r="AP46" s="118">
        <f t="shared" si="36"/>
        <v>544604</v>
      </c>
      <c r="AQ46" s="116">
        <v>48990</v>
      </c>
      <c r="AR46" s="117">
        <v>69219</v>
      </c>
      <c r="AS46" s="118">
        <f t="shared" si="37"/>
        <v>118209</v>
      </c>
      <c r="AT46" s="116">
        <v>36341</v>
      </c>
      <c r="AU46" s="117">
        <v>16492</v>
      </c>
      <c r="AV46" s="118">
        <f t="shared" si="38"/>
        <v>52833</v>
      </c>
      <c r="AW46" s="116">
        <v>71150</v>
      </c>
      <c r="AX46" s="117">
        <v>57334</v>
      </c>
      <c r="AY46" s="118">
        <f t="shared" si="39"/>
        <v>128484</v>
      </c>
      <c r="AZ46" s="116">
        <v>97799</v>
      </c>
      <c r="BA46" s="117">
        <v>171704</v>
      </c>
      <c r="BB46" s="118">
        <f t="shared" si="40"/>
        <v>269503</v>
      </c>
      <c r="BC46" s="116">
        <v>30099</v>
      </c>
      <c r="BD46" s="117">
        <v>32631</v>
      </c>
      <c r="BE46" s="118">
        <f t="shared" si="41"/>
        <v>62730</v>
      </c>
      <c r="BF46" s="119">
        <f t="shared" si="42"/>
        <v>646506</v>
      </c>
      <c r="BG46" s="119">
        <f t="shared" si="43"/>
        <v>1169279</v>
      </c>
      <c r="BH46" s="120">
        <f t="shared" ref="BH46:BH56" si="44">SUM(BF46:BG46)</f>
        <v>1815785</v>
      </c>
    </row>
    <row r="47" spans="3:60" ht="18.5" x14ac:dyDescent="0.45">
      <c r="AF47">
        <v>31</v>
      </c>
      <c r="AG47" s="130">
        <v>43282</v>
      </c>
      <c r="AH47" s="116"/>
      <c r="AI47" s="117"/>
      <c r="AJ47" s="118">
        <f t="shared" si="34"/>
        <v>0</v>
      </c>
      <c r="AK47" s="116"/>
      <c r="AL47" s="117"/>
      <c r="AM47" s="118">
        <f t="shared" si="35"/>
        <v>0</v>
      </c>
      <c r="AN47" s="116"/>
      <c r="AO47" s="117"/>
      <c r="AP47" s="118">
        <f t="shared" si="36"/>
        <v>0</v>
      </c>
      <c r="AQ47" s="116"/>
      <c r="AR47" s="117"/>
      <c r="AS47" s="118">
        <f t="shared" si="37"/>
        <v>0</v>
      </c>
      <c r="AT47" s="116"/>
      <c r="AU47" s="117"/>
      <c r="AV47" s="118">
        <f t="shared" si="38"/>
        <v>0</v>
      </c>
      <c r="AW47" s="116"/>
      <c r="AX47" s="117"/>
      <c r="AY47" s="118">
        <f t="shared" si="39"/>
        <v>0</v>
      </c>
      <c r="AZ47" s="116"/>
      <c r="BA47" s="117"/>
      <c r="BB47" s="118">
        <f t="shared" si="40"/>
        <v>0</v>
      </c>
      <c r="BC47" s="116"/>
      <c r="BD47" s="117"/>
      <c r="BE47" s="118">
        <f t="shared" si="41"/>
        <v>0</v>
      </c>
      <c r="BF47" s="119">
        <f t="shared" si="42"/>
        <v>0</v>
      </c>
      <c r="BG47" s="119">
        <f t="shared" si="43"/>
        <v>0</v>
      </c>
      <c r="BH47" s="120">
        <f t="shared" si="44"/>
        <v>0</v>
      </c>
    </row>
    <row r="48" spans="3:60" ht="18.5" x14ac:dyDescent="0.45">
      <c r="AF48">
        <v>31</v>
      </c>
      <c r="AG48" s="130">
        <v>43313</v>
      </c>
      <c r="AH48" s="116"/>
      <c r="AI48" s="117"/>
      <c r="AJ48" s="118">
        <f t="shared" si="34"/>
        <v>0</v>
      </c>
      <c r="AK48" s="116"/>
      <c r="AL48" s="117"/>
      <c r="AM48" s="118">
        <f t="shared" si="35"/>
        <v>0</v>
      </c>
      <c r="AN48" s="116"/>
      <c r="AO48" s="117"/>
      <c r="AP48" s="118">
        <f t="shared" si="36"/>
        <v>0</v>
      </c>
      <c r="AQ48" s="116"/>
      <c r="AR48" s="117"/>
      <c r="AS48" s="118">
        <f t="shared" si="37"/>
        <v>0</v>
      </c>
      <c r="AT48" s="116"/>
      <c r="AU48" s="117"/>
      <c r="AV48" s="118">
        <f t="shared" si="38"/>
        <v>0</v>
      </c>
      <c r="AW48" s="116"/>
      <c r="AX48" s="117"/>
      <c r="AY48" s="118">
        <f t="shared" si="39"/>
        <v>0</v>
      </c>
      <c r="AZ48" s="116"/>
      <c r="BA48" s="117"/>
      <c r="BB48" s="118">
        <f t="shared" si="40"/>
        <v>0</v>
      </c>
      <c r="BC48" s="116"/>
      <c r="BD48" s="117"/>
      <c r="BE48" s="118">
        <f t="shared" si="41"/>
        <v>0</v>
      </c>
      <c r="BF48" s="119">
        <f t="shared" si="42"/>
        <v>0</v>
      </c>
      <c r="BG48" s="119">
        <f t="shared" si="43"/>
        <v>0</v>
      </c>
      <c r="BH48" s="120">
        <f t="shared" si="44"/>
        <v>0</v>
      </c>
    </row>
    <row r="49" spans="32:60" ht="18.5" x14ac:dyDescent="0.45">
      <c r="AF49">
        <v>30</v>
      </c>
      <c r="AG49" s="130">
        <v>43344</v>
      </c>
      <c r="AH49" s="116"/>
      <c r="AI49" s="117"/>
      <c r="AJ49" s="118">
        <f t="shared" si="34"/>
        <v>0</v>
      </c>
      <c r="AK49" s="116"/>
      <c r="AL49" s="117"/>
      <c r="AM49" s="118">
        <f t="shared" si="35"/>
        <v>0</v>
      </c>
      <c r="AN49" s="116"/>
      <c r="AO49" s="117"/>
      <c r="AP49" s="118">
        <f t="shared" si="36"/>
        <v>0</v>
      </c>
      <c r="AQ49" s="116"/>
      <c r="AR49" s="117"/>
      <c r="AS49" s="118">
        <f t="shared" si="37"/>
        <v>0</v>
      </c>
      <c r="AT49" s="116"/>
      <c r="AU49" s="117"/>
      <c r="AV49" s="118">
        <f t="shared" si="38"/>
        <v>0</v>
      </c>
      <c r="AW49" s="116"/>
      <c r="AX49" s="117"/>
      <c r="AY49" s="118">
        <f t="shared" si="39"/>
        <v>0</v>
      </c>
      <c r="AZ49" s="116"/>
      <c r="BA49" s="117"/>
      <c r="BB49" s="118">
        <f t="shared" si="40"/>
        <v>0</v>
      </c>
      <c r="BC49" s="116"/>
      <c r="BD49" s="117"/>
      <c r="BE49" s="118">
        <f t="shared" si="41"/>
        <v>0</v>
      </c>
      <c r="BF49" s="119">
        <f t="shared" si="42"/>
        <v>0</v>
      </c>
      <c r="BG49" s="119">
        <f t="shared" si="43"/>
        <v>0</v>
      </c>
      <c r="BH49" s="120">
        <f t="shared" si="44"/>
        <v>0</v>
      </c>
    </row>
    <row r="50" spans="32:60" ht="18.5" x14ac:dyDescent="0.45">
      <c r="AF50">
        <v>31</v>
      </c>
      <c r="AG50" s="130">
        <v>43374</v>
      </c>
      <c r="AH50" s="116"/>
      <c r="AI50" s="117"/>
      <c r="AJ50" s="118">
        <f t="shared" si="34"/>
        <v>0</v>
      </c>
      <c r="AK50" s="116"/>
      <c r="AL50" s="117"/>
      <c r="AM50" s="118">
        <f t="shared" si="35"/>
        <v>0</v>
      </c>
      <c r="AN50" s="116"/>
      <c r="AO50" s="117"/>
      <c r="AP50" s="118">
        <f t="shared" si="36"/>
        <v>0</v>
      </c>
      <c r="AQ50" s="116"/>
      <c r="AR50" s="117"/>
      <c r="AS50" s="118">
        <f t="shared" si="37"/>
        <v>0</v>
      </c>
      <c r="AT50" s="116"/>
      <c r="AU50" s="117"/>
      <c r="AV50" s="118">
        <f t="shared" si="38"/>
        <v>0</v>
      </c>
      <c r="AW50" s="116"/>
      <c r="AX50" s="117"/>
      <c r="AY50" s="118">
        <f t="shared" si="39"/>
        <v>0</v>
      </c>
      <c r="AZ50" s="116"/>
      <c r="BA50" s="117"/>
      <c r="BB50" s="118">
        <f t="shared" si="40"/>
        <v>0</v>
      </c>
      <c r="BC50" s="116"/>
      <c r="BD50" s="117"/>
      <c r="BE50" s="118">
        <f t="shared" si="41"/>
        <v>0</v>
      </c>
      <c r="BF50" s="119">
        <f t="shared" si="42"/>
        <v>0</v>
      </c>
      <c r="BG50" s="119">
        <f t="shared" si="43"/>
        <v>0</v>
      </c>
      <c r="BH50" s="120">
        <f t="shared" si="44"/>
        <v>0</v>
      </c>
    </row>
    <row r="51" spans="32:60" ht="18.5" x14ac:dyDescent="0.45">
      <c r="AF51">
        <v>30</v>
      </c>
      <c r="AG51" s="130">
        <v>43405</v>
      </c>
      <c r="AH51" s="116"/>
      <c r="AI51" s="117"/>
      <c r="AJ51" s="118">
        <f t="shared" si="34"/>
        <v>0</v>
      </c>
      <c r="AK51" s="116"/>
      <c r="AL51" s="117"/>
      <c r="AM51" s="118">
        <f t="shared" si="35"/>
        <v>0</v>
      </c>
      <c r="AN51" s="116"/>
      <c r="AO51" s="117"/>
      <c r="AP51" s="118">
        <f t="shared" si="36"/>
        <v>0</v>
      </c>
      <c r="AQ51" s="116"/>
      <c r="AR51" s="117"/>
      <c r="AS51" s="118">
        <f t="shared" si="37"/>
        <v>0</v>
      </c>
      <c r="AT51" s="116"/>
      <c r="AU51" s="117"/>
      <c r="AV51" s="118">
        <f t="shared" si="38"/>
        <v>0</v>
      </c>
      <c r="AW51" s="116"/>
      <c r="AX51" s="117"/>
      <c r="AY51" s="118">
        <f t="shared" si="39"/>
        <v>0</v>
      </c>
      <c r="AZ51" s="116"/>
      <c r="BA51" s="117"/>
      <c r="BB51" s="118">
        <f t="shared" si="40"/>
        <v>0</v>
      </c>
      <c r="BC51" s="116"/>
      <c r="BD51" s="117"/>
      <c r="BE51" s="118">
        <f t="shared" si="41"/>
        <v>0</v>
      </c>
      <c r="BF51" s="119">
        <f t="shared" si="42"/>
        <v>0</v>
      </c>
      <c r="BG51" s="119">
        <f t="shared" si="43"/>
        <v>0</v>
      </c>
      <c r="BH51" s="120">
        <f t="shared" si="44"/>
        <v>0</v>
      </c>
    </row>
    <row r="52" spans="32:60" ht="18.5" x14ac:dyDescent="0.45">
      <c r="AF52">
        <v>31</v>
      </c>
      <c r="AG52" s="130">
        <v>43435</v>
      </c>
      <c r="AH52" s="116"/>
      <c r="AI52" s="117"/>
      <c r="AJ52" s="118">
        <f t="shared" si="34"/>
        <v>0</v>
      </c>
      <c r="AK52" s="116"/>
      <c r="AL52" s="117"/>
      <c r="AM52" s="118">
        <f t="shared" si="35"/>
        <v>0</v>
      </c>
      <c r="AN52" s="116"/>
      <c r="AO52" s="117"/>
      <c r="AP52" s="118">
        <f t="shared" si="36"/>
        <v>0</v>
      </c>
      <c r="AQ52" s="116"/>
      <c r="AR52" s="117"/>
      <c r="AS52" s="118">
        <f t="shared" si="37"/>
        <v>0</v>
      </c>
      <c r="AT52" s="116"/>
      <c r="AU52" s="117"/>
      <c r="AV52" s="118">
        <f t="shared" si="38"/>
        <v>0</v>
      </c>
      <c r="AW52" s="116"/>
      <c r="AX52" s="117"/>
      <c r="AY52" s="118">
        <f t="shared" si="39"/>
        <v>0</v>
      </c>
      <c r="AZ52" s="116"/>
      <c r="BA52" s="117"/>
      <c r="BB52" s="118">
        <f t="shared" si="40"/>
        <v>0</v>
      </c>
      <c r="BC52" s="116"/>
      <c r="BD52" s="117"/>
      <c r="BE52" s="118">
        <f t="shared" si="41"/>
        <v>0</v>
      </c>
      <c r="BF52" s="119">
        <f t="shared" si="42"/>
        <v>0</v>
      </c>
      <c r="BG52" s="119">
        <f t="shared" si="43"/>
        <v>0</v>
      </c>
      <c r="BH52" s="120">
        <f t="shared" si="44"/>
        <v>0</v>
      </c>
    </row>
    <row r="53" spans="32:60" ht="18.5" x14ac:dyDescent="0.45">
      <c r="AF53">
        <v>31</v>
      </c>
      <c r="AG53" s="130">
        <v>43466</v>
      </c>
      <c r="AH53" s="116"/>
      <c r="AI53" s="117"/>
      <c r="AJ53" s="118">
        <f t="shared" si="34"/>
        <v>0</v>
      </c>
      <c r="AK53" s="116"/>
      <c r="AL53" s="117"/>
      <c r="AM53" s="118">
        <f t="shared" si="35"/>
        <v>0</v>
      </c>
      <c r="AN53" s="116"/>
      <c r="AO53" s="117"/>
      <c r="AP53" s="118">
        <f t="shared" si="36"/>
        <v>0</v>
      </c>
      <c r="AQ53" s="116"/>
      <c r="AR53" s="117"/>
      <c r="AS53" s="118">
        <f t="shared" si="37"/>
        <v>0</v>
      </c>
      <c r="AT53" s="116"/>
      <c r="AU53" s="117"/>
      <c r="AV53" s="118">
        <f t="shared" si="38"/>
        <v>0</v>
      </c>
      <c r="AW53" s="116"/>
      <c r="AX53" s="117"/>
      <c r="AY53" s="118">
        <f t="shared" si="39"/>
        <v>0</v>
      </c>
      <c r="AZ53" s="116"/>
      <c r="BA53" s="117"/>
      <c r="BB53" s="118">
        <f t="shared" si="40"/>
        <v>0</v>
      </c>
      <c r="BC53" s="116"/>
      <c r="BD53" s="117"/>
      <c r="BE53" s="118">
        <f t="shared" si="41"/>
        <v>0</v>
      </c>
      <c r="BF53" s="119">
        <f t="shared" si="42"/>
        <v>0</v>
      </c>
      <c r="BG53" s="119">
        <f t="shared" si="43"/>
        <v>0</v>
      </c>
      <c r="BH53" s="120">
        <f t="shared" si="44"/>
        <v>0</v>
      </c>
    </row>
    <row r="54" spans="32:60" ht="18.5" x14ac:dyDescent="0.45">
      <c r="AF54">
        <v>28</v>
      </c>
      <c r="AG54" s="130">
        <v>43497</v>
      </c>
      <c r="AH54" s="116"/>
      <c r="AI54" s="117"/>
      <c r="AJ54" s="118">
        <f t="shared" si="34"/>
        <v>0</v>
      </c>
      <c r="AK54" s="116"/>
      <c r="AL54" s="117"/>
      <c r="AM54" s="118">
        <f t="shared" si="35"/>
        <v>0</v>
      </c>
      <c r="AN54" s="116"/>
      <c r="AO54" s="117"/>
      <c r="AP54" s="118">
        <f t="shared" si="36"/>
        <v>0</v>
      </c>
      <c r="AQ54" s="116"/>
      <c r="AR54" s="117"/>
      <c r="AS54" s="118">
        <f t="shared" si="37"/>
        <v>0</v>
      </c>
      <c r="AT54" s="116"/>
      <c r="AU54" s="117"/>
      <c r="AV54" s="118">
        <f t="shared" si="38"/>
        <v>0</v>
      </c>
      <c r="AW54" s="116"/>
      <c r="AX54" s="117"/>
      <c r="AY54" s="118">
        <f t="shared" si="39"/>
        <v>0</v>
      </c>
      <c r="AZ54" s="116"/>
      <c r="BA54" s="117"/>
      <c r="BB54" s="118">
        <f t="shared" si="40"/>
        <v>0</v>
      </c>
      <c r="BC54" s="116"/>
      <c r="BD54" s="117"/>
      <c r="BE54" s="118">
        <f t="shared" si="41"/>
        <v>0</v>
      </c>
      <c r="BF54" s="119">
        <f t="shared" si="42"/>
        <v>0</v>
      </c>
      <c r="BG54" s="119">
        <f t="shared" si="43"/>
        <v>0</v>
      </c>
      <c r="BH54" s="120">
        <f t="shared" si="44"/>
        <v>0</v>
      </c>
    </row>
    <row r="55" spans="32:60" ht="18.5" x14ac:dyDescent="0.45">
      <c r="AF55">
        <v>31</v>
      </c>
      <c r="AG55" s="130">
        <v>43525</v>
      </c>
      <c r="AH55" s="116"/>
      <c r="AI55" s="117"/>
      <c r="AJ55" s="118">
        <f t="shared" si="34"/>
        <v>0</v>
      </c>
      <c r="AK55" s="116"/>
      <c r="AL55" s="117"/>
      <c r="AM55" s="118">
        <f t="shared" si="35"/>
        <v>0</v>
      </c>
      <c r="AN55" s="116"/>
      <c r="AO55" s="117"/>
      <c r="AP55" s="118">
        <f t="shared" si="36"/>
        <v>0</v>
      </c>
      <c r="AQ55" s="116"/>
      <c r="AR55" s="117"/>
      <c r="AS55" s="118">
        <f t="shared" si="37"/>
        <v>0</v>
      </c>
      <c r="AT55" s="116"/>
      <c r="AU55" s="117"/>
      <c r="AV55" s="118">
        <f t="shared" si="38"/>
        <v>0</v>
      </c>
      <c r="AW55" s="116"/>
      <c r="AX55" s="117"/>
      <c r="AY55" s="118">
        <f t="shared" si="39"/>
        <v>0</v>
      </c>
      <c r="AZ55" s="116"/>
      <c r="BA55" s="117"/>
      <c r="BB55" s="118">
        <f t="shared" si="40"/>
        <v>0</v>
      </c>
      <c r="BC55" s="116"/>
      <c r="BD55" s="117"/>
      <c r="BE55" s="118">
        <f t="shared" si="41"/>
        <v>0</v>
      </c>
      <c r="BF55" s="119">
        <f t="shared" si="42"/>
        <v>0</v>
      </c>
      <c r="BG55" s="119">
        <f t="shared" si="43"/>
        <v>0</v>
      </c>
      <c r="BH55" s="120">
        <f t="shared" si="44"/>
        <v>0</v>
      </c>
    </row>
    <row r="56" spans="32:60" ht="22" x14ac:dyDescent="0.5">
      <c r="AF56" s="51">
        <f>SUM(AF44:AF55)</f>
        <v>365</v>
      </c>
      <c r="AG56" s="131" t="s">
        <v>13</v>
      </c>
      <c r="AH56" s="124">
        <f>SUM(AH44:AH55)</f>
        <v>246896</v>
      </c>
      <c r="AI56" s="125">
        <f>SUM(AI44:AI55)</f>
        <v>695893</v>
      </c>
      <c r="AJ56" s="126">
        <f t="shared" si="34"/>
        <v>942789</v>
      </c>
      <c r="AK56" s="124">
        <f>SUM(AK44:AK55)</f>
        <v>266535</v>
      </c>
      <c r="AL56" s="125">
        <f>SUM(AL44:AL55)</f>
        <v>688513</v>
      </c>
      <c r="AM56" s="126">
        <f t="shared" si="35"/>
        <v>955048</v>
      </c>
      <c r="AN56" s="124">
        <f>SUM(AN44:AN55)</f>
        <v>498712</v>
      </c>
      <c r="AO56" s="125">
        <f>SUM(AO44:AO55)</f>
        <v>947154</v>
      </c>
      <c r="AP56" s="126">
        <f t="shared" si="36"/>
        <v>1445866</v>
      </c>
      <c r="AQ56" s="124">
        <f>SUM(AQ44:AQ55)</f>
        <v>60017</v>
      </c>
      <c r="AR56" s="125">
        <f>SUM(AR44:AR55)</f>
        <v>82620</v>
      </c>
      <c r="AS56" s="126">
        <f t="shared" si="37"/>
        <v>142637</v>
      </c>
      <c r="AT56" s="124">
        <f>SUM(AT44:AT55)</f>
        <v>106937</v>
      </c>
      <c r="AU56" s="125">
        <f>SUM(AU44:AU55)</f>
        <v>74084</v>
      </c>
      <c r="AV56" s="126">
        <f>SUM(AV44:AV55)</f>
        <v>181021</v>
      </c>
      <c r="AW56" s="124">
        <f>SUM(AW44:AW55)</f>
        <v>215933</v>
      </c>
      <c r="AX56" s="125">
        <f>SUM(AX44:AX55)</f>
        <v>213313</v>
      </c>
      <c r="AY56" s="126">
        <f t="shared" si="39"/>
        <v>429246</v>
      </c>
      <c r="AZ56" s="124">
        <f>SUM(AZ44:AZ55)</f>
        <v>313161</v>
      </c>
      <c r="BA56" s="125">
        <f>SUM(BA44:BA55)</f>
        <v>552050</v>
      </c>
      <c r="BB56" s="126">
        <f t="shared" si="40"/>
        <v>865211</v>
      </c>
      <c r="BC56" s="124">
        <f>SUM(BC44:BC55)</f>
        <v>94126</v>
      </c>
      <c r="BD56" s="125">
        <f>SUM(BD44:BD55)</f>
        <v>54694</v>
      </c>
      <c r="BE56" s="126">
        <f t="shared" si="41"/>
        <v>148820</v>
      </c>
      <c r="BF56" s="124">
        <f>SUM(BF44:BF55)</f>
        <v>1802317</v>
      </c>
      <c r="BG56" s="125">
        <f>SUM(BG44:BG55)</f>
        <v>3308321</v>
      </c>
      <c r="BH56" s="126">
        <f t="shared" si="44"/>
        <v>5110638</v>
      </c>
    </row>
    <row r="57" spans="32:60" ht="19" thickBot="1" x14ac:dyDescent="0.5">
      <c r="AG57" s="121"/>
      <c r="AH57" s="121"/>
      <c r="AI57" s="122"/>
      <c r="AJ57" s="123"/>
      <c r="AK57" s="121"/>
      <c r="AL57" s="122"/>
      <c r="AM57" s="123"/>
      <c r="AN57" s="121"/>
      <c r="AO57" s="122"/>
      <c r="AP57" s="123"/>
      <c r="AQ57" s="121"/>
      <c r="AR57" s="122"/>
      <c r="AS57" s="123"/>
      <c r="AT57" s="121"/>
      <c r="AU57" s="122"/>
      <c r="AV57" s="123"/>
      <c r="AW57" s="121"/>
      <c r="AX57" s="122"/>
      <c r="AY57" s="123"/>
      <c r="AZ57" s="121"/>
      <c r="BA57" s="122"/>
      <c r="BB57" s="123"/>
      <c r="BC57" s="121"/>
      <c r="BD57" s="122"/>
      <c r="BE57" s="123"/>
      <c r="BF57" s="121"/>
      <c r="BG57" s="122"/>
      <c r="BH57" s="123"/>
    </row>
    <row r="58" spans="32:60" ht="21.5" thickBot="1" x14ac:dyDescent="0.55000000000000004">
      <c r="AG58" s="132" t="s">
        <v>28</v>
      </c>
      <c r="AH58" s="127">
        <f>AVERAGE(AH44:AH55)</f>
        <v>82298.666666666672</v>
      </c>
      <c r="AI58" s="128">
        <f>AVERAGE(AI44:AI55)</f>
        <v>231964.33333333334</v>
      </c>
      <c r="AJ58" s="129">
        <f>AH58+AI58</f>
        <v>314263</v>
      </c>
      <c r="AK58" s="127">
        <f>AVERAGE(AK44:AK55)</f>
        <v>88845</v>
      </c>
      <c r="AL58" s="128">
        <f>AVERAGE(AL44:AL55)</f>
        <v>229504.33333333334</v>
      </c>
      <c r="AM58" s="129">
        <f>AK58+AL58</f>
        <v>318349.33333333337</v>
      </c>
      <c r="AN58" s="127">
        <f>AVERAGE(AN44:AN55)</f>
        <v>166237.33333333334</v>
      </c>
      <c r="AO58" s="128">
        <f>AVERAGE(AO44:AO55)</f>
        <v>315718</v>
      </c>
      <c r="AP58" s="129">
        <f>AN58+AO58</f>
        <v>481955.33333333337</v>
      </c>
      <c r="AQ58" s="127">
        <f>AVERAGE(AQ44:AQ55)</f>
        <v>30008.5</v>
      </c>
      <c r="AR58" s="128">
        <f>AVERAGE(AR44:AR55)</f>
        <v>41310</v>
      </c>
      <c r="AS58" s="129">
        <f>AQ58+AR58</f>
        <v>71318.5</v>
      </c>
      <c r="AT58" s="127">
        <f>AVERAGE(AT44:AT55)</f>
        <v>35645.666666666664</v>
      </c>
      <c r="AU58" s="128">
        <f>AVERAGE(AU44:AU55)</f>
        <v>24694.666666666668</v>
      </c>
      <c r="AV58" s="129">
        <f>AT58+AU58</f>
        <v>60340.333333333328</v>
      </c>
      <c r="AW58" s="127">
        <f>AVERAGE(AW44:AW55)</f>
        <v>71977.666666666672</v>
      </c>
      <c r="AX58" s="128">
        <f>AVERAGE(AX44:AX55)</f>
        <v>71104.333333333328</v>
      </c>
      <c r="AY58" s="129">
        <f>AW58+AX58</f>
        <v>143082</v>
      </c>
      <c r="AZ58" s="127">
        <f>AVERAGE(AZ44:AZ55)</f>
        <v>104387</v>
      </c>
      <c r="BA58" s="128">
        <f>AVERAGE(BA44:BA55)</f>
        <v>184016.66666666666</v>
      </c>
      <c r="BB58" s="129">
        <f>AZ58+BA58</f>
        <v>288403.66666666663</v>
      </c>
      <c r="BC58" s="127">
        <f>AVERAGE(BC44:BC55)</f>
        <v>31375.333333333332</v>
      </c>
      <c r="BD58" s="128">
        <f>AVERAGE(BD44:BD55)</f>
        <v>27347</v>
      </c>
      <c r="BE58" s="129">
        <f>BC58+BD58</f>
        <v>58722.333333333328</v>
      </c>
      <c r="BF58" s="127">
        <f>AVERAGE(BF44:BF55)</f>
        <v>150193.08333333334</v>
      </c>
      <c r="BG58" s="128">
        <f>AVERAGE(BG44:BG55)</f>
        <v>275693.41666666669</v>
      </c>
      <c r="BH58" s="129">
        <f>BF58+BG58</f>
        <v>425886.5</v>
      </c>
    </row>
    <row r="59" spans="32:60" ht="19" thickBot="1" x14ac:dyDescent="0.5">
      <c r="AG59" s="121"/>
      <c r="AH59" s="121"/>
      <c r="AI59" s="122"/>
      <c r="AJ59" s="123"/>
      <c r="AK59" s="121"/>
      <c r="AL59" s="122"/>
      <c r="AM59" s="123"/>
      <c r="AN59" s="121"/>
      <c r="AO59" s="122"/>
      <c r="AP59" s="123"/>
      <c r="AQ59" s="121"/>
      <c r="AR59" s="122"/>
      <c r="AS59" s="123"/>
      <c r="AT59" s="121"/>
      <c r="AU59" s="122"/>
      <c r="AV59" s="123"/>
      <c r="AW59" s="121"/>
      <c r="AX59" s="122"/>
      <c r="AY59" s="123"/>
      <c r="AZ59" s="121"/>
      <c r="BA59" s="122"/>
      <c r="BB59" s="123"/>
      <c r="BC59" s="121"/>
      <c r="BD59" s="122"/>
      <c r="BE59" s="123"/>
      <c r="BF59" s="121"/>
      <c r="BG59" s="122"/>
      <c r="BH59" s="123"/>
    </row>
    <row r="60" spans="32:60" ht="21.5" thickBot="1" x14ac:dyDescent="0.55000000000000004">
      <c r="AF60" s="44">
        <f>306+28+31</f>
        <v>365</v>
      </c>
      <c r="AG60" s="133" t="s">
        <v>27</v>
      </c>
      <c r="AH60" s="127">
        <f>AH56/$AF$38</f>
        <v>676.42739726027401</v>
      </c>
      <c r="AI60" s="128">
        <f>AI56/$AF$38</f>
        <v>1906.5561643835617</v>
      </c>
      <c r="AJ60" s="129">
        <f>AH60+AI60</f>
        <v>2582.9835616438359</v>
      </c>
      <c r="AK60" s="127">
        <f>AK56/$AF$38</f>
        <v>730.23287671232879</v>
      </c>
      <c r="AL60" s="128">
        <f>AL56/$AF$38</f>
        <v>1886.33698630137</v>
      </c>
      <c r="AM60" s="129">
        <f>AK60+AL60</f>
        <v>2616.5698630136985</v>
      </c>
      <c r="AN60" s="127">
        <f>AN56/$AF$38</f>
        <v>1366.3342465753424</v>
      </c>
      <c r="AO60" s="128">
        <f>AO56/$AF$38</f>
        <v>2594.9424657534246</v>
      </c>
      <c r="AP60" s="129">
        <f>AN60+AO60</f>
        <v>3961.2767123287667</v>
      </c>
      <c r="AQ60" s="127">
        <f>AQ56/$AF$38</f>
        <v>164.43013698630136</v>
      </c>
      <c r="AR60" s="128">
        <f>AR56/$AF$38</f>
        <v>226.35616438356163</v>
      </c>
      <c r="AS60" s="129">
        <f>AQ60+AR60</f>
        <v>390.786301369863</v>
      </c>
      <c r="AT60" s="127">
        <f>AT56/$AF$38</f>
        <v>292.9780821917808</v>
      </c>
      <c r="AU60" s="128">
        <f>AU56/$AF$38</f>
        <v>202.96986301369864</v>
      </c>
      <c r="AV60" s="129">
        <f>AT60+AU60</f>
        <v>495.94794520547941</v>
      </c>
      <c r="AW60" s="127">
        <f>AW56/$AF$38</f>
        <v>591.59726027397255</v>
      </c>
      <c r="AX60" s="128">
        <f>AX56/$AF$38</f>
        <v>584.41917808219182</v>
      </c>
      <c r="AY60" s="129">
        <f>AW60+AX60</f>
        <v>1176.0164383561644</v>
      </c>
      <c r="AZ60" s="127">
        <f>AZ56/$AF$38</f>
        <v>857.97534246575344</v>
      </c>
      <c r="BA60" s="128">
        <f>BA56/$AF$38</f>
        <v>1512.4657534246576</v>
      </c>
      <c r="BB60" s="129">
        <f>AZ60+BA60</f>
        <v>2370.4410958904109</v>
      </c>
      <c r="BC60" s="127">
        <f>BC56/$AF$38</f>
        <v>257.87945205479451</v>
      </c>
      <c r="BD60" s="128">
        <f>BD56/$AF$38</f>
        <v>149.84657534246574</v>
      </c>
      <c r="BE60" s="129">
        <f>BC60+BD60</f>
        <v>407.72602739726028</v>
      </c>
      <c r="BF60" s="127">
        <f>BF56/$AF$38</f>
        <v>4937.8547945205482</v>
      </c>
      <c r="BG60" s="128">
        <f>BG56/$AF$38</f>
        <v>9063.8931506849312</v>
      </c>
      <c r="BH60" s="129">
        <f>BF60+BG60</f>
        <v>14001.747945205479</v>
      </c>
    </row>
  </sheetData>
  <mergeCells count="55">
    <mergeCell ref="AT42:AV42"/>
    <mergeCell ref="AW42:AY42"/>
    <mergeCell ref="AZ42:BB42"/>
    <mergeCell ref="BC42:BE42"/>
    <mergeCell ref="BF42:BH42"/>
    <mergeCell ref="AG42:AG43"/>
    <mergeCell ref="AH42:AJ42"/>
    <mergeCell ref="AK42:AM42"/>
    <mergeCell ref="AN42:AP42"/>
    <mergeCell ref="AQ42:AS42"/>
    <mergeCell ref="BC20:BE20"/>
    <mergeCell ref="BF20:BH20"/>
    <mergeCell ref="AG20:AG21"/>
    <mergeCell ref="AH20:AJ20"/>
    <mergeCell ref="AK20:AM20"/>
    <mergeCell ref="AN20:AP20"/>
    <mergeCell ref="AQ20:AS20"/>
    <mergeCell ref="AT20:AV20"/>
    <mergeCell ref="C20:C21"/>
    <mergeCell ref="D20:F20"/>
    <mergeCell ref="G20:I20"/>
    <mergeCell ref="AW20:AY20"/>
    <mergeCell ref="AZ20:BB20"/>
    <mergeCell ref="AG2:BH2"/>
    <mergeCell ref="C4:AD4"/>
    <mergeCell ref="AB5:AD5"/>
    <mergeCell ref="C15:AD15"/>
    <mergeCell ref="M5:O5"/>
    <mergeCell ref="AG4:AG6"/>
    <mergeCell ref="AH4:BH4"/>
    <mergeCell ref="AQ5:AS5"/>
    <mergeCell ref="AH5:AJ5"/>
    <mergeCell ref="AK5:AM5"/>
    <mergeCell ref="AN5:AP5"/>
    <mergeCell ref="AT5:AV5"/>
    <mergeCell ref="AW5:AY5"/>
    <mergeCell ref="D5:F5"/>
    <mergeCell ref="G5:I5"/>
    <mergeCell ref="J5:L5"/>
    <mergeCell ref="AZ5:BB5"/>
    <mergeCell ref="BC5:BE5"/>
    <mergeCell ref="BF5:BH5"/>
    <mergeCell ref="J20:L20"/>
    <mergeCell ref="P20:R20"/>
    <mergeCell ref="M20:O20"/>
    <mergeCell ref="V20:X20"/>
    <mergeCell ref="Y20:AA20"/>
    <mergeCell ref="AB20:AD20"/>
    <mergeCell ref="P5:R5"/>
    <mergeCell ref="S5:U5"/>
    <mergeCell ref="V5:X5"/>
    <mergeCell ref="Y5:AA5"/>
    <mergeCell ref="S20:U20"/>
    <mergeCell ref="C19:AD19"/>
    <mergeCell ref="C5:C6"/>
  </mergeCells>
  <printOptions horizontalCentered="1" verticalCentered="1"/>
  <pageMargins left="0" right="0" top="0" bottom="0" header="0.31496062992125984" footer="0.31496062992125984"/>
  <pageSetup scale="41" orientation="landscape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C35"/>
  <sheetViews>
    <sheetView topLeftCell="G16" workbookViewId="0">
      <selection activeCell="G16" sqref="G16"/>
    </sheetView>
  </sheetViews>
  <sheetFormatPr defaultRowHeight="14.5" x14ac:dyDescent="0.35"/>
  <cols>
    <col min="2" max="2" width="11.54296875" customWidth="1"/>
    <col min="28" max="28" width="10.81640625" customWidth="1"/>
    <col min="29" max="29" width="12.1796875" customWidth="1"/>
  </cols>
  <sheetData>
    <row r="1" spans="2:29" ht="23.25" x14ac:dyDescent="0.25">
      <c r="B1" s="551" t="s">
        <v>30</v>
      </c>
      <c r="C1" s="552"/>
      <c r="D1" s="552"/>
      <c r="E1" s="552"/>
      <c r="F1" s="552"/>
      <c r="G1" s="552"/>
      <c r="H1" s="552"/>
      <c r="I1" s="552"/>
      <c r="J1" s="552"/>
      <c r="K1" s="552"/>
      <c r="L1" s="552"/>
      <c r="M1" s="552"/>
      <c r="N1" s="552"/>
      <c r="O1" s="552"/>
      <c r="P1" s="552"/>
      <c r="Q1" s="552"/>
      <c r="R1" s="552"/>
      <c r="S1" s="552"/>
      <c r="T1" s="552"/>
      <c r="U1" s="552"/>
      <c r="V1" s="552"/>
      <c r="W1" s="552"/>
      <c r="X1" s="552"/>
      <c r="Y1" s="552"/>
      <c r="Z1" s="552"/>
      <c r="AA1" s="552"/>
      <c r="AB1" s="552"/>
      <c r="AC1" s="552"/>
    </row>
    <row r="2" spans="2:29" ht="15" x14ac:dyDescent="0.25">
      <c r="B2" s="95">
        <v>1000</v>
      </c>
      <c r="C2" s="96">
        <v>12</v>
      </c>
    </row>
    <row r="3" spans="2:29" ht="19.5" thickBot="1" x14ac:dyDescent="0.3">
      <c r="B3" s="553" t="s">
        <v>14</v>
      </c>
      <c r="C3" s="554"/>
      <c r="D3" s="554"/>
      <c r="E3" s="554"/>
      <c r="F3" s="554"/>
      <c r="G3" s="554"/>
      <c r="H3" s="554"/>
      <c r="I3" s="554"/>
      <c r="J3" s="554"/>
      <c r="K3" s="554"/>
      <c r="L3" s="554"/>
      <c r="M3" s="554"/>
      <c r="N3" s="554"/>
      <c r="O3" s="554"/>
      <c r="P3" s="554"/>
      <c r="Q3" s="554"/>
      <c r="R3" s="554"/>
      <c r="S3" s="554"/>
      <c r="T3" s="554"/>
      <c r="U3" s="554"/>
      <c r="V3" s="554"/>
      <c r="W3" s="554"/>
      <c r="X3" s="554"/>
      <c r="Y3" s="554"/>
      <c r="Z3" s="554"/>
      <c r="AA3" s="554"/>
      <c r="AB3" s="554"/>
      <c r="AC3" s="554"/>
    </row>
    <row r="4" spans="2:29" ht="15" x14ac:dyDescent="0.25">
      <c r="B4" s="61" t="s">
        <v>0</v>
      </c>
      <c r="C4" s="501" t="s">
        <v>1</v>
      </c>
      <c r="D4" s="502"/>
      <c r="E4" s="503"/>
      <c r="F4" s="501" t="s">
        <v>2</v>
      </c>
      <c r="G4" s="502"/>
      <c r="H4" s="503"/>
      <c r="I4" s="501" t="s">
        <v>3</v>
      </c>
      <c r="J4" s="502"/>
      <c r="K4" s="503"/>
      <c r="L4" s="501" t="s">
        <v>20</v>
      </c>
      <c r="M4" s="502"/>
      <c r="N4" s="503"/>
      <c r="O4" s="501" t="s">
        <v>4</v>
      </c>
      <c r="P4" s="502"/>
      <c r="Q4" s="503"/>
      <c r="R4" s="501" t="s">
        <v>5</v>
      </c>
      <c r="S4" s="502"/>
      <c r="T4" s="503"/>
      <c r="U4" s="501" t="s">
        <v>6</v>
      </c>
      <c r="V4" s="502"/>
      <c r="W4" s="503"/>
      <c r="X4" s="501" t="s">
        <v>7</v>
      </c>
      <c r="Y4" s="502"/>
      <c r="Z4" s="503"/>
      <c r="AA4" s="501" t="s">
        <v>8</v>
      </c>
      <c r="AB4" s="502"/>
      <c r="AC4" s="503"/>
    </row>
    <row r="5" spans="2:29" ht="15" x14ac:dyDescent="0.25">
      <c r="B5" s="62"/>
      <c r="C5" s="66" t="s">
        <v>9</v>
      </c>
      <c r="D5" s="45" t="s">
        <v>10</v>
      </c>
      <c r="E5" s="67" t="s">
        <v>11</v>
      </c>
      <c r="F5" s="66" t="s">
        <v>9</v>
      </c>
      <c r="G5" s="45" t="s">
        <v>10</v>
      </c>
      <c r="H5" s="67" t="s">
        <v>11</v>
      </c>
      <c r="I5" s="66" t="s">
        <v>9</v>
      </c>
      <c r="J5" s="45" t="s">
        <v>10</v>
      </c>
      <c r="K5" s="67" t="s">
        <v>11</v>
      </c>
      <c r="L5" s="66" t="s">
        <v>9</v>
      </c>
      <c r="M5" s="45" t="s">
        <v>10</v>
      </c>
      <c r="N5" s="67" t="s">
        <v>11</v>
      </c>
      <c r="O5" s="66" t="s">
        <v>9</v>
      </c>
      <c r="P5" s="45" t="s">
        <v>10</v>
      </c>
      <c r="Q5" s="67" t="s">
        <v>11</v>
      </c>
      <c r="R5" s="66" t="s">
        <v>9</v>
      </c>
      <c r="S5" s="45" t="s">
        <v>10</v>
      </c>
      <c r="T5" s="67" t="s">
        <v>11</v>
      </c>
      <c r="U5" s="66" t="s">
        <v>9</v>
      </c>
      <c r="V5" s="45" t="s">
        <v>10</v>
      </c>
      <c r="W5" s="67" t="s">
        <v>11</v>
      </c>
      <c r="X5" s="66" t="s">
        <v>9</v>
      </c>
      <c r="Y5" s="45" t="s">
        <v>10</v>
      </c>
      <c r="Z5" s="67" t="s">
        <v>11</v>
      </c>
      <c r="AA5" s="66" t="s">
        <v>9</v>
      </c>
      <c r="AB5" s="45" t="s">
        <v>10</v>
      </c>
      <c r="AC5" s="67" t="s">
        <v>11</v>
      </c>
    </row>
    <row r="6" spans="2:29" ht="15" x14ac:dyDescent="0.25">
      <c r="B6" s="63" t="s">
        <v>18</v>
      </c>
      <c r="C6" s="68"/>
      <c r="D6" s="3"/>
      <c r="E6" s="69">
        <f t="shared" ref="E6:E13" si="0">C6+D6</f>
        <v>0</v>
      </c>
      <c r="F6" s="68"/>
      <c r="G6" s="3"/>
      <c r="H6" s="69">
        <f t="shared" ref="H6:H13" si="1">F6+G6</f>
        <v>0</v>
      </c>
      <c r="I6" s="68"/>
      <c r="J6" s="3"/>
      <c r="K6" s="69">
        <f t="shared" ref="K6:K13" si="2">I6+J6</f>
        <v>0</v>
      </c>
      <c r="L6" s="68">
        <v>651698</v>
      </c>
      <c r="M6" s="3">
        <v>1065324</v>
      </c>
      <c r="N6" s="69">
        <f t="shared" ref="N6:N13" si="3">L6+M6</f>
        <v>1717022</v>
      </c>
      <c r="O6" s="68">
        <v>0</v>
      </c>
      <c r="P6" s="3">
        <v>0</v>
      </c>
      <c r="Q6" s="69">
        <f>O6+P6</f>
        <v>0</v>
      </c>
      <c r="R6" s="68">
        <v>688223</v>
      </c>
      <c r="S6" s="3">
        <v>454954</v>
      </c>
      <c r="T6" s="69">
        <f t="shared" ref="T6:T13" si="4">R6+S6</f>
        <v>1143177</v>
      </c>
      <c r="U6" s="68">
        <v>943467</v>
      </c>
      <c r="V6" s="3">
        <v>2821071</v>
      </c>
      <c r="W6" s="69">
        <f t="shared" ref="W6:W13" si="5">U6+V6</f>
        <v>3764538</v>
      </c>
      <c r="X6" s="68">
        <v>332516</v>
      </c>
      <c r="Y6" s="3">
        <v>162903</v>
      </c>
      <c r="Z6" s="69">
        <f t="shared" ref="Z6:Z13" si="6">X6+Y6</f>
        <v>495419</v>
      </c>
      <c r="AA6" s="68">
        <f t="shared" ref="AA6:AB9" si="7">C6+F6+I6+O6+R6+U6+X6+L6</f>
        <v>2615904</v>
      </c>
      <c r="AB6" s="3">
        <f t="shared" si="7"/>
        <v>4504252</v>
      </c>
      <c r="AC6" s="69">
        <f t="shared" ref="AC6:AC13" si="8">AA6+AB6</f>
        <v>7120156</v>
      </c>
    </row>
    <row r="7" spans="2:29" ht="15.75" x14ac:dyDescent="0.25">
      <c r="B7" s="63" t="s">
        <v>29</v>
      </c>
      <c r="C7" s="70">
        <f>C6/$C$2</f>
        <v>0</v>
      </c>
      <c r="D7" s="54">
        <f>D6/$C$2</f>
        <v>0</v>
      </c>
      <c r="E7" s="71">
        <f t="shared" si="0"/>
        <v>0</v>
      </c>
      <c r="F7" s="70">
        <f>F6/$C$2</f>
        <v>0</v>
      </c>
      <c r="G7" s="54">
        <f>G6/$C$2</f>
        <v>0</v>
      </c>
      <c r="H7" s="71">
        <f t="shared" si="1"/>
        <v>0</v>
      </c>
      <c r="I7" s="70">
        <f>I6/$C$2</f>
        <v>0</v>
      </c>
      <c r="J7" s="54">
        <f>J6/$C$2</f>
        <v>0</v>
      </c>
      <c r="K7" s="71">
        <f t="shared" si="2"/>
        <v>0</v>
      </c>
      <c r="L7" s="70">
        <f>L6/$C$2</f>
        <v>54308.166666666664</v>
      </c>
      <c r="M7" s="54">
        <f>M6/$C$2</f>
        <v>88777</v>
      </c>
      <c r="N7" s="71">
        <f t="shared" si="3"/>
        <v>143085.16666666666</v>
      </c>
      <c r="O7" s="70">
        <f>O6/$C$2</f>
        <v>0</v>
      </c>
      <c r="P7" s="54">
        <f>P6/$C$2</f>
        <v>0</v>
      </c>
      <c r="Q7" s="71"/>
      <c r="R7" s="70">
        <f>R6/$C$2</f>
        <v>57351.916666666664</v>
      </c>
      <c r="S7" s="54">
        <f>S6/$C$2</f>
        <v>37912.833333333336</v>
      </c>
      <c r="T7" s="71">
        <f t="shared" si="4"/>
        <v>95264.75</v>
      </c>
      <c r="U7" s="70">
        <f>U6/$C$2</f>
        <v>78622.25</v>
      </c>
      <c r="V7" s="54">
        <f>V6/$C$2</f>
        <v>235089.25</v>
      </c>
      <c r="W7" s="71">
        <f t="shared" si="5"/>
        <v>313711.5</v>
      </c>
      <c r="X7" s="70">
        <f>X6/$C$2</f>
        <v>27709.666666666668</v>
      </c>
      <c r="Y7" s="54">
        <f>Y6/$C$2</f>
        <v>13575.25</v>
      </c>
      <c r="Z7" s="71">
        <f t="shared" si="6"/>
        <v>41284.916666666672</v>
      </c>
      <c r="AA7" s="70">
        <f t="shared" si="7"/>
        <v>217991.99999999997</v>
      </c>
      <c r="AB7" s="54">
        <f t="shared" si="7"/>
        <v>375354.33333333331</v>
      </c>
      <c r="AC7" s="71">
        <f t="shared" si="8"/>
        <v>593346.33333333326</v>
      </c>
    </row>
    <row r="8" spans="2:29" ht="15" x14ac:dyDescent="0.25">
      <c r="B8" s="63" t="s">
        <v>17</v>
      </c>
      <c r="C8" s="68"/>
      <c r="D8" s="3"/>
      <c r="E8" s="69">
        <f t="shared" si="0"/>
        <v>0</v>
      </c>
      <c r="F8" s="68"/>
      <c r="G8" s="3"/>
      <c r="H8" s="69">
        <f t="shared" si="1"/>
        <v>0</v>
      </c>
      <c r="I8" s="68"/>
      <c r="J8" s="3"/>
      <c r="K8" s="69">
        <f t="shared" si="2"/>
        <v>0</v>
      </c>
      <c r="L8" s="68">
        <v>88240</v>
      </c>
      <c r="M8" s="3">
        <v>160077</v>
      </c>
      <c r="N8" s="69">
        <f t="shared" si="3"/>
        <v>248317</v>
      </c>
      <c r="O8" s="68">
        <v>0</v>
      </c>
      <c r="P8" s="3">
        <v>0</v>
      </c>
      <c r="Q8" s="69">
        <f>O8+P8</f>
        <v>0</v>
      </c>
      <c r="R8" s="68">
        <v>784494</v>
      </c>
      <c r="S8" s="3">
        <v>509504</v>
      </c>
      <c r="T8" s="69">
        <f t="shared" si="4"/>
        <v>1293998</v>
      </c>
      <c r="U8" s="68">
        <v>755118</v>
      </c>
      <c r="V8" s="3">
        <v>1724472</v>
      </c>
      <c r="W8" s="69">
        <f t="shared" si="5"/>
        <v>2479590</v>
      </c>
      <c r="X8" s="68">
        <v>255875</v>
      </c>
      <c r="Y8" s="3">
        <v>242757</v>
      </c>
      <c r="Z8" s="69">
        <f t="shared" si="6"/>
        <v>498632</v>
      </c>
      <c r="AA8" s="68">
        <f t="shared" si="7"/>
        <v>1883727</v>
      </c>
      <c r="AB8" s="3">
        <f t="shared" si="7"/>
        <v>2636810</v>
      </c>
      <c r="AC8" s="69">
        <f t="shared" si="8"/>
        <v>4520537</v>
      </c>
    </row>
    <row r="9" spans="2:29" ht="15.75" x14ac:dyDescent="0.25">
      <c r="B9" s="63" t="s">
        <v>29</v>
      </c>
      <c r="C9" s="70">
        <f>C8/$C$2</f>
        <v>0</v>
      </c>
      <c r="D9" s="54">
        <f>D8/$C$2</f>
        <v>0</v>
      </c>
      <c r="E9" s="71">
        <f t="shared" si="0"/>
        <v>0</v>
      </c>
      <c r="F9" s="70">
        <f>F8/$C$2</f>
        <v>0</v>
      </c>
      <c r="G9" s="54">
        <f>G8/$C$2</f>
        <v>0</v>
      </c>
      <c r="H9" s="71">
        <f t="shared" si="1"/>
        <v>0</v>
      </c>
      <c r="I9" s="70">
        <f>I8/$C$2</f>
        <v>0</v>
      </c>
      <c r="J9" s="54">
        <f>J8/$C$2</f>
        <v>0</v>
      </c>
      <c r="K9" s="71">
        <f t="shared" si="2"/>
        <v>0</v>
      </c>
      <c r="L9" s="70">
        <f>L8/$C$2</f>
        <v>7353.333333333333</v>
      </c>
      <c r="M9" s="54">
        <f>M8/$C$2</f>
        <v>13339.75</v>
      </c>
      <c r="N9" s="71">
        <f t="shared" si="3"/>
        <v>20693.083333333332</v>
      </c>
      <c r="O9" s="70">
        <f>O8/$C$2</f>
        <v>0</v>
      </c>
      <c r="P9" s="54">
        <f>P8/$C$2</f>
        <v>0</v>
      </c>
      <c r="Q9" s="71"/>
      <c r="R9" s="70">
        <f>R8/$C$2</f>
        <v>65374.5</v>
      </c>
      <c r="S9" s="54">
        <f>S8/$C$2</f>
        <v>42458.666666666664</v>
      </c>
      <c r="T9" s="71">
        <f t="shared" si="4"/>
        <v>107833.16666666666</v>
      </c>
      <c r="U9" s="70">
        <f>U8/$C$2</f>
        <v>62926.5</v>
      </c>
      <c r="V9" s="54">
        <f>V8/$C$2</f>
        <v>143706</v>
      </c>
      <c r="W9" s="71">
        <f t="shared" si="5"/>
        <v>206632.5</v>
      </c>
      <c r="X9" s="70">
        <f>X8/$C$2</f>
        <v>21322.916666666668</v>
      </c>
      <c r="Y9" s="54">
        <f>Y8/$C$2</f>
        <v>20229.75</v>
      </c>
      <c r="Z9" s="71">
        <f t="shared" si="6"/>
        <v>41552.666666666672</v>
      </c>
      <c r="AA9" s="70">
        <f t="shared" si="7"/>
        <v>156977.25</v>
      </c>
      <c r="AB9" s="54">
        <f t="shared" si="7"/>
        <v>219734.16666666666</v>
      </c>
      <c r="AC9" s="71">
        <f t="shared" si="8"/>
        <v>376711.41666666663</v>
      </c>
    </row>
    <row r="10" spans="2:29" ht="15" x14ac:dyDescent="0.25">
      <c r="B10" s="63" t="s">
        <v>16</v>
      </c>
      <c r="C10" s="68"/>
      <c r="D10" s="3"/>
      <c r="E10" s="69">
        <f t="shared" si="0"/>
        <v>0</v>
      </c>
      <c r="F10" s="68"/>
      <c r="G10" s="3"/>
      <c r="H10" s="69">
        <f t="shared" si="1"/>
        <v>0</v>
      </c>
      <c r="I10" s="68"/>
      <c r="J10" s="3"/>
      <c r="K10" s="69">
        <f t="shared" si="2"/>
        <v>0</v>
      </c>
      <c r="L10" s="68">
        <v>0</v>
      </c>
      <c r="M10" s="3">
        <v>0</v>
      </c>
      <c r="N10" s="69">
        <f t="shared" si="3"/>
        <v>0</v>
      </c>
      <c r="O10" s="68">
        <v>0</v>
      </c>
      <c r="P10" s="3">
        <v>0</v>
      </c>
      <c r="Q10" s="69">
        <f>O10+P10</f>
        <v>0</v>
      </c>
      <c r="R10" s="68">
        <v>623344</v>
      </c>
      <c r="S10" s="3">
        <v>479902</v>
      </c>
      <c r="T10" s="69">
        <f t="shared" si="4"/>
        <v>1103246</v>
      </c>
      <c r="U10" s="68">
        <v>1011767</v>
      </c>
      <c r="V10" s="3">
        <v>2554033</v>
      </c>
      <c r="W10" s="69">
        <f t="shared" si="5"/>
        <v>3565800</v>
      </c>
      <c r="X10" s="68">
        <v>343592</v>
      </c>
      <c r="Y10" s="3">
        <v>287453</v>
      </c>
      <c r="Z10" s="69">
        <f t="shared" si="6"/>
        <v>631045</v>
      </c>
      <c r="AA10" s="68">
        <f t="shared" ref="AA10:AB13" si="9">C10+F10+I10+O10+R10+U10+X10</f>
        <v>1978703</v>
      </c>
      <c r="AB10" s="3">
        <f t="shared" si="9"/>
        <v>3321388</v>
      </c>
      <c r="AC10" s="69">
        <f t="shared" si="8"/>
        <v>5300091</v>
      </c>
    </row>
    <row r="11" spans="2:29" ht="15.75" x14ac:dyDescent="0.25">
      <c r="B11" s="63" t="s">
        <v>29</v>
      </c>
      <c r="C11" s="70">
        <f>C10/$C$2</f>
        <v>0</v>
      </c>
      <c r="D11" s="54">
        <f>D10/$C$2</f>
        <v>0</v>
      </c>
      <c r="E11" s="71">
        <f t="shared" si="0"/>
        <v>0</v>
      </c>
      <c r="F11" s="70">
        <f>F10/$C$2</f>
        <v>0</v>
      </c>
      <c r="G11" s="54">
        <f>G10/$C$2</f>
        <v>0</v>
      </c>
      <c r="H11" s="71">
        <f t="shared" si="1"/>
        <v>0</v>
      </c>
      <c r="I11" s="70">
        <f>I10/$C$2</f>
        <v>0</v>
      </c>
      <c r="J11" s="54">
        <f>J10/$C$2</f>
        <v>0</v>
      </c>
      <c r="K11" s="71">
        <f t="shared" si="2"/>
        <v>0</v>
      </c>
      <c r="L11" s="70">
        <f>L10/$C$2</f>
        <v>0</v>
      </c>
      <c r="M11" s="54">
        <f>M10/$C$2</f>
        <v>0</v>
      </c>
      <c r="N11" s="71">
        <f t="shared" si="3"/>
        <v>0</v>
      </c>
      <c r="O11" s="70">
        <f>O10/$C$2</f>
        <v>0</v>
      </c>
      <c r="P11" s="54">
        <f>P10/$C$2</f>
        <v>0</v>
      </c>
      <c r="Q11" s="71"/>
      <c r="R11" s="70">
        <f>R10/$C$2</f>
        <v>51945.333333333336</v>
      </c>
      <c r="S11" s="54">
        <f>S10/$C$2</f>
        <v>39991.833333333336</v>
      </c>
      <c r="T11" s="71">
        <f t="shared" si="4"/>
        <v>91937.166666666672</v>
      </c>
      <c r="U11" s="70">
        <f>U10/$C$2</f>
        <v>84313.916666666672</v>
      </c>
      <c r="V11" s="54">
        <f>V10/$C$2</f>
        <v>212836.08333333334</v>
      </c>
      <c r="W11" s="71">
        <f t="shared" si="5"/>
        <v>297150</v>
      </c>
      <c r="X11" s="70">
        <f>X10/$C$2</f>
        <v>28632.666666666668</v>
      </c>
      <c r="Y11" s="54">
        <f>Y10/$C$2</f>
        <v>23954.416666666668</v>
      </c>
      <c r="Z11" s="71">
        <f t="shared" si="6"/>
        <v>52587.083333333336</v>
      </c>
      <c r="AA11" s="70">
        <f t="shared" si="9"/>
        <v>164891.91666666666</v>
      </c>
      <c r="AB11" s="54">
        <f t="shared" si="9"/>
        <v>276782.33333333337</v>
      </c>
      <c r="AC11" s="71">
        <f t="shared" si="8"/>
        <v>441674.25</v>
      </c>
    </row>
    <row r="12" spans="2:29" ht="15" x14ac:dyDescent="0.25">
      <c r="B12" s="63" t="s">
        <v>15</v>
      </c>
      <c r="C12" s="68"/>
      <c r="D12" s="3"/>
      <c r="E12" s="69">
        <f t="shared" si="0"/>
        <v>0</v>
      </c>
      <c r="F12" s="68"/>
      <c r="G12" s="3"/>
      <c r="H12" s="69">
        <f t="shared" si="1"/>
        <v>0</v>
      </c>
      <c r="I12" s="68"/>
      <c r="J12" s="3"/>
      <c r="K12" s="69">
        <f t="shared" si="2"/>
        <v>0</v>
      </c>
      <c r="L12" s="68">
        <v>0</v>
      </c>
      <c r="M12" s="3">
        <v>0</v>
      </c>
      <c r="N12" s="69">
        <f t="shared" si="3"/>
        <v>0</v>
      </c>
      <c r="O12" s="68">
        <v>101835</v>
      </c>
      <c r="P12" s="3">
        <v>13897</v>
      </c>
      <c r="Q12" s="69">
        <f>O12+P12</f>
        <v>115732</v>
      </c>
      <c r="R12" s="68">
        <v>585809</v>
      </c>
      <c r="S12" s="3">
        <v>520467</v>
      </c>
      <c r="T12" s="69">
        <f t="shared" si="4"/>
        <v>1106276</v>
      </c>
      <c r="U12" s="68">
        <v>1031170</v>
      </c>
      <c r="V12" s="3">
        <v>2983365</v>
      </c>
      <c r="W12" s="69">
        <f t="shared" si="5"/>
        <v>4014535</v>
      </c>
      <c r="X12" s="68">
        <v>317276</v>
      </c>
      <c r="Y12" s="3">
        <v>237887</v>
      </c>
      <c r="Z12" s="69">
        <f t="shared" si="6"/>
        <v>555163</v>
      </c>
      <c r="AA12" s="68">
        <f t="shared" si="9"/>
        <v>2036090</v>
      </c>
      <c r="AB12" s="3">
        <f t="shared" si="9"/>
        <v>3755616</v>
      </c>
      <c r="AC12" s="69">
        <f t="shared" si="8"/>
        <v>5791706</v>
      </c>
    </row>
    <row r="13" spans="2:29" ht="15.75" x14ac:dyDescent="0.25">
      <c r="B13" s="63" t="s">
        <v>29</v>
      </c>
      <c r="C13" s="70">
        <f>C12/$C$2</f>
        <v>0</v>
      </c>
      <c r="D13" s="54">
        <f>D12/$C$2</f>
        <v>0</v>
      </c>
      <c r="E13" s="71">
        <f t="shared" si="0"/>
        <v>0</v>
      </c>
      <c r="F13" s="70">
        <f>F12/$C$2</f>
        <v>0</v>
      </c>
      <c r="G13" s="54">
        <f>G12/$C$2</f>
        <v>0</v>
      </c>
      <c r="H13" s="71">
        <f t="shared" si="1"/>
        <v>0</v>
      </c>
      <c r="I13" s="70">
        <f>I12/$C$2</f>
        <v>0</v>
      </c>
      <c r="J13" s="54">
        <f>J12/$C$2</f>
        <v>0</v>
      </c>
      <c r="K13" s="71">
        <f t="shared" si="2"/>
        <v>0</v>
      </c>
      <c r="L13" s="70">
        <f>L12/$C$2</f>
        <v>0</v>
      </c>
      <c r="M13" s="54">
        <f>M12/$C$2</f>
        <v>0</v>
      </c>
      <c r="N13" s="71">
        <f t="shared" si="3"/>
        <v>0</v>
      </c>
      <c r="O13" s="70">
        <f>O12/$C$2</f>
        <v>8486.25</v>
      </c>
      <c r="P13" s="54">
        <f>P12/$C$2</f>
        <v>1158.0833333333333</v>
      </c>
      <c r="Q13" s="71">
        <f>O13+P13</f>
        <v>9644.3333333333339</v>
      </c>
      <c r="R13" s="70">
        <f>R12/$C$2</f>
        <v>48817.416666666664</v>
      </c>
      <c r="S13" s="54">
        <f>S12/$C$2</f>
        <v>43372.25</v>
      </c>
      <c r="T13" s="71">
        <f t="shared" si="4"/>
        <v>92189.666666666657</v>
      </c>
      <c r="U13" s="70">
        <f>U12/$C$2</f>
        <v>85930.833333333328</v>
      </c>
      <c r="V13" s="54">
        <f>V12/$C$2</f>
        <v>248613.75</v>
      </c>
      <c r="W13" s="71">
        <f t="shared" si="5"/>
        <v>334544.58333333331</v>
      </c>
      <c r="X13" s="70">
        <f>X12/$C$2</f>
        <v>26439.666666666668</v>
      </c>
      <c r="Y13" s="54">
        <f>Y12/$C$2</f>
        <v>19823.916666666668</v>
      </c>
      <c r="Z13" s="71">
        <f t="shared" si="6"/>
        <v>46263.583333333336</v>
      </c>
      <c r="AA13" s="70">
        <f t="shared" si="9"/>
        <v>169674.16666666666</v>
      </c>
      <c r="AB13" s="54">
        <f t="shared" si="9"/>
        <v>312968</v>
      </c>
      <c r="AC13" s="71">
        <f t="shared" si="8"/>
        <v>482642.16666666663</v>
      </c>
    </row>
    <row r="14" spans="2:29" ht="15" x14ac:dyDescent="0.25">
      <c r="C14" s="72"/>
      <c r="D14" s="73"/>
      <c r="E14" s="74"/>
      <c r="F14" s="72"/>
      <c r="G14" s="73"/>
      <c r="H14" s="74"/>
      <c r="I14" s="72"/>
      <c r="J14" s="73"/>
      <c r="K14" s="74"/>
      <c r="L14" s="72"/>
      <c r="M14" s="73"/>
      <c r="N14" s="74"/>
      <c r="O14" s="72"/>
      <c r="P14" s="73"/>
      <c r="Q14" s="74"/>
      <c r="R14" s="72"/>
      <c r="S14" s="73"/>
      <c r="T14" s="74"/>
      <c r="U14" s="72"/>
      <c r="V14" s="73"/>
      <c r="W14" s="74"/>
      <c r="X14" s="72"/>
      <c r="Y14" s="73"/>
      <c r="Z14" s="74"/>
      <c r="AA14" s="72"/>
      <c r="AB14" s="73"/>
      <c r="AC14" s="74"/>
    </row>
    <row r="15" spans="2:29" ht="15" x14ac:dyDescent="0.25">
      <c r="C15" s="72"/>
      <c r="D15" s="73"/>
      <c r="E15" s="74"/>
      <c r="F15" s="72"/>
      <c r="G15" s="73"/>
      <c r="H15" s="74"/>
      <c r="I15" s="72"/>
      <c r="J15" s="73"/>
      <c r="K15" s="74"/>
      <c r="L15" s="72"/>
      <c r="M15" s="73"/>
      <c r="N15" s="74"/>
      <c r="O15" s="72"/>
      <c r="P15" s="73"/>
      <c r="Q15" s="74"/>
      <c r="R15" s="72"/>
      <c r="S15" s="73"/>
      <c r="T15" s="74"/>
      <c r="U15" s="72"/>
      <c r="V15" s="73"/>
      <c r="W15" s="74"/>
      <c r="X15" s="72"/>
      <c r="Y15" s="73"/>
      <c r="Z15" s="74"/>
      <c r="AA15" s="72"/>
      <c r="AB15" s="73"/>
      <c r="AC15" s="74"/>
    </row>
    <row r="16" spans="2:29" ht="23.25" x14ac:dyDescent="0.25">
      <c r="B16" s="59"/>
      <c r="C16" s="75"/>
      <c r="D16" s="60"/>
      <c r="E16" s="76"/>
      <c r="F16" s="75"/>
      <c r="G16" s="60"/>
      <c r="H16" s="76"/>
      <c r="I16" s="75"/>
      <c r="J16" s="60"/>
      <c r="K16" s="76"/>
      <c r="L16" s="75"/>
      <c r="M16" s="60"/>
      <c r="N16" s="76"/>
      <c r="O16" s="75"/>
      <c r="P16" s="60"/>
      <c r="Q16" s="76"/>
      <c r="R16" s="75"/>
      <c r="S16" s="60"/>
      <c r="T16" s="76"/>
      <c r="U16" s="75"/>
      <c r="V16" s="60"/>
      <c r="W16" s="76"/>
      <c r="X16" s="75"/>
      <c r="Y16" s="60"/>
      <c r="Z16" s="76"/>
      <c r="AA16" s="72"/>
      <c r="AB16" s="73"/>
      <c r="AC16" s="74"/>
    </row>
    <row r="17" spans="2:29" x14ac:dyDescent="0.35">
      <c r="B17" s="549" t="s">
        <v>25</v>
      </c>
      <c r="C17" s="546" t="s">
        <v>1</v>
      </c>
      <c r="D17" s="547"/>
      <c r="E17" s="548"/>
      <c r="F17" s="546" t="s">
        <v>2</v>
      </c>
      <c r="G17" s="547"/>
      <c r="H17" s="548"/>
      <c r="I17" s="546" t="s">
        <v>3</v>
      </c>
      <c r="J17" s="547"/>
      <c r="K17" s="548"/>
      <c r="L17" s="546" t="s">
        <v>20</v>
      </c>
      <c r="M17" s="547"/>
      <c r="N17" s="548"/>
      <c r="O17" s="546" t="s">
        <v>4</v>
      </c>
      <c r="P17" s="547"/>
      <c r="Q17" s="548"/>
      <c r="R17" s="93" t="s">
        <v>5</v>
      </c>
      <c r="S17" s="53"/>
      <c r="T17" s="94"/>
      <c r="U17" s="93" t="s">
        <v>6</v>
      </c>
      <c r="V17" s="53"/>
      <c r="W17" s="94"/>
      <c r="X17" s="93" t="s">
        <v>7</v>
      </c>
      <c r="Y17" s="53"/>
      <c r="Z17" s="94"/>
      <c r="AA17" s="93" t="s">
        <v>8</v>
      </c>
      <c r="AB17" s="53"/>
      <c r="AC17" s="94"/>
    </row>
    <row r="18" spans="2:29" x14ac:dyDescent="0.35">
      <c r="B18" s="550"/>
      <c r="C18" s="66" t="s">
        <v>9</v>
      </c>
      <c r="D18" s="45" t="s">
        <v>10</v>
      </c>
      <c r="E18" s="67" t="s">
        <v>11</v>
      </c>
      <c r="F18" s="66" t="s">
        <v>9</v>
      </c>
      <c r="G18" s="45" t="s">
        <v>10</v>
      </c>
      <c r="H18" s="67" t="s">
        <v>11</v>
      </c>
      <c r="I18" s="66" t="s">
        <v>9</v>
      </c>
      <c r="J18" s="45" t="s">
        <v>10</v>
      </c>
      <c r="K18" s="67" t="s">
        <v>11</v>
      </c>
      <c r="L18" s="66" t="s">
        <v>9</v>
      </c>
      <c r="M18" s="45" t="s">
        <v>10</v>
      </c>
      <c r="N18" s="67" t="s">
        <v>11</v>
      </c>
      <c r="O18" s="66" t="s">
        <v>9</v>
      </c>
      <c r="P18" s="45" t="s">
        <v>10</v>
      </c>
      <c r="Q18" s="67" t="s">
        <v>11</v>
      </c>
      <c r="R18" s="66" t="s">
        <v>9</v>
      </c>
      <c r="S18" s="45" t="s">
        <v>10</v>
      </c>
      <c r="T18" s="67" t="s">
        <v>11</v>
      </c>
      <c r="U18" s="66" t="s">
        <v>9</v>
      </c>
      <c r="V18" s="45" t="s">
        <v>10</v>
      </c>
      <c r="W18" s="67" t="s">
        <v>11</v>
      </c>
      <c r="X18" s="66" t="s">
        <v>9</v>
      </c>
      <c r="Y18" s="45" t="s">
        <v>10</v>
      </c>
      <c r="Z18" s="67" t="s">
        <v>11</v>
      </c>
      <c r="AA18" s="66" t="s">
        <v>9</v>
      </c>
      <c r="AB18" s="45" t="s">
        <v>10</v>
      </c>
      <c r="AC18" s="67" t="s">
        <v>11</v>
      </c>
    </row>
    <row r="19" spans="2:29" ht="15" x14ac:dyDescent="0.25">
      <c r="B19" s="64">
        <v>42826</v>
      </c>
      <c r="C19" s="68">
        <v>93034</v>
      </c>
      <c r="D19" s="3">
        <v>205705</v>
      </c>
      <c r="E19" s="69">
        <f>SUM(C19:D19)</f>
        <v>298739</v>
      </c>
      <c r="F19" s="68">
        <v>102557</v>
      </c>
      <c r="G19" s="3">
        <v>186744</v>
      </c>
      <c r="H19" s="69">
        <f>SUM(F19:G19)</f>
        <v>289301</v>
      </c>
      <c r="I19" s="68">
        <v>157291</v>
      </c>
      <c r="J19" s="3">
        <v>270155</v>
      </c>
      <c r="K19" s="69">
        <f>SUM(I19:J19)</f>
        <v>427446</v>
      </c>
      <c r="L19" s="86">
        <v>0</v>
      </c>
      <c r="M19" s="55">
        <v>0</v>
      </c>
      <c r="N19" s="87">
        <f t="shared" ref="N19:N30" si="10">SUM(L19:M19)</f>
        <v>0</v>
      </c>
      <c r="O19" s="68">
        <v>19284</v>
      </c>
      <c r="P19" s="3">
        <v>0</v>
      </c>
      <c r="Q19" s="69">
        <f>SUM(O19:P19)</f>
        <v>19284</v>
      </c>
      <c r="R19" s="68">
        <v>52923</v>
      </c>
      <c r="S19" s="3">
        <v>49335</v>
      </c>
      <c r="T19" s="69">
        <f>SUM(R19:S19)</f>
        <v>102258</v>
      </c>
      <c r="U19" s="68">
        <v>94743</v>
      </c>
      <c r="V19" s="3">
        <v>211053</v>
      </c>
      <c r="W19" s="69">
        <f>SUM(U19:V19)</f>
        <v>305796</v>
      </c>
      <c r="X19" s="68">
        <v>29782</v>
      </c>
      <c r="Y19" s="3">
        <v>13962</v>
      </c>
      <c r="Z19" s="69">
        <f>SUM(X19:Y19)</f>
        <v>43744</v>
      </c>
      <c r="AA19" s="68">
        <f t="shared" ref="AA19:AA30" si="11">C19+F19+I19+O19+R19+U19+X19</f>
        <v>549614</v>
      </c>
      <c r="AB19" s="3">
        <f t="shared" ref="AB19:AB30" si="12">D19+G19+J19+P19+S19+V19+Y19</f>
        <v>936954</v>
      </c>
      <c r="AC19" s="69">
        <f t="shared" ref="AC19:AC30" si="13">E19+H19+K19+Q19+T19+W19+Z19</f>
        <v>1486568</v>
      </c>
    </row>
    <row r="20" spans="2:29" ht="15" x14ac:dyDescent="0.25">
      <c r="B20" s="64">
        <v>42856</v>
      </c>
      <c r="C20" s="68">
        <v>108284</v>
      </c>
      <c r="D20" s="3">
        <v>229783</v>
      </c>
      <c r="E20" s="69">
        <f t="shared" ref="E20:E30" si="14">SUM(C20:D20)</f>
        <v>338067</v>
      </c>
      <c r="F20" s="68">
        <v>75471</v>
      </c>
      <c r="G20" s="3">
        <v>122904</v>
      </c>
      <c r="H20" s="69">
        <f t="shared" ref="H20:H30" si="15">SUM(F20:G20)</f>
        <v>198375</v>
      </c>
      <c r="I20" s="68">
        <v>161078</v>
      </c>
      <c r="J20" s="3">
        <v>238285</v>
      </c>
      <c r="K20" s="69">
        <f t="shared" ref="K20:K30" si="16">SUM(I20:J20)</f>
        <v>399363</v>
      </c>
      <c r="L20" s="86">
        <v>0</v>
      </c>
      <c r="M20" s="55">
        <v>0</v>
      </c>
      <c r="N20" s="87">
        <f t="shared" si="10"/>
        <v>0</v>
      </c>
      <c r="O20" s="68">
        <v>44258</v>
      </c>
      <c r="P20" s="3">
        <v>0</v>
      </c>
      <c r="Q20" s="69">
        <f t="shared" ref="Q20:Q30" si="17">SUM(O20:P20)</f>
        <v>44258</v>
      </c>
      <c r="R20" s="68">
        <v>61635</v>
      </c>
      <c r="S20" s="3">
        <v>51644</v>
      </c>
      <c r="T20" s="69">
        <f t="shared" ref="T20:T30" si="18">SUM(R20:S20)</f>
        <v>113279</v>
      </c>
      <c r="U20" s="68">
        <v>86851</v>
      </c>
      <c r="V20" s="3">
        <v>198410</v>
      </c>
      <c r="W20" s="69">
        <f t="shared" ref="W20:W30" si="19">SUM(U20:V20)</f>
        <v>285261</v>
      </c>
      <c r="X20" s="68">
        <v>33785</v>
      </c>
      <c r="Y20" s="3">
        <v>18125</v>
      </c>
      <c r="Z20" s="69">
        <f t="shared" ref="Z20:Z30" si="20">SUM(X20:Y20)</f>
        <v>51910</v>
      </c>
      <c r="AA20" s="68">
        <f t="shared" si="11"/>
        <v>571362</v>
      </c>
      <c r="AB20" s="3">
        <f t="shared" si="12"/>
        <v>859151</v>
      </c>
      <c r="AC20" s="69">
        <f t="shared" si="13"/>
        <v>1430513</v>
      </c>
    </row>
    <row r="21" spans="2:29" ht="15" x14ac:dyDescent="0.25">
      <c r="B21" s="64">
        <v>42887</v>
      </c>
      <c r="C21" s="68">
        <v>94661</v>
      </c>
      <c r="D21" s="3">
        <v>236046</v>
      </c>
      <c r="E21" s="69">
        <f t="shared" si="14"/>
        <v>330707</v>
      </c>
      <c r="F21" s="68">
        <v>71102</v>
      </c>
      <c r="G21" s="3">
        <v>204110</v>
      </c>
      <c r="H21" s="69">
        <f t="shared" si="15"/>
        <v>275212</v>
      </c>
      <c r="I21" s="68">
        <v>161631</v>
      </c>
      <c r="J21" s="3">
        <v>269244</v>
      </c>
      <c r="K21" s="69">
        <f t="shared" si="16"/>
        <v>430875</v>
      </c>
      <c r="L21" s="86">
        <v>0</v>
      </c>
      <c r="M21" s="55">
        <v>0</v>
      </c>
      <c r="N21" s="87">
        <f t="shared" si="10"/>
        <v>0</v>
      </c>
      <c r="O21" s="68">
        <v>31910</v>
      </c>
      <c r="P21" s="3">
        <v>0</v>
      </c>
      <c r="Q21" s="69">
        <f t="shared" si="17"/>
        <v>31910</v>
      </c>
      <c r="R21" s="68">
        <v>39970</v>
      </c>
      <c r="S21" s="3">
        <v>40446</v>
      </c>
      <c r="T21" s="69">
        <f t="shared" si="18"/>
        <v>80416</v>
      </c>
      <c r="U21" s="68">
        <v>69949</v>
      </c>
      <c r="V21" s="3">
        <v>215160</v>
      </c>
      <c r="W21" s="69">
        <f t="shared" si="19"/>
        <v>285109</v>
      </c>
      <c r="X21" s="68">
        <v>28119</v>
      </c>
      <c r="Y21" s="3">
        <v>0</v>
      </c>
      <c r="Z21" s="69">
        <f t="shared" si="20"/>
        <v>28119</v>
      </c>
      <c r="AA21" s="68">
        <f t="shared" si="11"/>
        <v>497342</v>
      </c>
      <c r="AB21" s="3">
        <f t="shared" si="12"/>
        <v>965006</v>
      </c>
      <c r="AC21" s="69">
        <f t="shared" si="13"/>
        <v>1462348</v>
      </c>
    </row>
    <row r="22" spans="2:29" ht="15" x14ac:dyDescent="0.25">
      <c r="B22" s="64">
        <v>42917</v>
      </c>
      <c r="C22" s="68">
        <v>95988</v>
      </c>
      <c r="D22" s="3">
        <v>203227</v>
      </c>
      <c r="E22" s="69">
        <f t="shared" si="14"/>
        <v>299215</v>
      </c>
      <c r="F22" s="68">
        <v>98431</v>
      </c>
      <c r="G22" s="3">
        <v>202274</v>
      </c>
      <c r="H22" s="69">
        <f t="shared" si="15"/>
        <v>300705</v>
      </c>
      <c r="I22" s="68">
        <v>131343</v>
      </c>
      <c r="J22" s="3">
        <v>201904</v>
      </c>
      <c r="K22" s="69">
        <f t="shared" si="16"/>
        <v>333247</v>
      </c>
      <c r="L22" s="86">
        <v>0</v>
      </c>
      <c r="M22" s="55">
        <v>0</v>
      </c>
      <c r="N22" s="87">
        <f t="shared" si="10"/>
        <v>0</v>
      </c>
      <c r="O22" s="68">
        <v>26127</v>
      </c>
      <c r="P22" s="3">
        <v>0</v>
      </c>
      <c r="Q22" s="69">
        <f t="shared" si="17"/>
        <v>26127</v>
      </c>
      <c r="R22" s="68">
        <v>50192</v>
      </c>
      <c r="S22" s="3">
        <v>32846</v>
      </c>
      <c r="T22" s="69">
        <f t="shared" si="18"/>
        <v>83038</v>
      </c>
      <c r="U22" s="68">
        <v>56698</v>
      </c>
      <c r="V22" s="3">
        <v>214229</v>
      </c>
      <c r="W22" s="69">
        <f t="shared" si="19"/>
        <v>270927</v>
      </c>
      <c r="X22" s="68">
        <v>0</v>
      </c>
      <c r="Y22" s="3">
        <v>0</v>
      </c>
      <c r="Z22" s="69">
        <f t="shared" si="20"/>
        <v>0</v>
      </c>
      <c r="AA22" s="68">
        <f t="shared" si="11"/>
        <v>458779</v>
      </c>
      <c r="AB22" s="3">
        <f t="shared" si="12"/>
        <v>854480</v>
      </c>
      <c r="AC22" s="69">
        <f t="shared" si="13"/>
        <v>1313259</v>
      </c>
    </row>
    <row r="23" spans="2:29" ht="15" x14ac:dyDescent="0.25">
      <c r="B23" s="64">
        <v>42948</v>
      </c>
      <c r="C23" s="68">
        <v>128151.00000000001</v>
      </c>
      <c r="D23" s="3">
        <v>252650</v>
      </c>
      <c r="E23" s="69">
        <f t="shared" si="14"/>
        <v>380801</v>
      </c>
      <c r="F23" s="68">
        <v>124649</v>
      </c>
      <c r="G23" s="3">
        <v>209225</v>
      </c>
      <c r="H23" s="69">
        <f t="shared" si="15"/>
        <v>333874</v>
      </c>
      <c r="I23" s="68">
        <v>188639</v>
      </c>
      <c r="J23" s="3">
        <v>310588</v>
      </c>
      <c r="K23" s="69">
        <f t="shared" si="16"/>
        <v>499227</v>
      </c>
      <c r="L23" s="86">
        <v>0</v>
      </c>
      <c r="M23" s="55">
        <v>0</v>
      </c>
      <c r="N23" s="87">
        <f t="shared" si="10"/>
        <v>0</v>
      </c>
      <c r="O23" s="68">
        <v>31718</v>
      </c>
      <c r="P23" s="3">
        <v>0</v>
      </c>
      <c r="Q23" s="69">
        <f t="shared" si="17"/>
        <v>31718</v>
      </c>
      <c r="R23" s="68">
        <v>52154</v>
      </c>
      <c r="S23" s="3">
        <v>44328</v>
      </c>
      <c r="T23" s="69">
        <f t="shared" si="18"/>
        <v>96482</v>
      </c>
      <c r="U23" s="68">
        <v>50379</v>
      </c>
      <c r="V23" s="3">
        <v>210555</v>
      </c>
      <c r="W23" s="69">
        <f t="shared" si="19"/>
        <v>260934</v>
      </c>
      <c r="X23" s="68">
        <v>0</v>
      </c>
      <c r="Y23" s="3">
        <v>0</v>
      </c>
      <c r="Z23" s="69">
        <f t="shared" si="20"/>
        <v>0</v>
      </c>
      <c r="AA23" s="68">
        <f t="shared" si="11"/>
        <v>575690</v>
      </c>
      <c r="AB23" s="3">
        <f t="shared" si="12"/>
        <v>1027346</v>
      </c>
      <c r="AC23" s="69">
        <f t="shared" si="13"/>
        <v>1603036</v>
      </c>
    </row>
    <row r="24" spans="2:29" ht="15" x14ac:dyDescent="0.25">
      <c r="B24" s="64">
        <v>42979</v>
      </c>
      <c r="C24" s="68">
        <v>94122</v>
      </c>
      <c r="D24" s="3">
        <v>236991</v>
      </c>
      <c r="E24" s="69">
        <f t="shared" si="14"/>
        <v>331113</v>
      </c>
      <c r="F24" s="68">
        <v>90078</v>
      </c>
      <c r="G24" s="3">
        <v>238322</v>
      </c>
      <c r="H24" s="69">
        <f t="shared" si="15"/>
        <v>328400</v>
      </c>
      <c r="I24" s="68">
        <v>191268</v>
      </c>
      <c r="J24" s="3">
        <v>285463</v>
      </c>
      <c r="K24" s="69">
        <f t="shared" si="16"/>
        <v>476731</v>
      </c>
      <c r="L24" s="86">
        <v>0</v>
      </c>
      <c r="M24" s="55">
        <v>0</v>
      </c>
      <c r="N24" s="87">
        <f t="shared" si="10"/>
        <v>0</v>
      </c>
      <c r="O24" s="68">
        <v>40249</v>
      </c>
      <c r="P24" s="3">
        <v>0</v>
      </c>
      <c r="Q24" s="69">
        <f t="shared" si="17"/>
        <v>40249</v>
      </c>
      <c r="R24" s="68">
        <v>53720</v>
      </c>
      <c r="S24" s="3">
        <v>72421</v>
      </c>
      <c r="T24" s="69">
        <f t="shared" si="18"/>
        <v>126141</v>
      </c>
      <c r="U24" s="68">
        <v>58144</v>
      </c>
      <c r="V24" s="3">
        <v>200914</v>
      </c>
      <c r="W24" s="69">
        <f t="shared" si="19"/>
        <v>259058</v>
      </c>
      <c r="X24" s="68">
        <v>0</v>
      </c>
      <c r="Y24" s="3">
        <v>2978</v>
      </c>
      <c r="Z24" s="69">
        <f t="shared" si="20"/>
        <v>2978</v>
      </c>
      <c r="AA24" s="68">
        <f t="shared" si="11"/>
        <v>527581</v>
      </c>
      <c r="AB24" s="3">
        <f t="shared" si="12"/>
        <v>1037089</v>
      </c>
      <c r="AC24" s="69">
        <f t="shared" si="13"/>
        <v>1564670</v>
      </c>
    </row>
    <row r="25" spans="2:29" ht="15" x14ac:dyDescent="0.25">
      <c r="B25" s="64">
        <v>43009</v>
      </c>
      <c r="C25" s="68">
        <v>107967</v>
      </c>
      <c r="D25" s="3">
        <v>245065</v>
      </c>
      <c r="E25" s="69">
        <f t="shared" si="14"/>
        <v>353032</v>
      </c>
      <c r="F25" s="68">
        <v>82345</v>
      </c>
      <c r="G25" s="3">
        <v>223131</v>
      </c>
      <c r="H25" s="69">
        <f t="shared" si="15"/>
        <v>305476</v>
      </c>
      <c r="I25" s="68">
        <v>147489</v>
      </c>
      <c r="J25" s="3">
        <v>229753</v>
      </c>
      <c r="K25" s="69">
        <f t="shared" si="16"/>
        <v>377242</v>
      </c>
      <c r="L25" s="86">
        <v>0</v>
      </c>
      <c r="M25" s="55">
        <v>0</v>
      </c>
      <c r="N25" s="87">
        <f t="shared" si="10"/>
        <v>0</v>
      </c>
      <c r="O25" s="68">
        <v>34809</v>
      </c>
      <c r="P25" s="3">
        <v>0</v>
      </c>
      <c r="Q25" s="69">
        <f t="shared" si="17"/>
        <v>34809</v>
      </c>
      <c r="R25" s="68">
        <v>35575</v>
      </c>
      <c r="S25" s="3">
        <v>96331</v>
      </c>
      <c r="T25" s="69">
        <f t="shared" si="18"/>
        <v>131906</v>
      </c>
      <c r="U25" s="68">
        <v>51234</v>
      </c>
      <c r="V25" s="3">
        <v>267710</v>
      </c>
      <c r="W25" s="69">
        <f t="shared" si="19"/>
        <v>318944</v>
      </c>
      <c r="X25" s="68">
        <v>13402</v>
      </c>
      <c r="Y25" s="3">
        <v>28128</v>
      </c>
      <c r="Z25" s="69">
        <f t="shared" si="20"/>
        <v>41530</v>
      </c>
      <c r="AA25" s="68">
        <f t="shared" si="11"/>
        <v>472821</v>
      </c>
      <c r="AB25" s="3">
        <f t="shared" si="12"/>
        <v>1090118</v>
      </c>
      <c r="AC25" s="69">
        <f t="shared" si="13"/>
        <v>1562939</v>
      </c>
    </row>
    <row r="26" spans="2:29" ht="15" x14ac:dyDescent="0.25">
      <c r="B26" s="64">
        <v>43040</v>
      </c>
      <c r="C26" s="68">
        <v>103505</v>
      </c>
      <c r="D26" s="3">
        <v>253908</v>
      </c>
      <c r="E26" s="69">
        <f t="shared" si="14"/>
        <v>357413</v>
      </c>
      <c r="F26" s="68">
        <v>97050</v>
      </c>
      <c r="G26" s="3">
        <v>225980</v>
      </c>
      <c r="H26" s="69">
        <f t="shared" si="15"/>
        <v>323030</v>
      </c>
      <c r="I26" s="68">
        <v>171901</v>
      </c>
      <c r="J26" s="3">
        <v>240643</v>
      </c>
      <c r="K26" s="69">
        <f t="shared" si="16"/>
        <v>412544</v>
      </c>
      <c r="L26" s="86">
        <v>0</v>
      </c>
      <c r="M26" s="55">
        <v>0</v>
      </c>
      <c r="N26" s="87">
        <f t="shared" si="10"/>
        <v>0</v>
      </c>
      <c r="O26" s="68">
        <v>39289</v>
      </c>
      <c r="P26" s="3">
        <v>0</v>
      </c>
      <c r="Q26" s="69">
        <f t="shared" si="17"/>
        <v>39289</v>
      </c>
      <c r="R26" s="68">
        <v>77842</v>
      </c>
      <c r="S26" s="3">
        <v>83727</v>
      </c>
      <c r="T26" s="69">
        <f t="shared" si="18"/>
        <v>161569</v>
      </c>
      <c r="U26" s="68">
        <v>52513</v>
      </c>
      <c r="V26" s="3">
        <v>257644</v>
      </c>
      <c r="W26" s="69">
        <f t="shared" si="19"/>
        <v>310157</v>
      </c>
      <c r="X26" s="68">
        <v>14210</v>
      </c>
      <c r="Y26" s="3">
        <v>31964</v>
      </c>
      <c r="Z26" s="69">
        <f t="shared" si="20"/>
        <v>46174</v>
      </c>
      <c r="AA26" s="68">
        <f t="shared" si="11"/>
        <v>556310</v>
      </c>
      <c r="AB26" s="3">
        <f t="shared" si="12"/>
        <v>1093866</v>
      </c>
      <c r="AC26" s="69">
        <f t="shared" si="13"/>
        <v>1650176</v>
      </c>
    </row>
    <row r="27" spans="2:29" x14ac:dyDescent="0.35">
      <c r="B27" s="64">
        <v>43070</v>
      </c>
      <c r="C27" s="68">
        <v>107259</v>
      </c>
      <c r="D27" s="3">
        <v>268873</v>
      </c>
      <c r="E27" s="69">
        <f t="shared" si="14"/>
        <v>376132</v>
      </c>
      <c r="F27" s="68">
        <v>76574</v>
      </c>
      <c r="G27" s="3">
        <v>284542</v>
      </c>
      <c r="H27" s="69">
        <f t="shared" si="15"/>
        <v>361116</v>
      </c>
      <c r="I27" s="68">
        <v>193292</v>
      </c>
      <c r="J27" s="3">
        <v>325358</v>
      </c>
      <c r="K27" s="69">
        <f t="shared" si="16"/>
        <v>518650</v>
      </c>
      <c r="L27" s="86">
        <v>0</v>
      </c>
      <c r="M27" s="55">
        <v>0</v>
      </c>
      <c r="N27" s="87">
        <f t="shared" si="10"/>
        <v>0</v>
      </c>
      <c r="O27" s="68">
        <v>29907</v>
      </c>
      <c r="P27" s="3">
        <v>0</v>
      </c>
      <c r="Q27" s="69">
        <f t="shared" si="17"/>
        <v>29907</v>
      </c>
      <c r="R27" s="68">
        <v>92243</v>
      </c>
      <c r="S27" s="3">
        <v>89325</v>
      </c>
      <c r="T27" s="69">
        <f t="shared" si="18"/>
        <v>181568</v>
      </c>
      <c r="U27" s="68">
        <v>56691</v>
      </c>
      <c r="V27" s="3">
        <v>237906</v>
      </c>
      <c r="W27" s="69">
        <f t="shared" si="19"/>
        <v>294597</v>
      </c>
      <c r="X27" s="68">
        <v>17389</v>
      </c>
      <c r="Y27" s="3">
        <v>18349</v>
      </c>
      <c r="Z27" s="69">
        <f t="shared" si="20"/>
        <v>35738</v>
      </c>
      <c r="AA27" s="68">
        <f t="shared" si="11"/>
        <v>573355</v>
      </c>
      <c r="AB27" s="3">
        <f t="shared" si="12"/>
        <v>1224353</v>
      </c>
      <c r="AC27" s="69">
        <f t="shared" si="13"/>
        <v>1797708</v>
      </c>
    </row>
    <row r="28" spans="2:29" x14ac:dyDescent="0.35">
      <c r="B28" s="64">
        <v>43101</v>
      </c>
      <c r="C28" s="68">
        <v>101389</v>
      </c>
      <c r="D28" s="3">
        <v>251389</v>
      </c>
      <c r="E28" s="69">
        <f t="shared" si="14"/>
        <v>352778</v>
      </c>
      <c r="F28" s="68">
        <v>133695</v>
      </c>
      <c r="G28" s="3">
        <v>226953</v>
      </c>
      <c r="H28" s="69">
        <f t="shared" si="15"/>
        <v>360648</v>
      </c>
      <c r="I28" s="68">
        <v>142153</v>
      </c>
      <c r="J28" s="3">
        <v>366512</v>
      </c>
      <c r="K28" s="69">
        <f t="shared" si="16"/>
        <v>508665</v>
      </c>
      <c r="L28" s="86">
        <v>0</v>
      </c>
      <c r="M28" s="55">
        <v>0</v>
      </c>
      <c r="N28" s="87">
        <f t="shared" si="10"/>
        <v>0</v>
      </c>
      <c r="O28" s="68">
        <v>32985</v>
      </c>
      <c r="P28" s="3">
        <v>0</v>
      </c>
      <c r="Q28" s="69">
        <f t="shared" si="17"/>
        <v>32985</v>
      </c>
      <c r="R28" s="68">
        <v>54859</v>
      </c>
      <c r="S28" s="3">
        <v>43355</v>
      </c>
      <c r="T28" s="69">
        <f t="shared" si="18"/>
        <v>98214</v>
      </c>
      <c r="U28" s="68">
        <v>61928</v>
      </c>
      <c r="V28" s="3">
        <v>245850</v>
      </c>
      <c r="W28" s="69">
        <f t="shared" si="19"/>
        <v>307778</v>
      </c>
      <c r="X28" s="68">
        <v>32438.000000000004</v>
      </c>
      <c r="Y28" s="3">
        <v>26255</v>
      </c>
      <c r="Z28" s="69">
        <f t="shared" si="20"/>
        <v>58693</v>
      </c>
      <c r="AA28" s="68">
        <f t="shared" si="11"/>
        <v>559447</v>
      </c>
      <c r="AB28" s="3">
        <f t="shared" si="12"/>
        <v>1160314</v>
      </c>
      <c r="AC28" s="69">
        <f t="shared" si="13"/>
        <v>1719761</v>
      </c>
    </row>
    <row r="29" spans="2:29" x14ac:dyDescent="0.35">
      <c r="B29" s="64">
        <v>43132</v>
      </c>
      <c r="C29" s="137">
        <v>94550</v>
      </c>
      <c r="D29" s="138">
        <v>251502</v>
      </c>
      <c r="E29" s="139">
        <f t="shared" si="14"/>
        <v>346052</v>
      </c>
      <c r="F29" s="137">
        <v>111152</v>
      </c>
      <c r="G29" s="138">
        <v>190081</v>
      </c>
      <c r="H29" s="139">
        <f t="shared" si="15"/>
        <v>301233</v>
      </c>
      <c r="I29" s="137">
        <v>166691</v>
      </c>
      <c r="J29" s="138">
        <v>340441</v>
      </c>
      <c r="K29" s="139">
        <f t="shared" si="16"/>
        <v>507132</v>
      </c>
      <c r="L29" s="137">
        <v>0</v>
      </c>
      <c r="M29" s="138">
        <v>0</v>
      </c>
      <c r="N29" s="139">
        <f t="shared" si="10"/>
        <v>0</v>
      </c>
      <c r="O29" s="137">
        <v>43667</v>
      </c>
      <c r="P29" s="138">
        <v>0</v>
      </c>
      <c r="Q29" s="139">
        <f t="shared" si="17"/>
        <v>43667</v>
      </c>
      <c r="R29" s="137">
        <v>64731</v>
      </c>
      <c r="S29" s="138">
        <v>40461</v>
      </c>
      <c r="T29" s="139">
        <f t="shared" si="18"/>
        <v>105192</v>
      </c>
      <c r="U29" s="137">
        <v>77451</v>
      </c>
      <c r="V29" s="138">
        <v>205324</v>
      </c>
      <c r="W29" s="139">
        <f t="shared" si="19"/>
        <v>282775</v>
      </c>
      <c r="X29" s="137">
        <v>39688</v>
      </c>
      <c r="Y29" s="138">
        <v>22912</v>
      </c>
      <c r="Z29" s="139">
        <f t="shared" si="20"/>
        <v>62600</v>
      </c>
      <c r="AA29" s="68">
        <f t="shared" si="11"/>
        <v>597930</v>
      </c>
      <c r="AB29" s="3">
        <f t="shared" si="12"/>
        <v>1050721</v>
      </c>
      <c r="AC29" s="69">
        <f t="shared" si="13"/>
        <v>1648651</v>
      </c>
    </row>
    <row r="30" spans="2:29" x14ac:dyDescent="0.35">
      <c r="B30" s="64">
        <v>43160</v>
      </c>
      <c r="C30" s="68">
        <v>0</v>
      </c>
      <c r="D30" s="3">
        <v>0</v>
      </c>
      <c r="E30" s="69">
        <f t="shared" si="14"/>
        <v>0</v>
      </c>
      <c r="F30" s="68">
        <v>0</v>
      </c>
      <c r="G30" s="3">
        <v>0</v>
      </c>
      <c r="H30" s="69">
        <f t="shared" si="15"/>
        <v>0</v>
      </c>
      <c r="I30" s="68">
        <v>0</v>
      </c>
      <c r="J30" s="3">
        <v>0</v>
      </c>
      <c r="K30" s="69">
        <f t="shared" si="16"/>
        <v>0</v>
      </c>
      <c r="L30" s="88"/>
      <c r="M30" s="89"/>
      <c r="N30" s="87">
        <f t="shared" si="10"/>
        <v>0</v>
      </c>
      <c r="O30" s="68">
        <v>0</v>
      </c>
      <c r="P30" s="3">
        <v>0</v>
      </c>
      <c r="Q30" s="69">
        <f t="shared" si="17"/>
        <v>0</v>
      </c>
      <c r="R30" s="68">
        <v>0</v>
      </c>
      <c r="S30" s="3">
        <v>0</v>
      </c>
      <c r="T30" s="69">
        <f t="shared" si="18"/>
        <v>0</v>
      </c>
      <c r="U30" s="68">
        <v>0</v>
      </c>
      <c r="V30" s="3">
        <v>0</v>
      </c>
      <c r="W30" s="69">
        <f t="shared" si="19"/>
        <v>0</v>
      </c>
      <c r="X30" s="68">
        <v>0</v>
      </c>
      <c r="Y30" s="3">
        <v>0</v>
      </c>
      <c r="Z30" s="69">
        <f t="shared" si="20"/>
        <v>0</v>
      </c>
      <c r="AA30" s="68">
        <f t="shared" si="11"/>
        <v>0</v>
      </c>
      <c r="AB30" s="3">
        <f t="shared" si="12"/>
        <v>0</v>
      </c>
      <c r="AC30" s="69">
        <f t="shared" si="13"/>
        <v>0</v>
      </c>
    </row>
    <row r="31" spans="2:29" ht="21" customHeight="1" x14ac:dyDescent="0.35">
      <c r="B31" s="52" t="s">
        <v>13</v>
      </c>
      <c r="C31" s="77">
        <f>SUM(C19:C30)</f>
        <v>1128910</v>
      </c>
      <c r="D31" s="46">
        <f>SUM(D19:D30)</f>
        <v>2635139</v>
      </c>
      <c r="E31" s="78">
        <f>SUM(C31:D31)</f>
        <v>3764049</v>
      </c>
      <c r="F31" s="77">
        <f>SUM(F19:F30)</f>
        <v>1063104</v>
      </c>
      <c r="G31" s="46">
        <f>SUM(G19:G30)</f>
        <v>2314266</v>
      </c>
      <c r="H31" s="78">
        <f>SUM(F31:G31)</f>
        <v>3377370</v>
      </c>
      <c r="I31" s="77">
        <f>SUM(I19:I30)</f>
        <v>1812776</v>
      </c>
      <c r="J31" s="46">
        <f>SUM(J19:J30)</f>
        <v>3078346</v>
      </c>
      <c r="K31" s="78">
        <f>SUM(I31:J31)</f>
        <v>4891122</v>
      </c>
      <c r="L31" s="77">
        <f>SUM(L19:L30)</f>
        <v>0</v>
      </c>
      <c r="M31" s="46">
        <f>SUM(M19:M30)</f>
        <v>0</v>
      </c>
      <c r="N31" s="78">
        <f>SUM(L31:M31)</f>
        <v>0</v>
      </c>
      <c r="O31" s="77">
        <f>SUM(O19:O30)</f>
        <v>374203</v>
      </c>
      <c r="P31" s="46">
        <f>SUM(P19:P30)</f>
        <v>0</v>
      </c>
      <c r="Q31" s="78">
        <f>SUM(O31:P31)</f>
        <v>374203</v>
      </c>
      <c r="R31" s="77">
        <f>SUM(R19:R30)</f>
        <v>635844</v>
      </c>
      <c r="S31" s="46">
        <f>SUM(S19:S30)</f>
        <v>644219</v>
      </c>
      <c r="T31" s="78">
        <f>SUM(R31:S31)</f>
        <v>1280063</v>
      </c>
      <c r="U31" s="77">
        <f>SUM(U19:U30)</f>
        <v>716581</v>
      </c>
      <c r="V31" s="46">
        <f>SUM(V19:V30)</f>
        <v>2464755</v>
      </c>
      <c r="W31" s="78">
        <f>SUM(U31:V31)</f>
        <v>3181336</v>
      </c>
      <c r="X31" s="77">
        <f>SUM(X19:X30)</f>
        <v>208813</v>
      </c>
      <c r="Y31" s="46">
        <f>SUM(Y19:Y30)</f>
        <v>162673</v>
      </c>
      <c r="Z31" s="78">
        <f>SUM(X31:Y31)</f>
        <v>371486</v>
      </c>
      <c r="AA31" s="77">
        <f>SUM(AA19:AA30)</f>
        <v>5940231</v>
      </c>
      <c r="AB31" s="46">
        <f>SUM(AB19:AB30)</f>
        <v>11299398</v>
      </c>
      <c r="AC31" s="78">
        <f>SUM(AA31:AB31)</f>
        <v>17239629</v>
      </c>
    </row>
    <row r="32" spans="2:29" x14ac:dyDescent="0.35">
      <c r="C32" s="72"/>
      <c r="D32" s="73"/>
      <c r="E32" s="74"/>
      <c r="F32" s="72"/>
      <c r="G32" s="73"/>
      <c r="H32" s="74"/>
      <c r="I32" s="72"/>
      <c r="J32" s="73"/>
      <c r="K32" s="74"/>
      <c r="L32" s="72"/>
      <c r="M32" s="73"/>
      <c r="N32" s="74"/>
      <c r="O32" s="72"/>
      <c r="P32" s="73"/>
      <c r="Q32" s="74"/>
      <c r="R32" s="72"/>
      <c r="S32" s="73"/>
      <c r="T32" s="74"/>
      <c r="U32" s="72"/>
      <c r="V32" s="73"/>
      <c r="W32" s="74"/>
      <c r="X32" s="72"/>
      <c r="Y32" s="73"/>
      <c r="Z32" s="74"/>
      <c r="AA32" s="72"/>
      <c r="AB32" s="73"/>
      <c r="AC32" s="74"/>
    </row>
    <row r="33" spans="1:29" ht="16" thickBot="1" x14ac:dyDescent="0.4">
      <c r="B33" s="65" t="s">
        <v>28</v>
      </c>
      <c r="C33" s="79">
        <f>(C19+C20+C21+C22+C23+C24+C25+C26+C27+C28+C29)/11</f>
        <v>102628.18181818182</v>
      </c>
      <c r="D33" s="79">
        <f>(D19+D20+D21+D22+D23+D24+D25+D26+D27+D28+D29)/11</f>
        <v>239558.09090909091</v>
      </c>
      <c r="E33" s="80">
        <f>(E19+E20+E21+E22+E23+E24+E25+E26+E27+E28)/10</f>
        <v>341799.7</v>
      </c>
      <c r="F33" s="79">
        <f>(F19+F20+F21+F22+F23+F24+F25+F26+F27+F28+F29)/11</f>
        <v>96645.818181818177</v>
      </c>
      <c r="G33" s="79">
        <f>(G19+G20+G21+G22+G23+G24+G25+G26+G27+G28+G29)/11</f>
        <v>210387.81818181818</v>
      </c>
      <c r="H33" s="82">
        <f>(H19+H20+H21+H22+H23+H24+H25+H26+H27+H28)/10</f>
        <v>307613.7</v>
      </c>
      <c r="I33" s="79">
        <f>(I19+I20+I21+I22+I23+I24+I25+I26+I27+I28+I29)/11</f>
        <v>164797.81818181818</v>
      </c>
      <c r="J33" s="79">
        <f>(J19+J20+J21+J22+J23+J24+J25+J26+J27+J28+J29)/11</f>
        <v>279849.63636363635</v>
      </c>
      <c r="K33" s="82">
        <f>(K19+K20+K21+K22+K23+K24+K25+K26+K27+K28)/10</f>
        <v>438399</v>
      </c>
      <c r="L33" s="79">
        <f>(L19+L20+L21+L22+L23+L24+L25+L26+L27+L28+L29)/11</f>
        <v>0</v>
      </c>
      <c r="M33" s="79">
        <f>(M19+M20+M21+M22+M23+M24+M25+M26+M27+M28+M29)/11</f>
        <v>0</v>
      </c>
      <c r="N33" s="78">
        <f>(N19+N20+N21+N22+N23+N24+N25+N26+N27+N28)/10</f>
        <v>0</v>
      </c>
      <c r="O33" s="79">
        <f>(O19+O20+O21+O22+O23+O24+O25+O26+O27+O28+O29)/11</f>
        <v>34018.454545454544</v>
      </c>
      <c r="P33" s="79">
        <f>(P19+P20+P21+P22+P23+P24+P25+P26+P27+P28+P29)/11</f>
        <v>0</v>
      </c>
      <c r="Q33" s="82">
        <f t="shared" ref="Q33:AC33" si="21">(Q19+Q20+Q21+Q22+Q23+Q24+Q25+Q26+Q27+Q28)/10</f>
        <v>33053.599999999999</v>
      </c>
      <c r="R33" s="79">
        <f>(R19+R20+R21+R22+R23+R24+R25+R26+R27+R28+R29)/11</f>
        <v>57804</v>
      </c>
      <c r="S33" s="79">
        <f>(S19+S20+S21+S22+S23+S24+S25+S26+S27+S28+S29)/11</f>
        <v>58565.36363636364</v>
      </c>
      <c r="T33" s="82">
        <f t="shared" si="21"/>
        <v>117487.1</v>
      </c>
      <c r="U33" s="79">
        <f>(U19+U20+U21+U22+U23+U24+U25+U26+U27+U28+U29)/11</f>
        <v>65143.727272727272</v>
      </c>
      <c r="V33" s="79">
        <f>(V19+V20+V21+V22+V23+V24+V25+V26+V27+V28+V29)/11</f>
        <v>224068.63636363635</v>
      </c>
      <c r="W33" s="82">
        <f t="shared" si="21"/>
        <v>289856.09999999998</v>
      </c>
      <c r="X33" s="79">
        <f>(X19+X20+X21+X22+X23+X24+X25+X26+X27+X28+X29)/11</f>
        <v>18983</v>
      </c>
      <c r="Y33" s="79">
        <f>(Y19+Y20+Y21+Y22+Y23+Y24+Y25+Y26+Y27+Y28+Y29)/11</f>
        <v>14788.454545454546</v>
      </c>
      <c r="Z33" s="82">
        <f t="shared" si="21"/>
        <v>30888.6</v>
      </c>
      <c r="AA33" s="81">
        <f t="shared" si="21"/>
        <v>534230.1</v>
      </c>
      <c r="AB33" s="58">
        <f t="shared" si="21"/>
        <v>1024867.7</v>
      </c>
      <c r="AC33" s="82">
        <f t="shared" si="21"/>
        <v>1559097.8</v>
      </c>
    </row>
    <row r="34" spans="1:29" x14ac:dyDescent="0.35">
      <c r="C34" s="72"/>
      <c r="D34" s="73"/>
      <c r="E34" s="74"/>
      <c r="F34" s="72"/>
      <c r="G34" s="73"/>
      <c r="H34" s="74"/>
      <c r="I34" s="72"/>
      <c r="J34" s="73"/>
      <c r="K34" s="74"/>
      <c r="L34" s="88"/>
      <c r="M34" s="89"/>
      <c r="N34" s="87"/>
      <c r="O34" s="72"/>
      <c r="P34" s="73"/>
      <c r="Q34" s="74"/>
      <c r="R34" s="72"/>
      <c r="S34" s="73"/>
      <c r="T34" s="74"/>
      <c r="U34" s="72"/>
      <c r="V34" s="73"/>
      <c r="W34" s="74"/>
      <c r="X34" s="72"/>
      <c r="Y34" s="73"/>
      <c r="Z34" s="74"/>
      <c r="AA34" s="72"/>
      <c r="AB34" s="73"/>
      <c r="AC34" s="74"/>
    </row>
    <row r="35" spans="1:29" ht="15" thickBot="1" x14ac:dyDescent="0.4">
      <c r="A35">
        <f>306+28</f>
        <v>334</v>
      </c>
      <c r="B35" s="63" t="s">
        <v>27</v>
      </c>
      <c r="C35" s="83">
        <f>C31/$A$35</f>
        <v>3379.9700598802397</v>
      </c>
      <c r="D35" s="84">
        <f>D31/$A$35</f>
        <v>7889.6377245508984</v>
      </c>
      <c r="E35" s="85">
        <f>SUM(C35:D35)</f>
        <v>11269.607784431138</v>
      </c>
      <c r="F35" s="83">
        <f>F31/$A$35</f>
        <v>3182.9461077844312</v>
      </c>
      <c r="G35" s="84">
        <f>G31/$A$35</f>
        <v>6928.9401197604793</v>
      </c>
      <c r="H35" s="85">
        <f>SUM(F35:G35)</f>
        <v>10111.88622754491</v>
      </c>
      <c r="I35" s="83">
        <f>I31/$A$35</f>
        <v>5427.4730538922158</v>
      </c>
      <c r="J35" s="84">
        <f>J31/$A$35</f>
        <v>9216.6047904191619</v>
      </c>
      <c r="K35" s="85">
        <f>SUM(I35:J35)</f>
        <v>14644.077844311378</v>
      </c>
      <c r="L35" s="90">
        <f>L31/$A$35</f>
        <v>0</v>
      </c>
      <c r="M35" s="91">
        <f>M31/$A$35</f>
        <v>0</v>
      </c>
      <c r="N35" s="92">
        <f>SUM(L35:M35)</f>
        <v>0</v>
      </c>
      <c r="O35" s="83">
        <f>O31/$A$35</f>
        <v>1120.368263473054</v>
      </c>
      <c r="P35" s="84">
        <f>P31/$A$35</f>
        <v>0</v>
      </c>
      <c r="Q35" s="85">
        <f>SUM(O35:P35)</f>
        <v>1120.368263473054</v>
      </c>
      <c r="R35" s="83">
        <f>R31/$A$35</f>
        <v>1903.7245508982037</v>
      </c>
      <c r="S35" s="84">
        <f>S31/$A$35</f>
        <v>1928.7994011976048</v>
      </c>
      <c r="T35" s="85">
        <f>SUM(R35:S35)</f>
        <v>3832.5239520958085</v>
      </c>
      <c r="U35" s="83">
        <f>U31/$A$35</f>
        <v>2145.4520958083831</v>
      </c>
      <c r="V35" s="84">
        <f>V31/$A$35</f>
        <v>7379.5059880239523</v>
      </c>
      <c r="W35" s="85">
        <f>SUM(U35:V35)</f>
        <v>9524.9580838323345</v>
      </c>
      <c r="X35" s="83">
        <f>X31/$A$35</f>
        <v>625.18862275449101</v>
      </c>
      <c r="Y35" s="84">
        <f>Y31/$A$35</f>
        <v>487.04491017964074</v>
      </c>
      <c r="Z35" s="85">
        <f>SUM(X35:Y35)</f>
        <v>1112.2335329341317</v>
      </c>
      <c r="AA35" s="83">
        <f>AA31/$A$35</f>
        <v>17785.122754491018</v>
      </c>
      <c r="AB35" s="84">
        <f>AB31/$A$35</f>
        <v>33830.532934131734</v>
      </c>
      <c r="AC35" s="85">
        <f>SUM(AA35:AB35)</f>
        <v>51615.655688622748</v>
      </c>
    </row>
  </sheetData>
  <mergeCells count="17">
    <mergeCell ref="B1:AC1"/>
    <mergeCell ref="B3:AC3"/>
    <mergeCell ref="C4:E4"/>
    <mergeCell ref="F4:H4"/>
    <mergeCell ref="I4:K4"/>
    <mergeCell ref="L4:N4"/>
    <mergeCell ref="O4:Q4"/>
    <mergeCell ref="R4:T4"/>
    <mergeCell ref="U4:W4"/>
    <mergeCell ref="X4:Z4"/>
    <mergeCell ref="AA4:AC4"/>
    <mergeCell ref="O17:Q17"/>
    <mergeCell ref="B17:B18"/>
    <mergeCell ref="C17:E17"/>
    <mergeCell ref="F17:H17"/>
    <mergeCell ref="I17:K17"/>
    <mergeCell ref="L17:N17"/>
  </mergeCells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C1:U19"/>
  <sheetViews>
    <sheetView topLeftCell="B2" workbookViewId="0">
      <selection activeCell="K18" sqref="K18"/>
    </sheetView>
  </sheetViews>
  <sheetFormatPr defaultRowHeight="14.5" x14ac:dyDescent="0.35"/>
  <cols>
    <col min="3" max="3" width="11.7265625" customWidth="1"/>
    <col min="4" max="4" width="8" bestFit="1" customWidth="1"/>
    <col min="5" max="5" width="8.26953125" customWidth="1"/>
    <col min="6" max="6" width="8.1796875" customWidth="1"/>
    <col min="7" max="8" width="0" hidden="1" customWidth="1"/>
  </cols>
  <sheetData>
    <row r="1" spans="3:21" ht="15.75" thickBot="1" x14ac:dyDescent="0.3"/>
    <row r="2" spans="3:21" ht="15.75" x14ac:dyDescent="0.25">
      <c r="C2" s="180" t="s">
        <v>0</v>
      </c>
      <c r="D2" s="556" t="s">
        <v>32</v>
      </c>
      <c r="E2" s="555"/>
      <c r="F2" s="555"/>
      <c r="G2" s="555" t="s">
        <v>33</v>
      </c>
      <c r="H2" s="555"/>
      <c r="I2" s="555"/>
      <c r="J2" s="555"/>
      <c r="K2" s="555"/>
      <c r="L2" s="555" t="s">
        <v>34</v>
      </c>
      <c r="M2" s="555"/>
      <c r="N2" s="555"/>
      <c r="O2" s="555" t="s">
        <v>8</v>
      </c>
      <c r="P2" s="555"/>
      <c r="Q2" s="557"/>
    </row>
    <row r="3" spans="3:21" ht="16" thickBot="1" x14ac:dyDescent="0.4">
      <c r="D3" s="183" t="s">
        <v>39</v>
      </c>
      <c r="E3" s="184" t="s">
        <v>35</v>
      </c>
      <c r="F3" s="184" t="s">
        <v>36</v>
      </c>
      <c r="G3" s="184" t="s">
        <v>37</v>
      </c>
      <c r="H3" s="184" t="s">
        <v>38</v>
      </c>
      <c r="I3" s="184" t="s">
        <v>39</v>
      </c>
      <c r="J3" s="184" t="s">
        <v>35</v>
      </c>
      <c r="K3" s="184" t="s">
        <v>36</v>
      </c>
      <c r="L3" s="184" t="s">
        <v>39</v>
      </c>
      <c r="M3" s="184" t="s">
        <v>35</v>
      </c>
      <c r="N3" s="184" t="s">
        <v>36</v>
      </c>
      <c r="O3" s="184" t="s">
        <v>39</v>
      </c>
      <c r="P3" s="184" t="s">
        <v>35</v>
      </c>
      <c r="Q3" s="185" t="s">
        <v>36</v>
      </c>
    </row>
    <row r="4" spans="3:21" x14ac:dyDescent="0.35">
      <c r="C4" s="181" t="s">
        <v>18</v>
      </c>
      <c r="D4" s="344"/>
      <c r="E4" s="344">
        <v>814370</v>
      </c>
      <c r="F4" s="344">
        <v>817473</v>
      </c>
      <c r="G4" s="344"/>
      <c r="H4" s="344"/>
      <c r="I4" s="344"/>
      <c r="J4" s="344">
        <v>5841</v>
      </c>
      <c r="K4" s="344">
        <v>24757</v>
      </c>
      <c r="L4" s="344">
        <v>300000</v>
      </c>
      <c r="M4" s="344">
        <v>267146</v>
      </c>
      <c r="N4" s="344">
        <v>283573</v>
      </c>
      <c r="O4" s="344">
        <f t="shared" ref="O4:P9" si="0">+D4+I4+L4</f>
        <v>300000</v>
      </c>
      <c r="P4" s="344">
        <f t="shared" si="0"/>
        <v>1087357</v>
      </c>
      <c r="Q4" s="345">
        <f t="shared" ref="Q4:Q9" si="1">+F4+K4+N4</f>
        <v>1125803</v>
      </c>
    </row>
    <row r="5" spans="3:21" x14ac:dyDescent="0.35">
      <c r="C5" s="107" t="s">
        <v>17</v>
      </c>
      <c r="D5" s="1">
        <v>900000</v>
      </c>
      <c r="E5" s="1">
        <v>718314</v>
      </c>
      <c r="F5" s="1">
        <v>780632</v>
      </c>
      <c r="G5" s="1"/>
      <c r="H5" s="1"/>
      <c r="I5" s="1"/>
      <c r="J5" s="1"/>
      <c r="K5" s="1"/>
      <c r="L5" s="1">
        <v>300000</v>
      </c>
      <c r="M5" s="360">
        <v>140142.696</v>
      </c>
      <c r="N5" s="1">
        <v>147863</v>
      </c>
      <c r="O5" s="1">
        <f t="shared" si="0"/>
        <v>1200000</v>
      </c>
      <c r="P5" s="1">
        <f t="shared" si="0"/>
        <v>858456.696</v>
      </c>
      <c r="Q5" s="108">
        <f t="shared" si="1"/>
        <v>928495</v>
      </c>
    </row>
    <row r="6" spans="3:21" x14ac:dyDescent="0.35">
      <c r="C6" s="107" t="s">
        <v>16</v>
      </c>
      <c r="D6" s="1">
        <v>1045000</v>
      </c>
      <c r="E6" s="1">
        <v>948807</v>
      </c>
      <c r="F6" s="1">
        <v>974870</v>
      </c>
      <c r="G6" s="1"/>
      <c r="H6" s="1"/>
      <c r="I6" s="1"/>
      <c r="J6" s="1"/>
      <c r="K6" s="1"/>
      <c r="L6" s="1">
        <v>300000</v>
      </c>
      <c r="M6" s="360">
        <v>209397.89</v>
      </c>
      <c r="N6" s="1">
        <v>208814</v>
      </c>
      <c r="O6" s="1">
        <f t="shared" si="0"/>
        <v>1345000</v>
      </c>
      <c r="P6" s="1">
        <f t="shared" si="0"/>
        <v>1158204.8900000001</v>
      </c>
      <c r="Q6" s="108">
        <f t="shared" si="1"/>
        <v>1183684</v>
      </c>
    </row>
    <row r="7" spans="3:21" x14ac:dyDescent="0.35">
      <c r="C7" s="107" t="s">
        <v>15</v>
      </c>
      <c r="D7" s="1">
        <v>1150000</v>
      </c>
      <c r="E7" s="1">
        <v>1059649</v>
      </c>
      <c r="F7" s="1">
        <v>1101487</v>
      </c>
      <c r="G7" s="1"/>
      <c r="H7" s="1"/>
      <c r="I7" s="1"/>
      <c r="J7" s="1"/>
      <c r="K7" s="1"/>
      <c r="L7" s="1">
        <v>150000</v>
      </c>
      <c r="M7" s="360">
        <v>103629.58</v>
      </c>
      <c r="N7" s="1">
        <v>102000</v>
      </c>
      <c r="O7" s="1">
        <f t="shared" si="0"/>
        <v>1300000</v>
      </c>
      <c r="P7" s="1">
        <f t="shared" si="0"/>
        <v>1163278.58</v>
      </c>
      <c r="Q7" s="108">
        <f t="shared" si="1"/>
        <v>1203487</v>
      </c>
    </row>
    <row r="8" spans="3:21" x14ac:dyDescent="0.35">
      <c r="C8" s="107" t="s">
        <v>31</v>
      </c>
      <c r="D8" s="1">
        <v>1420000</v>
      </c>
      <c r="E8" s="1">
        <v>1007642</v>
      </c>
      <c r="F8" s="1">
        <v>1016585</v>
      </c>
      <c r="G8" s="1"/>
      <c r="H8" s="1"/>
      <c r="I8" s="1"/>
      <c r="J8" s="1"/>
      <c r="K8" s="1"/>
      <c r="L8" s="1">
        <v>200000</v>
      </c>
      <c r="M8" s="360">
        <v>211152.61</v>
      </c>
      <c r="N8" s="1">
        <v>190765</v>
      </c>
      <c r="O8" s="1">
        <f t="shared" si="0"/>
        <v>1620000</v>
      </c>
      <c r="P8" s="1">
        <f t="shared" si="0"/>
        <v>1218794.6099999999</v>
      </c>
      <c r="Q8" s="108">
        <f t="shared" si="1"/>
        <v>1207350</v>
      </c>
    </row>
    <row r="9" spans="3:21" x14ac:dyDescent="0.35">
      <c r="C9" s="107" t="s">
        <v>40</v>
      </c>
      <c r="D9" s="363">
        <v>1365000</v>
      </c>
      <c r="E9" s="363">
        <v>1008489</v>
      </c>
      <c r="F9" s="363">
        <v>1014509</v>
      </c>
      <c r="G9" s="1"/>
      <c r="H9" s="1"/>
      <c r="I9" s="1"/>
      <c r="J9" s="1"/>
      <c r="K9" s="1"/>
      <c r="L9" s="363">
        <v>210000</v>
      </c>
      <c r="M9" s="360">
        <v>169136</v>
      </c>
      <c r="N9" s="363">
        <v>215842</v>
      </c>
      <c r="O9" s="363">
        <f t="shared" si="0"/>
        <v>1575000</v>
      </c>
      <c r="P9" s="367">
        <f>+E9+J9+M9</f>
        <v>1177625</v>
      </c>
      <c r="Q9" s="364">
        <f t="shared" si="1"/>
        <v>1230351</v>
      </c>
    </row>
    <row r="10" spans="3:21" x14ac:dyDescent="0.35">
      <c r="C10" s="107" t="s">
        <v>159</v>
      </c>
      <c r="D10" s="363">
        <v>1410000</v>
      </c>
      <c r="E10" s="367">
        <v>1238120.7999999998</v>
      </c>
      <c r="F10" s="363">
        <v>1247055.94</v>
      </c>
      <c r="G10" s="1"/>
      <c r="H10" s="1"/>
      <c r="I10" s="1"/>
      <c r="J10" s="1"/>
      <c r="K10" s="1"/>
      <c r="L10" s="363">
        <v>210000</v>
      </c>
      <c r="M10" s="360">
        <v>166963.61999999997</v>
      </c>
      <c r="N10" s="367">
        <v>168287.55000000002</v>
      </c>
      <c r="O10" s="363">
        <f t="shared" ref="O10" si="2">+D10+I10+L10</f>
        <v>1620000</v>
      </c>
      <c r="P10" s="363">
        <f t="shared" ref="P10" si="3">+E10+J10+M10</f>
        <v>1405084.4199999997</v>
      </c>
      <c r="Q10" s="364">
        <f t="shared" ref="Q10" si="4">+F10+K10+N10</f>
        <v>1415343.49</v>
      </c>
    </row>
    <row r="11" spans="3:21" x14ac:dyDescent="0.35">
      <c r="C11" s="107" t="s">
        <v>168</v>
      </c>
      <c r="D11" s="363">
        <v>750000</v>
      </c>
      <c r="E11" s="1">
        <v>780327.61</v>
      </c>
      <c r="F11" s="1">
        <v>779126</v>
      </c>
      <c r="G11" s="1"/>
      <c r="H11" s="1"/>
      <c r="I11" s="1"/>
      <c r="J11" s="1"/>
      <c r="K11" s="1"/>
      <c r="L11" s="1"/>
      <c r="M11" s="1"/>
      <c r="N11" s="1"/>
      <c r="O11" s="363">
        <f t="shared" ref="O11" si="5">+D11+I11+L11</f>
        <v>750000</v>
      </c>
      <c r="P11" s="363">
        <f t="shared" ref="P11" si="6">+E11+J11+M11</f>
        <v>780327.61</v>
      </c>
      <c r="Q11" s="364">
        <f t="shared" ref="Q11" si="7">+F11+K11+N11</f>
        <v>779126</v>
      </c>
    </row>
    <row r="12" spans="3:21" ht="15" thickBot="1" x14ac:dyDescent="0.4">
      <c r="C12" s="440" t="s">
        <v>171</v>
      </c>
      <c r="D12" s="441">
        <v>1174000</v>
      </c>
      <c r="E12" s="442"/>
      <c r="F12" s="442">
        <v>975236</v>
      </c>
      <c r="G12" s="442"/>
      <c r="H12" s="442"/>
      <c r="I12" s="442"/>
      <c r="J12" s="442"/>
      <c r="K12" s="442"/>
      <c r="L12" s="442"/>
      <c r="M12" s="442"/>
      <c r="N12" s="442"/>
      <c r="O12" s="441">
        <f t="shared" ref="O12" si="8">+D12+I12+L12</f>
        <v>1174000</v>
      </c>
      <c r="P12" s="441">
        <f t="shared" ref="P12" si="9">+E12+J12+M12</f>
        <v>0</v>
      </c>
      <c r="Q12" s="443">
        <f t="shared" ref="Q12" si="10">+F12+K12+N12</f>
        <v>975236</v>
      </c>
    </row>
    <row r="14" spans="3:21" x14ac:dyDescent="0.35">
      <c r="M14" s="236"/>
    </row>
    <row r="15" spans="3:21" x14ac:dyDescent="0.35">
      <c r="I15" s="236"/>
      <c r="M15" s="236"/>
      <c r="Q15" s="349"/>
      <c r="R15" s="349"/>
      <c r="S15" s="349"/>
      <c r="T15" s="349"/>
      <c r="U15" s="349"/>
    </row>
    <row r="16" spans="3:21" x14ac:dyDescent="0.35">
      <c r="I16" s="236"/>
      <c r="M16" s="236"/>
      <c r="Q16" s="349"/>
      <c r="R16" s="349"/>
      <c r="S16" s="349"/>
      <c r="T16" s="349"/>
      <c r="U16" s="349"/>
    </row>
    <row r="17" spans="9:13" x14ac:dyDescent="0.35">
      <c r="I17" s="236"/>
      <c r="M17" s="236"/>
    </row>
    <row r="18" spans="9:13" x14ac:dyDescent="0.35">
      <c r="I18" s="236"/>
      <c r="M18" s="236"/>
    </row>
    <row r="19" spans="9:13" x14ac:dyDescent="0.35">
      <c r="I19" s="236"/>
    </row>
  </sheetData>
  <mergeCells count="4">
    <mergeCell ref="G2:K2"/>
    <mergeCell ref="D2:F2"/>
    <mergeCell ref="L2:N2"/>
    <mergeCell ref="O2:Q2"/>
  </mergeCells>
  <pageMargins left="0.25" right="0.7" top="0.25" bottom="0.75" header="0.2" footer="0.3"/>
  <pageSetup paperSize="9" scale="82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2"/>
  <sheetViews>
    <sheetView workbookViewId="0">
      <selection activeCell="F9" sqref="F9"/>
    </sheetView>
  </sheetViews>
  <sheetFormatPr defaultRowHeight="14.5" x14ac:dyDescent="0.35"/>
  <cols>
    <col min="3" max="3" width="10" bestFit="1" customWidth="1"/>
    <col min="4" max="5" width="9.26953125" bestFit="1" customWidth="1"/>
    <col min="6" max="6" width="11.81640625" bestFit="1" customWidth="1"/>
    <col min="7" max="11" width="9.26953125" bestFit="1" customWidth="1"/>
    <col min="12" max="12" width="9.26953125" style="236" bestFit="1" customWidth="1"/>
    <col min="13" max="13" width="9.26953125" bestFit="1" customWidth="1"/>
  </cols>
  <sheetData>
    <row r="2" spans="2:13" ht="15" x14ac:dyDescent="0.25">
      <c r="L2" s="236" t="s">
        <v>167</v>
      </c>
    </row>
    <row r="3" spans="2:13" ht="15.75" thickBot="1" x14ac:dyDescent="0.3">
      <c r="B3" s="236"/>
      <c r="C3" s="236"/>
      <c r="D3" s="562" t="s">
        <v>1</v>
      </c>
      <c r="E3" s="562"/>
      <c r="F3" s="562"/>
      <c r="G3" s="562"/>
      <c r="H3" s="562"/>
      <c r="I3" s="562"/>
      <c r="J3" s="562"/>
      <c r="K3" s="562"/>
      <c r="L3" s="562"/>
      <c r="M3" s="562"/>
    </row>
    <row r="4" spans="2:13" ht="15.75" thickBot="1" x14ac:dyDescent="0.3">
      <c r="B4" s="236"/>
      <c r="C4" s="236"/>
      <c r="D4" s="558" t="s">
        <v>163</v>
      </c>
      <c r="E4" s="559"/>
      <c r="F4" s="559"/>
      <c r="G4" s="560" t="s">
        <v>164</v>
      </c>
      <c r="H4" s="560"/>
      <c r="I4" s="560"/>
      <c r="J4" s="560"/>
      <c r="K4" s="560"/>
      <c r="L4" s="560"/>
      <c r="M4" s="561"/>
    </row>
    <row r="5" spans="2:13" ht="15.75" thickBot="1" x14ac:dyDescent="0.3">
      <c r="B5" s="236"/>
      <c r="C5" s="236"/>
      <c r="D5" s="369" t="s">
        <v>9</v>
      </c>
      <c r="E5" s="370" t="s">
        <v>10</v>
      </c>
      <c r="F5" s="371" t="s">
        <v>11</v>
      </c>
      <c r="G5" s="383" t="s">
        <v>132</v>
      </c>
      <c r="H5" s="384" t="s">
        <v>133</v>
      </c>
      <c r="I5" s="384" t="s">
        <v>134</v>
      </c>
      <c r="J5" s="384" t="s">
        <v>165</v>
      </c>
      <c r="K5" s="384" t="s">
        <v>131</v>
      </c>
      <c r="L5" s="385" t="s">
        <v>166</v>
      </c>
      <c r="M5" s="386" t="s">
        <v>112</v>
      </c>
    </row>
    <row r="6" spans="2:13" ht="15.75" x14ac:dyDescent="0.25">
      <c r="C6" s="362" t="s">
        <v>18</v>
      </c>
      <c r="D6" s="379">
        <v>1315.2270000000001</v>
      </c>
      <c r="E6" s="380">
        <v>1740.1030000000001</v>
      </c>
      <c r="F6" s="372">
        <f t="shared" ref="F6:F12" si="0">D6+E6</f>
        <v>3055.33</v>
      </c>
      <c r="G6" s="381">
        <v>2149</v>
      </c>
      <c r="H6" s="379">
        <v>64</v>
      </c>
      <c r="I6" s="379">
        <v>211</v>
      </c>
      <c r="J6" s="379">
        <v>49</v>
      </c>
      <c r="K6" s="379">
        <v>176</v>
      </c>
      <c r="L6" s="380">
        <v>79</v>
      </c>
      <c r="M6" s="382">
        <f>SUM(G6:L6)</f>
        <v>2728</v>
      </c>
    </row>
    <row r="7" spans="2:13" ht="15.75" x14ac:dyDescent="0.25">
      <c r="C7" s="362" t="s">
        <v>17</v>
      </c>
      <c r="D7" s="374">
        <v>1649.66</v>
      </c>
      <c r="E7" s="375">
        <v>2058.9250000000002</v>
      </c>
      <c r="F7" s="373">
        <f t="shared" si="0"/>
        <v>3708.585</v>
      </c>
      <c r="G7" s="376">
        <v>2234</v>
      </c>
      <c r="H7" s="374">
        <v>239</v>
      </c>
      <c r="I7" s="374">
        <v>1001</v>
      </c>
      <c r="J7" s="374">
        <v>144</v>
      </c>
      <c r="K7" s="374">
        <v>93</v>
      </c>
      <c r="L7" s="375">
        <v>45</v>
      </c>
      <c r="M7" s="377">
        <f>SUM(G7:L7)</f>
        <v>3756</v>
      </c>
    </row>
    <row r="8" spans="2:13" ht="15.75" x14ac:dyDescent="0.25">
      <c r="C8" s="362" t="s">
        <v>16</v>
      </c>
      <c r="D8" s="374">
        <v>1197.7539999999999</v>
      </c>
      <c r="E8" s="375">
        <v>2287.4749999999999</v>
      </c>
      <c r="F8" s="373">
        <f t="shared" si="0"/>
        <v>3485.2289999999998</v>
      </c>
      <c r="G8" s="376">
        <v>1803</v>
      </c>
      <c r="H8" s="374">
        <v>15</v>
      </c>
      <c r="I8" s="374">
        <v>957</v>
      </c>
      <c r="J8" s="374">
        <v>73</v>
      </c>
      <c r="K8" s="374">
        <v>353</v>
      </c>
      <c r="L8" s="375">
        <v>0</v>
      </c>
      <c r="M8" s="377">
        <f t="shared" ref="M8:M12" si="1">SUM(G8:L8)</f>
        <v>3201</v>
      </c>
    </row>
    <row r="9" spans="2:13" ht="15.75" x14ac:dyDescent="0.25">
      <c r="C9" s="362" t="s">
        <v>15</v>
      </c>
      <c r="D9" s="374">
        <v>1335.723</v>
      </c>
      <c r="E9" s="375">
        <v>2798.4270000000001</v>
      </c>
      <c r="F9" s="373">
        <f t="shared" si="0"/>
        <v>4134.1499999999996</v>
      </c>
      <c r="G9" s="376">
        <v>1230</v>
      </c>
      <c r="H9" s="374">
        <v>43</v>
      </c>
      <c r="I9" s="374">
        <v>2149</v>
      </c>
      <c r="J9" s="374">
        <v>39</v>
      </c>
      <c r="K9" s="374">
        <v>316</v>
      </c>
      <c r="L9" s="375">
        <v>0</v>
      </c>
      <c r="M9" s="377">
        <f t="shared" si="1"/>
        <v>3777</v>
      </c>
    </row>
    <row r="10" spans="2:13" ht="15.75" x14ac:dyDescent="0.25">
      <c r="C10" s="362" t="s">
        <v>31</v>
      </c>
      <c r="D10" s="374">
        <v>1248.6690000000001</v>
      </c>
      <c r="E10" s="375">
        <v>2886.6060000000002</v>
      </c>
      <c r="F10" s="373">
        <f t="shared" si="0"/>
        <v>4135.2750000000005</v>
      </c>
      <c r="G10" s="376">
        <v>1.441643</v>
      </c>
      <c r="H10" s="374">
        <v>8.1020000000000003</v>
      </c>
      <c r="I10" s="374">
        <v>2443.0189999999998</v>
      </c>
      <c r="J10" s="374">
        <v>29.744000000000003</v>
      </c>
      <c r="K10" s="374">
        <v>187.70900000000003</v>
      </c>
      <c r="L10" s="375">
        <v>0</v>
      </c>
      <c r="M10" s="377">
        <f t="shared" si="1"/>
        <v>2670.0156429999997</v>
      </c>
    </row>
    <row r="11" spans="2:13" ht="15.75" x14ac:dyDescent="0.25">
      <c r="C11" s="362" t="s">
        <v>40</v>
      </c>
      <c r="D11" s="374">
        <v>998.06299999999999</v>
      </c>
      <c r="E11" s="375">
        <v>2886.877</v>
      </c>
      <c r="F11" s="373">
        <f t="shared" si="0"/>
        <v>3884.94</v>
      </c>
      <c r="G11" s="376">
        <v>1378.5819999999999</v>
      </c>
      <c r="H11" s="374">
        <v>0</v>
      </c>
      <c r="I11" s="374">
        <v>2376.8089999999997</v>
      </c>
      <c r="J11" s="374">
        <v>3.2450000000000001</v>
      </c>
      <c r="K11" s="374">
        <v>81.418999999999997</v>
      </c>
      <c r="L11" s="375">
        <v>0</v>
      </c>
      <c r="M11" s="377">
        <f t="shared" si="1"/>
        <v>3840.0549999999994</v>
      </c>
    </row>
    <row r="12" spans="2:13" ht="16" thickBot="1" x14ac:dyDescent="0.4">
      <c r="C12" s="365" t="s">
        <v>159</v>
      </c>
      <c r="D12" s="374">
        <v>1051.0450000000001</v>
      </c>
      <c r="E12" s="375">
        <v>2872.8339999999998</v>
      </c>
      <c r="F12" s="368">
        <f t="shared" si="0"/>
        <v>3923.8789999999999</v>
      </c>
      <c r="G12" s="376">
        <f>(400978.7+1359831.6)/1000</f>
        <v>1760.8103000000001</v>
      </c>
      <c r="H12" s="374">
        <v>0</v>
      </c>
      <c r="I12" s="374">
        <f>(642681.9+982185.3)/1000</f>
        <v>1624.8672000000001</v>
      </c>
      <c r="J12" s="374">
        <v>0</v>
      </c>
      <c r="K12" s="374">
        <v>572.53030000000001</v>
      </c>
      <c r="L12" s="375">
        <v>0</v>
      </c>
      <c r="M12" s="378">
        <f t="shared" si="1"/>
        <v>3958.2078000000001</v>
      </c>
    </row>
  </sheetData>
  <mergeCells count="3">
    <mergeCell ref="D4:F4"/>
    <mergeCell ref="G4:M4"/>
    <mergeCell ref="D3:M3"/>
  </mergeCells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D2:N80"/>
  <sheetViews>
    <sheetView workbookViewId="0">
      <selection activeCell="G16" sqref="G16"/>
    </sheetView>
  </sheetViews>
  <sheetFormatPr defaultColWidth="9.1796875" defaultRowHeight="14.5" x14ac:dyDescent="0.35"/>
  <cols>
    <col min="1" max="3" width="9.1796875" style="207"/>
    <col min="4" max="4" width="14.54296875" style="207" bestFit="1" customWidth="1"/>
    <col min="5" max="5" width="16.453125" style="211" bestFit="1" customWidth="1"/>
    <col min="6" max="6" width="16.453125" style="211" customWidth="1"/>
    <col min="7" max="7" width="17.7265625" style="211" customWidth="1"/>
    <col min="8" max="8" width="5.81640625" style="207" customWidth="1"/>
    <col min="9" max="9" width="5.453125" style="207" customWidth="1"/>
    <col min="10" max="10" width="14.54296875" style="207" bestFit="1" customWidth="1"/>
    <col min="11" max="11" width="16.453125" style="211" bestFit="1" customWidth="1"/>
    <col min="12" max="12" width="17" style="211" customWidth="1"/>
    <col min="13" max="13" width="19.453125" style="211" customWidth="1"/>
    <col min="14" max="14" width="12" style="207" bestFit="1" customWidth="1"/>
    <col min="15" max="16384" width="9.1796875" style="207"/>
  </cols>
  <sheetData>
    <row r="2" spans="4:14" ht="18.75" x14ac:dyDescent="0.3">
      <c r="D2" s="563" t="s">
        <v>46</v>
      </c>
      <c r="E2" s="563"/>
      <c r="F2" s="563"/>
      <c r="G2" s="563"/>
      <c r="H2" s="199"/>
      <c r="J2" s="563" t="s">
        <v>47</v>
      </c>
      <c r="K2" s="563"/>
      <c r="L2" s="563"/>
      <c r="M2" s="563"/>
      <c r="N2" s="199"/>
    </row>
    <row r="3" spans="4:14" ht="15.75" x14ac:dyDescent="0.25">
      <c r="D3" s="564" t="s">
        <v>43</v>
      </c>
      <c r="E3" s="565"/>
      <c r="F3" s="565"/>
      <c r="G3" s="566"/>
      <c r="H3" s="198"/>
      <c r="J3" s="564" t="s">
        <v>48</v>
      </c>
      <c r="K3" s="565"/>
      <c r="L3" s="565"/>
      <c r="M3" s="566"/>
      <c r="N3" s="198"/>
    </row>
    <row r="4" spans="4:14" ht="31.5" x14ac:dyDescent="0.25">
      <c r="D4" s="197"/>
      <c r="E4" s="200" t="s">
        <v>53</v>
      </c>
      <c r="F4" s="200" t="s">
        <v>54</v>
      </c>
      <c r="G4" s="46" t="s">
        <v>59</v>
      </c>
      <c r="J4" s="197"/>
      <c r="K4" s="200" t="s">
        <v>53</v>
      </c>
      <c r="L4" s="200" t="s">
        <v>54</v>
      </c>
      <c r="M4" s="46" t="s">
        <v>59</v>
      </c>
    </row>
    <row r="5" spans="4:14" ht="15.75" x14ac:dyDescent="0.25">
      <c r="D5" s="197" t="s">
        <v>18</v>
      </c>
      <c r="E5" s="112">
        <v>5.5</v>
      </c>
      <c r="F5" s="201">
        <v>3.0553300000000001</v>
      </c>
      <c r="G5" s="112">
        <v>10.58</v>
      </c>
      <c r="J5" s="197" t="s">
        <v>18</v>
      </c>
      <c r="K5" s="112">
        <v>0.9</v>
      </c>
      <c r="L5" s="202">
        <v>0.81437000000000004</v>
      </c>
      <c r="M5" s="112"/>
    </row>
    <row r="6" spans="4:14" ht="15.75" x14ac:dyDescent="0.25">
      <c r="D6" s="197" t="s">
        <v>17</v>
      </c>
      <c r="E6" s="112">
        <v>5.5</v>
      </c>
      <c r="F6" s="201">
        <v>3.7085849999999998</v>
      </c>
      <c r="G6" s="112">
        <v>15.5</v>
      </c>
      <c r="J6" s="197" t="s">
        <v>17</v>
      </c>
      <c r="K6" s="112">
        <v>0.9</v>
      </c>
      <c r="L6" s="202">
        <v>0.71831400000000001</v>
      </c>
      <c r="M6" s="112">
        <v>3.8</v>
      </c>
    </row>
    <row r="7" spans="4:14" ht="15.75" x14ac:dyDescent="0.25">
      <c r="D7" s="197" t="s">
        <v>16</v>
      </c>
      <c r="E7" s="112">
        <v>5.5</v>
      </c>
      <c r="F7" s="201">
        <v>3.4852289999999999</v>
      </c>
      <c r="G7" s="112">
        <v>33.51</v>
      </c>
      <c r="J7" s="197" t="s">
        <v>16</v>
      </c>
      <c r="K7" s="112">
        <v>1.04</v>
      </c>
      <c r="L7" s="202">
        <v>0.94880699999999996</v>
      </c>
      <c r="M7" s="112">
        <v>1.53</v>
      </c>
    </row>
    <row r="8" spans="4:14" ht="15.75" x14ac:dyDescent="0.25">
      <c r="D8" s="197" t="s">
        <v>15</v>
      </c>
      <c r="E8" s="112">
        <v>5.5</v>
      </c>
      <c r="F8" s="201">
        <v>4.13415</v>
      </c>
      <c r="G8" s="112">
        <v>7.34</v>
      </c>
      <c r="J8" s="197" t="s">
        <v>15</v>
      </c>
      <c r="K8" s="112">
        <v>1.1499999999999999</v>
      </c>
      <c r="L8" s="202">
        <v>1.0596490000000001</v>
      </c>
      <c r="M8" s="112">
        <v>0.12</v>
      </c>
    </row>
    <row r="9" spans="4:14" ht="15.75" x14ac:dyDescent="0.25">
      <c r="D9" s="197" t="s">
        <v>31</v>
      </c>
      <c r="E9" s="112">
        <v>5.5</v>
      </c>
      <c r="F9" s="201">
        <v>4.135275</v>
      </c>
      <c r="G9" s="112">
        <v>8.06</v>
      </c>
      <c r="J9" s="197" t="s">
        <v>31</v>
      </c>
      <c r="K9" s="112">
        <v>1.42</v>
      </c>
      <c r="L9" s="202">
        <v>1.0076419999999999</v>
      </c>
      <c r="M9" s="112"/>
    </row>
    <row r="10" spans="4:14" ht="15.75" x14ac:dyDescent="0.25">
      <c r="D10" s="197" t="s">
        <v>52</v>
      </c>
      <c r="E10" s="112">
        <v>5.5</v>
      </c>
      <c r="F10" s="201">
        <v>3.99</v>
      </c>
      <c r="G10" s="112">
        <v>1.22</v>
      </c>
      <c r="J10" s="197" t="s">
        <v>52</v>
      </c>
      <c r="K10" s="112">
        <v>1.37</v>
      </c>
      <c r="L10" s="202">
        <v>0.94</v>
      </c>
      <c r="M10" s="112"/>
    </row>
    <row r="11" spans="4:14" ht="15.5" x14ac:dyDescent="0.35">
      <c r="D11" s="564" t="s">
        <v>2</v>
      </c>
      <c r="E11" s="565"/>
      <c r="F11" s="565"/>
      <c r="G11" s="566"/>
      <c r="H11" s="198"/>
      <c r="J11" s="564" t="s">
        <v>49</v>
      </c>
      <c r="K11" s="565"/>
      <c r="L11" s="565"/>
      <c r="M11" s="566"/>
      <c r="N11" s="198"/>
    </row>
    <row r="12" spans="4:14" ht="31" x14ac:dyDescent="0.35">
      <c r="D12" s="197"/>
      <c r="E12" s="200" t="s">
        <v>53</v>
      </c>
      <c r="F12" s="200" t="s">
        <v>54</v>
      </c>
      <c r="G12" s="46" t="s">
        <v>59</v>
      </c>
      <c r="J12" s="197"/>
      <c r="K12" s="200" t="s">
        <v>53</v>
      </c>
      <c r="L12" s="200" t="s">
        <v>54</v>
      </c>
      <c r="M12" s="46" t="s">
        <v>59</v>
      </c>
    </row>
    <row r="13" spans="4:14" ht="15.5" x14ac:dyDescent="0.35">
      <c r="D13" s="197" t="s">
        <v>18</v>
      </c>
      <c r="E13" s="112">
        <v>4.3</v>
      </c>
      <c r="F13" s="201">
        <v>4.177994</v>
      </c>
      <c r="G13" s="112">
        <v>16.920000000000002</v>
      </c>
      <c r="J13" s="197" t="s">
        <v>18</v>
      </c>
      <c r="K13" s="112">
        <v>0.06</v>
      </c>
      <c r="L13" s="202">
        <v>5.8409999999999998E-3</v>
      </c>
      <c r="M13" s="112"/>
    </row>
    <row r="14" spans="4:14" ht="15.5" x14ac:dyDescent="0.35">
      <c r="D14" s="197" t="s">
        <v>17</v>
      </c>
      <c r="E14" s="112">
        <v>4.3</v>
      </c>
      <c r="F14" s="201">
        <v>3.627068</v>
      </c>
      <c r="G14" s="112">
        <v>24.72</v>
      </c>
      <c r="J14" s="197" t="s">
        <v>17</v>
      </c>
      <c r="K14" s="112"/>
      <c r="L14" s="112"/>
      <c r="M14" s="112"/>
    </row>
    <row r="15" spans="4:14" ht="15.5" x14ac:dyDescent="0.35">
      <c r="D15" s="197" t="s">
        <v>16</v>
      </c>
      <c r="E15" s="206">
        <v>5</v>
      </c>
      <c r="F15" s="201">
        <v>3.649051</v>
      </c>
      <c r="G15" s="112">
        <v>28.76</v>
      </c>
      <c r="J15" s="197" t="s">
        <v>16</v>
      </c>
      <c r="K15" s="112"/>
      <c r="L15" s="112"/>
      <c r="M15" s="112"/>
    </row>
    <row r="16" spans="4:14" ht="15.5" x14ac:dyDescent="0.35">
      <c r="D16" s="197" t="s">
        <v>15</v>
      </c>
      <c r="E16" s="206">
        <v>5</v>
      </c>
      <c r="F16" s="201">
        <v>3.8119320000000001</v>
      </c>
      <c r="G16" s="112">
        <v>21.2</v>
      </c>
      <c r="J16" s="197" t="s">
        <v>15</v>
      </c>
      <c r="K16" s="112"/>
      <c r="L16" s="112"/>
      <c r="M16" s="112"/>
    </row>
    <row r="17" spans="4:14" ht="15.5" x14ac:dyDescent="0.35">
      <c r="D17" s="197" t="s">
        <v>31</v>
      </c>
      <c r="E17" s="206">
        <v>5</v>
      </c>
      <c r="F17" s="201">
        <v>3.706045</v>
      </c>
      <c r="G17" s="112">
        <v>5.79</v>
      </c>
      <c r="J17" s="197" t="s">
        <v>31</v>
      </c>
      <c r="K17" s="112"/>
      <c r="L17" s="112"/>
      <c r="M17" s="112"/>
    </row>
    <row r="18" spans="4:14" ht="15.5" x14ac:dyDescent="0.35">
      <c r="D18" s="197" t="s">
        <v>52</v>
      </c>
      <c r="E18" s="206">
        <v>5</v>
      </c>
      <c r="F18" s="201">
        <v>3.66</v>
      </c>
      <c r="G18" s="112">
        <v>8.1999999999999993</v>
      </c>
      <c r="J18" s="197" t="s">
        <v>52</v>
      </c>
      <c r="K18" s="112"/>
      <c r="L18" s="112"/>
      <c r="M18" s="112"/>
    </row>
    <row r="19" spans="4:14" ht="15.5" x14ac:dyDescent="0.35">
      <c r="D19" s="564" t="s">
        <v>3</v>
      </c>
      <c r="E19" s="565"/>
      <c r="F19" s="565"/>
      <c r="G19" s="566"/>
      <c r="H19" s="198"/>
      <c r="J19" s="564" t="s">
        <v>50</v>
      </c>
      <c r="K19" s="565"/>
      <c r="L19" s="565"/>
      <c r="M19" s="566"/>
      <c r="N19" s="198"/>
    </row>
    <row r="20" spans="4:14" ht="31" x14ac:dyDescent="0.35">
      <c r="D20" s="197"/>
      <c r="E20" s="200" t="s">
        <v>53</v>
      </c>
      <c r="F20" s="200" t="s">
        <v>54</v>
      </c>
      <c r="G20" s="46" t="s">
        <v>59</v>
      </c>
      <c r="J20" s="208"/>
      <c r="K20" s="200" t="s">
        <v>53</v>
      </c>
      <c r="L20" s="200" t="s">
        <v>54</v>
      </c>
      <c r="M20" s="46" t="s">
        <v>59</v>
      </c>
    </row>
    <row r="21" spans="4:14" ht="15.5" x14ac:dyDescent="0.35">
      <c r="D21" s="197" t="s">
        <v>18</v>
      </c>
      <c r="E21" s="112">
        <v>4.2</v>
      </c>
      <c r="F21" s="201">
        <v>3.693317</v>
      </c>
      <c r="G21" s="112">
        <v>63.31</v>
      </c>
      <c r="J21" s="208" t="s">
        <v>18</v>
      </c>
      <c r="K21" s="209">
        <v>0.3</v>
      </c>
      <c r="L21" s="210">
        <v>0.26714599999999999</v>
      </c>
      <c r="M21" s="57"/>
    </row>
    <row r="22" spans="4:14" ht="15.5" x14ac:dyDescent="0.35">
      <c r="D22" s="197" t="s">
        <v>17</v>
      </c>
      <c r="E22" s="112">
        <v>4.2</v>
      </c>
      <c r="F22" s="201">
        <v>4.1036190000000001</v>
      </c>
      <c r="G22" s="112">
        <v>43</v>
      </c>
      <c r="J22" s="208" t="s">
        <v>17</v>
      </c>
      <c r="K22" s="209">
        <v>0.3</v>
      </c>
      <c r="L22" s="210">
        <v>0.14014299999999999</v>
      </c>
      <c r="M22" s="57"/>
    </row>
    <row r="23" spans="4:14" ht="15.5" x14ac:dyDescent="0.35">
      <c r="D23" s="197" t="s">
        <v>16</v>
      </c>
      <c r="E23" s="112">
        <v>6.5</v>
      </c>
      <c r="F23" s="201">
        <v>5.2715540000000001</v>
      </c>
      <c r="G23" s="112">
        <v>63.89</v>
      </c>
      <c r="J23" s="208" t="s">
        <v>16</v>
      </c>
      <c r="K23" s="209">
        <v>0.3</v>
      </c>
      <c r="L23" s="210">
        <v>0.201429</v>
      </c>
      <c r="M23" s="57"/>
    </row>
    <row r="24" spans="4:14" ht="15.5" x14ac:dyDescent="0.35">
      <c r="D24" s="197" t="s">
        <v>15</v>
      </c>
      <c r="E24" s="112">
        <v>6.5</v>
      </c>
      <c r="F24" s="201">
        <v>5.5848579999999997</v>
      </c>
      <c r="G24" s="112">
        <v>41.52</v>
      </c>
      <c r="J24" s="208" t="s">
        <v>15</v>
      </c>
      <c r="K24" s="209">
        <v>0.15</v>
      </c>
      <c r="L24" s="210">
        <v>0.10380200000000001</v>
      </c>
      <c r="M24" s="57"/>
    </row>
    <row r="25" spans="4:14" ht="15.5" x14ac:dyDescent="0.35">
      <c r="D25" s="197" t="s">
        <v>31</v>
      </c>
      <c r="E25" s="112">
        <v>6.5</v>
      </c>
      <c r="F25" s="201">
        <v>5.2366710000000003</v>
      </c>
      <c r="G25" s="112">
        <v>20.22</v>
      </c>
      <c r="J25" s="208" t="s">
        <v>31</v>
      </c>
      <c r="K25" s="209">
        <v>0.2</v>
      </c>
      <c r="L25" s="210">
        <v>0.207398</v>
      </c>
      <c r="M25" s="57"/>
    </row>
    <row r="26" spans="4:14" ht="15.5" x14ac:dyDescent="0.35">
      <c r="D26" s="197" t="s">
        <v>52</v>
      </c>
      <c r="E26" s="112">
        <v>6.5</v>
      </c>
      <c r="F26" s="201">
        <v>5.41</v>
      </c>
      <c r="G26" s="112">
        <v>4.75</v>
      </c>
      <c r="J26" s="197" t="s">
        <v>52</v>
      </c>
      <c r="K26" s="209">
        <v>0.21</v>
      </c>
      <c r="L26" s="210">
        <v>0.19</v>
      </c>
      <c r="M26" s="57"/>
    </row>
    <row r="27" spans="4:14" ht="15.5" x14ac:dyDescent="0.35">
      <c r="D27" s="564" t="s">
        <v>20</v>
      </c>
      <c r="E27" s="565"/>
      <c r="F27" s="565"/>
      <c r="G27" s="566"/>
      <c r="H27" s="198"/>
      <c r="J27" s="564" t="s">
        <v>51</v>
      </c>
      <c r="K27" s="565"/>
      <c r="L27" s="565"/>
      <c r="M27" s="566"/>
      <c r="N27" s="198"/>
    </row>
    <row r="28" spans="4:14" ht="31" x14ac:dyDescent="0.35">
      <c r="D28" s="197"/>
      <c r="E28" s="200" t="s">
        <v>53</v>
      </c>
      <c r="F28" s="200" t="s">
        <v>54</v>
      </c>
      <c r="G28" s="46" t="s">
        <v>59</v>
      </c>
      <c r="J28" s="197"/>
      <c r="K28" s="200" t="s">
        <v>53</v>
      </c>
      <c r="L28" s="200" t="s">
        <v>54</v>
      </c>
      <c r="M28" s="46" t="s">
        <v>59</v>
      </c>
    </row>
    <row r="29" spans="4:14" ht="15.5" x14ac:dyDescent="0.35">
      <c r="D29" s="197" t="s">
        <v>18</v>
      </c>
      <c r="E29" s="201">
        <v>2.02</v>
      </c>
      <c r="F29" s="201">
        <v>1.717022</v>
      </c>
      <c r="G29" s="112">
        <v>11.31</v>
      </c>
      <c r="J29" s="197" t="s">
        <v>18</v>
      </c>
      <c r="K29" s="203">
        <f>+K21+K13+K5</f>
        <v>1.26</v>
      </c>
      <c r="L29" s="203">
        <f>+L21+L13+L5</f>
        <v>1.0873569999999999</v>
      </c>
      <c r="M29" s="203">
        <f>+M21+M13+M5</f>
        <v>0</v>
      </c>
    </row>
    <row r="30" spans="4:14" ht="15.5" x14ac:dyDescent="0.35">
      <c r="D30" s="197" t="s">
        <v>17</v>
      </c>
      <c r="E30" s="201">
        <v>2.02</v>
      </c>
      <c r="F30" s="201">
        <v>0.24831700000000001</v>
      </c>
      <c r="G30" s="112">
        <v>4.8499999999999996</v>
      </c>
      <c r="J30" s="197" t="s">
        <v>17</v>
      </c>
      <c r="K30" s="203">
        <f t="shared" ref="K30:M34" si="0">+K22+K14+K6</f>
        <v>1.2</v>
      </c>
      <c r="L30" s="203">
        <f t="shared" si="0"/>
        <v>0.85845700000000003</v>
      </c>
      <c r="M30" s="203">
        <f t="shared" si="0"/>
        <v>3.8</v>
      </c>
    </row>
    <row r="31" spans="4:14" ht="15.5" x14ac:dyDescent="0.35">
      <c r="D31" s="197" t="s">
        <v>16</v>
      </c>
      <c r="E31" s="201">
        <v>2.5</v>
      </c>
      <c r="F31" s="201">
        <v>0</v>
      </c>
      <c r="G31" s="112">
        <v>7.99</v>
      </c>
      <c r="J31" s="197" t="s">
        <v>16</v>
      </c>
      <c r="K31" s="203">
        <f t="shared" si="0"/>
        <v>1.34</v>
      </c>
      <c r="L31" s="203">
        <f t="shared" si="0"/>
        <v>1.150236</v>
      </c>
      <c r="M31" s="203">
        <f t="shared" si="0"/>
        <v>1.53</v>
      </c>
    </row>
    <row r="32" spans="4:14" ht="15.5" x14ac:dyDescent="0.35">
      <c r="D32" s="197" t="s">
        <v>15</v>
      </c>
      <c r="E32" s="201">
        <v>2.5</v>
      </c>
      <c r="F32" s="201">
        <v>0</v>
      </c>
      <c r="G32" s="112">
        <v>3.9</v>
      </c>
      <c r="J32" s="197" t="s">
        <v>15</v>
      </c>
      <c r="K32" s="203">
        <f t="shared" si="0"/>
        <v>1.2999999999999998</v>
      </c>
      <c r="L32" s="203">
        <f t="shared" si="0"/>
        <v>1.163451</v>
      </c>
      <c r="M32" s="203">
        <f t="shared" si="0"/>
        <v>0.12</v>
      </c>
    </row>
    <row r="33" spans="4:13" ht="15.5" x14ac:dyDescent="0.35">
      <c r="D33" s="197" t="s">
        <v>31</v>
      </c>
      <c r="E33" s="201">
        <v>2.5</v>
      </c>
      <c r="F33" s="201">
        <v>0</v>
      </c>
      <c r="G33" s="112">
        <v>12.07</v>
      </c>
      <c r="J33" s="197" t="s">
        <v>31</v>
      </c>
      <c r="K33" s="203">
        <f t="shared" si="0"/>
        <v>1.6199999999999999</v>
      </c>
      <c r="L33" s="203">
        <f t="shared" si="0"/>
        <v>1.2150399999999999</v>
      </c>
      <c r="M33" s="203">
        <f t="shared" si="0"/>
        <v>0</v>
      </c>
    </row>
    <row r="34" spans="4:13" ht="15.5" x14ac:dyDescent="0.35">
      <c r="D34" s="197" t="s">
        <v>52</v>
      </c>
      <c r="E34" s="201">
        <v>2.5</v>
      </c>
      <c r="F34" s="201">
        <v>1.86</v>
      </c>
      <c r="G34" s="112">
        <v>0.66</v>
      </c>
      <c r="J34" s="197" t="s">
        <v>52</v>
      </c>
      <c r="K34" s="203">
        <f t="shared" si="0"/>
        <v>1.58</v>
      </c>
      <c r="L34" s="203">
        <f t="shared" si="0"/>
        <v>1.1299999999999999</v>
      </c>
      <c r="M34" s="203">
        <f t="shared" si="0"/>
        <v>0</v>
      </c>
    </row>
    <row r="35" spans="4:13" ht="15.5" x14ac:dyDescent="0.35">
      <c r="D35" s="564" t="s">
        <v>4</v>
      </c>
      <c r="E35" s="565"/>
      <c r="F35" s="565"/>
      <c r="G35" s="566"/>
      <c r="H35" s="198"/>
    </row>
    <row r="36" spans="4:13" ht="31" x14ac:dyDescent="0.35">
      <c r="D36" s="197"/>
      <c r="E36" s="200" t="s">
        <v>53</v>
      </c>
      <c r="F36" s="200" t="s">
        <v>54</v>
      </c>
      <c r="G36" s="46" t="s">
        <v>59</v>
      </c>
    </row>
    <row r="37" spans="4:13" ht="15.5" x14ac:dyDescent="0.35">
      <c r="D37" s="197" t="s">
        <v>18</v>
      </c>
      <c r="E37" s="112"/>
      <c r="F37" s="201">
        <v>0</v>
      </c>
      <c r="G37" s="112"/>
    </row>
    <row r="38" spans="4:13" ht="15.5" x14ac:dyDescent="0.35">
      <c r="D38" s="197" t="s">
        <v>17</v>
      </c>
      <c r="E38" s="112"/>
      <c r="F38" s="201">
        <v>0</v>
      </c>
      <c r="G38" s="112"/>
      <c r="J38" s="204" t="s">
        <v>55</v>
      </c>
    </row>
    <row r="39" spans="4:13" ht="15.5" x14ac:dyDescent="0.35">
      <c r="D39" s="197" t="s">
        <v>16</v>
      </c>
      <c r="E39" s="112"/>
      <c r="F39" s="201">
        <v>0</v>
      </c>
      <c r="G39" s="112"/>
      <c r="J39" s="204" t="s">
        <v>58</v>
      </c>
    </row>
    <row r="40" spans="4:13" ht="15.5" x14ac:dyDescent="0.35">
      <c r="D40" s="197" t="s">
        <v>15</v>
      </c>
      <c r="E40" s="206">
        <v>1</v>
      </c>
      <c r="F40" s="201">
        <v>0.115732</v>
      </c>
      <c r="G40" s="112"/>
      <c r="J40" s="204" t="s">
        <v>60</v>
      </c>
    </row>
    <row r="41" spans="4:13" ht="15.5" x14ac:dyDescent="0.35">
      <c r="D41" s="197" t="s">
        <v>31</v>
      </c>
      <c r="E41" s="206">
        <v>1</v>
      </c>
      <c r="F41" s="201">
        <v>0.43464599999999998</v>
      </c>
      <c r="G41" s="112"/>
      <c r="J41" s="204" t="s">
        <v>61</v>
      </c>
    </row>
    <row r="42" spans="4:13" ht="15.5" x14ac:dyDescent="0.35">
      <c r="D42" s="197" t="s">
        <v>52</v>
      </c>
      <c r="E42" s="206">
        <v>1</v>
      </c>
      <c r="F42" s="201">
        <v>0.433</v>
      </c>
      <c r="G42" s="112"/>
    </row>
    <row r="43" spans="4:13" ht="15.5" x14ac:dyDescent="0.35">
      <c r="D43" s="564" t="s">
        <v>5</v>
      </c>
      <c r="E43" s="565"/>
      <c r="F43" s="565"/>
      <c r="G43" s="566"/>
      <c r="H43" s="198"/>
    </row>
    <row r="44" spans="4:13" ht="31" x14ac:dyDescent="0.35">
      <c r="D44" s="197"/>
      <c r="E44" s="200" t="s">
        <v>53</v>
      </c>
      <c r="F44" s="200" t="s">
        <v>54</v>
      </c>
      <c r="G44" s="46" t="s">
        <v>59</v>
      </c>
    </row>
    <row r="45" spans="4:13" ht="15.5" x14ac:dyDescent="0.35">
      <c r="D45" s="197" t="s">
        <v>18</v>
      </c>
      <c r="E45" s="112">
        <v>1.1000000000000001</v>
      </c>
      <c r="F45" s="201">
        <v>1.1431770000000001</v>
      </c>
      <c r="G45" s="112">
        <v>0</v>
      </c>
    </row>
    <row r="46" spans="4:13" ht="15.5" x14ac:dyDescent="0.35">
      <c r="D46" s="197" t="s">
        <v>17</v>
      </c>
      <c r="E46" s="112">
        <v>1.1000000000000001</v>
      </c>
      <c r="F46" s="201">
        <v>1.293998</v>
      </c>
      <c r="G46" s="112">
        <v>0.21</v>
      </c>
    </row>
    <row r="47" spans="4:13" ht="15.5" x14ac:dyDescent="0.35">
      <c r="D47" s="197" t="s">
        <v>16</v>
      </c>
      <c r="E47" s="112">
        <v>1.3</v>
      </c>
      <c r="F47" s="201">
        <v>1.1032459999999999</v>
      </c>
      <c r="G47" s="112">
        <v>0.15</v>
      </c>
    </row>
    <row r="48" spans="4:13" ht="15.5" x14ac:dyDescent="0.35">
      <c r="D48" s="197" t="s">
        <v>15</v>
      </c>
      <c r="E48" s="112">
        <v>2.5</v>
      </c>
      <c r="F48" s="201">
        <v>1.106276</v>
      </c>
      <c r="G48" s="112">
        <v>0.19</v>
      </c>
    </row>
    <row r="49" spans="4:8" s="207" customFormat="1" ht="15.5" x14ac:dyDescent="0.35">
      <c r="D49" s="197" t="s">
        <v>31</v>
      </c>
      <c r="E49" s="112">
        <v>2.5</v>
      </c>
      <c r="F49" s="201">
        <v>1.4435549999999999</v>
      </c>
      <c r="G49" s="112"/>
    </row>
    <row r="50" spans="4:8" s="207" customFormat="1" ht="15.5" x14ac:dyDescent="0.35">
      <c r="D50" s="197" t="s">
        <v>52</v>
      </c>
      <c r="E50" s="112">
        <v>2.5</v>
      </c>
      <c r="F50" s="201">
        <v>1.6519999999999999</v>
      </c>
      <c r="G50" s="112"/>
    </row>
    <row r="51" spans="4:8" s="207" customFormat="1" ht="15.5" x14ac:dyDescent="0.35">
      <c r="D51" s="564" t="s">
        <v>6</v>
      </c>
      <c r="E51" s="565"/>
      <c r="F51" s="565"/>
      <c r="G51" s="566"/>
      <c r="H51" s="198"/>
    </row>
    <row r="52" spans="4:8" s="207" customFormat="1" ht="31" x14ac:dyDescent="0.35">
      <c r="D52" s="197"/>
      <c r="E52" s="200" t="s">
        <v>53</v>
      </c>
      <c r="F52" s="200" t="s">
        <v>54</v>
      </c>
      <c r="G52" s="46" t="s">
        <v>59</v>
      </c>
    </row>
    <row r="53" spans="4:8" s="207" customFormat="1" ht="15.5" x14ac:dyDescent="0.35">
      <c r="D53" s="197" t="s">
        <v>18</v>
      </c>
      <c r="E53" s="112">
        <v>2.4</v>
      </c>
      <c r="F53" s="201">
        <v>3.7645379999999999</v>
      </c>
      <c r="G53" s="112">
        <v>3.21</v>
      </c>
    </row>
    <row r="54" spans="4:8" s="207" customFormat="1" ht="15.5" x14ac:dyDescent="0.35">
      <c r="D54" s="197" t="s">
        <v>17</v>
      </c>
      <c r="E54" s="112">
        <v>2.4</v>
      </c>
      <c r="F54" s="201">
        <v>2.47959</v>
      </c>
      <c r="G54" s="112">
        <v>18</v>
      </c>
    </row>
    <row r="55" spans="4:8" s="207" customFormat="1" ht="15.5" x14ac:dyDescent="0.35">
      <c r="D55" s="197" t="s">
        <v>16</v>
      </c>
      <c r="E55" s="206">
        <v>4</v>
      </c>
      <c r="F55" s="201">
        <v>3.5657999999999999</v>
      </c>
      <c r="G55" s="112">
        <v>25.34</v>
      </c>
    </row>
    <row r="56" spans="4:8" s="207" customFormat="1" ht="15.5" x14ac:dyDescent="0.35">
      <c r="D56" s="197" t="s">
        <v>15</v>
      </c>
      <c r="E56" s="206">
        <v>4</v>
      </c>
      <c r="F56" s="201">
        <v>4.0145350000000004</v>
      </c>
      <c r="G56" s="112">
        <v>49.55</v>
      </c>
    </row>
    <row r="57" spans="4:8" s="207" customFormat="1" ht="15.5" x14ac:dyDescent="0.35">
      <c r="D57" s="197" t="s">
        <v>31</v>
      </c>
      <c r="E57" s="206">
        <v>4</v>
      </c>
      <c r="F57" s="201">
        <v>4.0030000000000001</v>
      </c>
      <c r="G57" s="112">
        <v>28.64</v>
      </c>
    </row>
    <row r="58" spans="4:8" s="207" customFormat="1" ht="15.5" x14ac:dyDescent="0.35">
      <c r="D58" s="197" t="s">
        <v>52</v>
      </c>
      <c r="E58" s="206">
        <v>4</v>
      </c>
      <c r="F58" s="201">
        <v>3.66</v>
      </c>
      <c r="G58" s="112">
        <v>24.6</v>
      </c>
    </row>
    <row r="59" spans="4:8" s="207" customFormat="1" ht="15.5" x14ac:dyDescent="0.35">
      <c r="D59" s="564" t="s">
        <v>44</v>
      </c>
      <c r="E59" s="565"/>
      <c r="F59" s="565"/>
      <c r="G59" s="566"/>
      <c r="H59" s="198"/>
    </row>
    <row r="60" spans="4:8" s="207" customFormat="1" ht="31" x14ac:dyDescent="0.35">
      <c r="D60" s="197"/>
      <c r="E60" s="200" t="s">
        <v>53</v>
      </c>
      <c r="F60" s="200" t="s">
        <v>54</v>
      </c>
      <c r="G60" s="46" t="s">
        <v>59</v>
      </c>
    </row>
    <row r="61" spans="4:8" s="207" customFormat="1" ht="15.5" x14ac:dyDescent="0.35">
      <c r="D61" s="197" t="s">
        <v>18</v>
      </c>
      <c r="E61" s="112">
        <v>0.75</v>
      </c>
      <c r="F61" s="201">
        <v>0.495419</v>
      </c>
      <c r="G61" s="112">
        <v>0.87</v>
      </c>
    </row>
    <row r="62" spans="4:8" s="207" customFormat="1" ht="15.5" x14ac:dyDescent="0.35">
      <c r="D62" s="197" t="s">
        <v>17</v>
      </c>
      <c r="E62" s="112">
        <v>0.75</v>
      </c>
      <c r="F62" s="201">
        <v>0.49863200000000002</v>
      </c>
      <c r="G62" s="112">
        <v>1.03</v>
      </c>
    </row>
    <row r="63" spans="4:8" s="207" customFormat="1" ht="15.5" x14ac:dyDescent="0.35">
      <c r="D63" s="197" t="s">
        <v>16</v>
      </c>
      <c r="E63" s="112">
        <v>0.75</v>
      </c>
      <c r="F63" s="201">
        <v>0.63104499999999997</v>
      </c>
      <c r="G63" s="112">
        <v>0.5</v>
      </c>
    </row>
    <row r="64" spans="4:8" s="207" customFormat="1" ht="15.5" x14ac:dyDescent="0.35">
      <c r="D64" s="197" t="s">
        <v>15</v>
      </c>
      <c r="E64" s="112">
        <v>0.75</v>
      </c>
      <c r="F64" s="201">
        <v>0.55516299999999996</v>
      </c>
      <c r="G64" s="112">
        <v>0.82</v>
      </c>
    </row>
    <row r="65" spans="4:8" s="207" customFormat="1" ht="15.5" x14ac:dyDescent="0.35">
      <c r="D65" s="197" t="s">
        <v>31</v>
      </c>
      <c r="E65" s="112">
        <v>0.75</v>
      </c>
      <c r="F65" s="201">
        <v>0.44362299999999999</v>
      </c>
      <c r="G65" s="112">
        <v>14.97</v>
      </c>
    </row>
    <row r="66" spans="4:8" s="207" customFormat="1" ht="15.5" x14ac:dyDescent="0.35">
      <c r="D66" s="197" t="s">
        <v>52</v>
      </c>
      <c r="E66" s="112">
        <v>0.75</v>
      </c>
      <c r="F66" s="201">
        <v>0.74</v>
      </c>
      <c r="G66" s="112"/>
    </row>
    <row r="67" spans="4:8" s="207" customFormat="1" ht="15.5" x14ac:dyDescent="0.35">
      <c r="D67" s="564" t="s">
        <v>45</v>
      </c>
      <c r="E67" s="565"/>
      <c r="F67" s="565"/>
      <c r="G67" s="566"/>
      <c r="H67" s="198"/>
    </row>
    <row r="68" spans="4:8" s="207" customFormat="1" ht="31" x14ac:dyDescent="0.35">
      <c r="D68" s="197"/>
      <c r="E68" s="200" t="s">
        <v>53</v>
      </c>
      <c r="F68" s="200" t="s">
        <v>54</v>
      </c>
      <c r="G68" s="46" t="s">
        <v>59</v>
      </c>
    </row>
    <row r="69" spans="4:8" s="207" customFormat="1" ht="15.5" x14ac:dyDescent="0.35">
      <c r="D69" s="197" t="s">
        <v>18</v>
      </c>
      <c r="E69" s="46">
        <f>+E61+E53+E45+E37+E29+E21+E13+E5</f>
        <v>20.27</v>
      </c>
      <c r="F69" s="205">
        <f>+F61+F53+F45+F37+F29+F21+F13+F5</f>
        <v>18.046797000000002</v>
      </c>
      <c r="G69" s="205">
        <f>+G61+G53+G45+G37+G29+G21+G13+G5</f>
        <v>106.2</v>
      </c>
    </row>
    <row r="70" spans="4:8" s="207" customFormat="1" ht="15.5" x14ac:dyDescent="0.35">
      <c r="D70" s="197" t="s">
        <v>17</v>
      </c>
      <c r="E70" s="46">
        <f t="shared" ref="E70:G74" si="1">+E62+E54+E46+E38+E30+E22+E14+E6</f>
        <v>20.27</v>
      </c>
      <c r="F70" s="205">
        <f t="shared" si="1"/>
        <v>15.959808999999998</v>
      </c>
      <c r="G70" s="205">
        <f t="shared" si="1"/>
        <v>107.31</v>
      </c>
    </row>
    <row r="71" spans="4:8" s="207" customFormat="1" ht="15.5" x14ac:dyDescent="0.35">
      <c r="D71" s="197" t="s">
        <v>16</v>
      </c>
      <c r="E71" s="46">
        <f t="shared" si="1"/>
        <v>25.55</v>
      </c>
      <c r="F71" s="205">
        <f t="shared" si="1"/>
        <v>17.705925000000001</v>
      </c>
      <c r="G71" s="205">
        <f t="shared" si="1"/>
        <v>160.14000000000001</v>
      </c>
    </row>
    <row r="72" spans="4:8" s="207" customFormat="1" ht="15.5" x14ac:dyDescent="0.35">
      <c r="D72" s="197" t="s">
        <v>15</v>
      </c>
      <c r="E72" s="46">
        <f t="shared" si="1"/>
        <v>27.75</v>
      </c>
      <c r="F72" s="205">
        <f t="shared" si="1"/>
        <v>19.322646000000002</v>
      </c>
      <c r="G72" s="205">
        <f t="shared" si="1"/>
        <v>124.52</v>
      </c>
    </row>
    <row r="73" spans="4:8" s="207" customFormat="1" ht="15.5" x14ac:dyDescent="0.35">
      <c r="D73" s="197" t="s">
        <v>31</v>
      </c>
      <c r="E73" s="46">
        <f t="shared" si="1"/>
        <v>27.75</v>
      </c>
      <c r="F73" s="205">
        <f>+F65+F57+F49+F41+F33+F25+F17+F9</f>
        <v>19.402815</v>
      </c>
      <c r="G73" s="205">
        <f t="shared" si="1"/>
        <v>89.750000000000014</v>
      </c>
    </row>
    <row r="74" spans="4:8" s="207" customFormat="1" ht="15.5" x14ac:dyDescent="0.35">
      <c r="D74" s="197" t="s">
        <v>52</v>
      </c>
      <c r="E74" s="46">
        <f t="shared" si="1"/>
        <v>27.75</v>
      </c>
      <c r="F74" s="205">
        <f>+F66+F58+F50+F42+F34+F26+F18+F10</f>
        <v>21.405000000000001</v>
      </c>
      <c r="G74" s="205">
        <f t="shared" si="1"/>
        <v>39.43</v>
      </c>
    </row>
    <row r="77" spans="4:8" s="207" customFormat="1" ht="15.5" x14ac:dyDescent="0.35">
      <c r="D77" s="204" t="s">
        <v>55</v>
      </c>
      <c r="E77" s="211"/>
      <c r="F77" s="211"/>
      <c r="G77" s="211"/>
    </row>
    <row r="78" spans="4:8" s="207" customFormat="1" ht="15.5" x14ac:dyDescent="0.35">
      <c r="D78" s="204" t="s">
        <v>56</v>
      </c>
      <c r="E78" s="211"/>
      <c r="F78" s="211"/>
      <c r="G78" s="211"/>
    </row>
    <row r="79" spans="4:8" s="207" customFormat="1" ht="15.5" x14ac:dyDescent="0.35">
      <c r="D79" s="204" t="s">
        <v>57</v>
      </c>
      <c r="E79" s="211"/>
      <c r="F79" s="211"/>
      <c r="G79" s="211"/>
    </row>
    <row r="80" spans="4:8" s="207" customFormat="1" ht="15.5" x14ac:dyDescent="0.35">
      <c r="D80" s="204" t="s">
        <v>61</v>
      </c>
      <c r="E80" s="211"/>
      <c r="F80" s="211"/>
      <c r="G80" s="211"/>
    </row>
  </sheetData>
  <mergeCells count="15">
    <mergeCell ref="J2:M2"/>
    <mergeCell ref="D2:G2"/>
    <mergeCell ref="D51:G51"/>
    <mergeCell ref="D59:G59"/>
    <mergeCell ref="D67:G67"/>
    <mergeCell ref="J3:M3"/>
    <mergeCell ref="J11:M11"/>
    <mergeCell ref="J19:M19"/>
    <mergeCell ref="J27:M27"/>
    <mergeCell ref="D3:G3"/>
    <mergeCell ref="D19:G19"/>
    <mergeCell ref="D27:G27"/>
    <mergeCell ref="D35:G35"/>
    <mergeCell ref="D43:G43"/>
    <mergeCell ref="D11:G11"/>
  </mergeCells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4:S18"/>
  <sheetViews>
    <sheetView topLeftCell="B1" workbookViewId="0">
      <selection activeCell="G16" sqref="G16"/>
    </sheetView>
  </sheetViews>
  <sheetFormatPr defaultRowHeight="14.5" x14ac:dyDescent="0.35"/>
  <cols>
    <col min="1" max="1" width="3.81640625" customWidth="1"/>
    <col min="2" max="2" width="20.54296875" customWidth="1"/>
    <col min="3" max="3" width="15" customWidth="1"/>
    <col min="4" max="4" width="13.1796875" customWidth="1"/>
    <col min="5" max="5" width="12.54296875" customWidth="1"/>
    <col min="6" max="6" width="23" customWidth="1"/>
    <col min="7" max="7" width="17.1796875" customWidth="1"/>
    <col min="8" max="9" width="14.26953125" customWidth="1"/>
    <col min="13" max="13" width="9.1796875" style="146"/>
    <col min="14" max="19" width="9.1796875" style="212"/>
  </cols>
  <sheetData>
    <row r="4" spans="1:19" ht="15" x14ac:dyDescent="0.25">
      <c r="A4" s="1"/>
      <c r="B4" s="567" t="s">
        <v>62</v>
      </c>
      <c r="C4" s="567"/>
      <c r="D4" s="1"/>
      <c r="E4" s="1"/>
      <c r="F4" s="1"/>
      <c r="G4" s="1"/>
      <c r="H4" s="1"/>
      <c r="I4" s="73"/>
    </row>
    <row r="5" spans="1:19" ht="15" x14ac:dyDescent="0.25">
      <c r="A5" s="1"/>
      <c r="B5" s="1"/>
      <c r="C5" s="1"/>
      <c r="D5" s="1"/>
      <c r="E5" s="1"/>
      <c r="F5" s="1"/>
      <c r="G5" s="1"/>
      <c r="H5" s="1"/>
      <c r="I5" s="3"/>
      <c r="J5" s="575" t="s">
        <v>17</v>
      </c>
      <c r="K5" s="575"/>
      <c r="L5" s="575" t="s">
        <v>16</v>
      </c>
      <c r="M5" s="575"/>
      <c r="N5" s="574" t="s">
        <v>15</v>
      </c>
      <c r="O5" s="574"/>
      <c r="P5" s="574" t="s">
        <v>31</v>
      </c>
      <c r="Q5" s="574"/>
      <c r="R5" s="574" t="s">
        <v>63</v>
      </c>
      <c r="S5" s="574"/>
    </row>
    <row r="6" spans="1:19" ht="30" x14ac:dyDescent="0.25">
      <c r="A6" s="1"/>
      <c r="B6" s="213" t="s">
        <v>64</v>
      </c>
      <c r="C6" s="213" t="s">
        <v>65</v>
      </c>
      <c r="D6" s="213" t="s">
        <v>66</v>
      </c>
      <c r="E6" s="213" t="s">
        <v>67</v>
      </c>
      <c r="F6" s="213" t="s">
        <v>68</v>
      </c>
      <c r="G6" s="214" t="s">
        <v>69</v>
      </c>
      <c r="H6" s="215" t="s">
        <v>70</v>
      </c>
      <c r="I6" s="214"/>
      <c r="J6" s="3" t="s">
        <v>71</v>
      </c>
      <c r="K6" s="3" t="s">
        <v>72</v>
      </c>
      <c r="L6" s="3" t="s">
        <v>71</v>
      </c>
      <c r="M6" s="47" t="s">
        <v>72</v>
      </c>
      <c r="N6" s="47" t="s">
        <v>71</v>
      </c>
      <c r="O6" s="47" t="s">
        <v>72</v>
      </c>
      <c r="P6" s="47" t="s">
        <v>71</v>
      </c>
      <c r="Q6" s="47" t="s">
        <v>72</v>
      </c>
      <c r="R6" s="47" t="s">
        <v>71</v>
      </c>
      <c r="S6" s="47" t="s">
        <v>72</v>
      </c>
    </row>
    <row r="7" spans="1:19" x14ac:dyDescent="0.35">
      <c r="A7" s="1"/>
      <c r="B7" s="568" t="s">
        <v>73</v>
      </c>
      <c r="C7" s="568" t="s">
        <v>74</v>
      </c>
      <c r="D7" s="568" t="s">
        <v>75</v>
      </c>
      <c r="E7" s="570" t="s">
        <v>76</v>
      </c>
      <c r="F7" s="570" t="s">
        <v>77</v>
      </c>
      <c r="G7" s="570" t="s">
        <v>78</v>
      </c>
      <c r="H7" s="568" t="s">
        <v>79</v>
      </c>
      <c r="I7" s="216" t="s">
        <v>80</v>
      </c>
      <c r="J7" s="3">
        <v>4200</v>
      </c>
      <c r="K7" s="47">
        <v>3708.585</v>
      </c>
      <c r="L7" s="3">
        <v>4200</v>
      </c>
      <c r="M7" s="47">
        <v>3485.2289999999998</v>
      </c>
      <c r="N7" s="47">
        <v>3900</v>
      </c>
      <c r="O7" s="47">
        <v>4134.1499999999996</v>
      </c>
      <c r="P7" s="47">
        <v>4300</v>
      </c>
      <c r="Q7" s="47">
        <v>4135.2749999999996</v>
      </c>
      <c r="R7" s="47">
        <v>3170</v>
      </c>
      <c r="S7" s="47">
        <v>2939</v>
      </c>
    </row>
    <row r="8" spans="1:19" x14ac:dyDescent="0.35">
      <c r="A8" s="217">
        <v>1</v>
      </c>
      <c r="B8" s="569"/>
      <c r="C8" s="569"/>
      <c r="D8" s="569"/>
      <c r="E8" s="572"/>
      <c r="F8" s="572"/>
      <c r="G8" s="572"/>
      <c r="H8" s="569"/>
      <c r="I8" s="216" t="s">
        <v>81</v>
      </c>
      <c r="J8" s="3">
        <v>4200</v>
      </c>
      <c r="K8" s="47">
        <v>3627.0680000000002</v>
      </c>
      <c r="L8" s="3">
        <v>4200</v>
      </c>
      <c r="M8" s="47">
        <v>3649.0509999999999</v>
      </c>
      <c r="N8" s="47">
        <v>3800</v>
      </c>
      <c r="O8" s="47">
        <v>3811.9319999999998</v>
      </c>
      <c r="P8" s="47">
        <v>3900</v>
      </c>
      <c r="Q8" s="47">
        <v>3706.0450000000001</v>
      </c>
      <c r="R8" s="47">
        <v>2840</v>
      </c>
      <c r="S8" s="47">
        <v>2667</v>
      </c>
    </row>
    <row r="9" spans="1:19" ht="90" x14ac:dyDescent="0.25">
      <c r="A9" s="217">
        <v>2</v>
      </c>
      <c r="B9" s="217" t="s">
        <v>82</v>
      </c>
      <c r="C9" s="218" t="s">
        <v>83</v>
      </c>
      <c r="D9" s="218" t="s">
        <v>84</v>
      </c>
      <c r="E9" s="217" t="s">
        <v>85</v>
      </c>
      <c r="F9" s="217" t="s">
        <v>86</v>
      </c>
      <c r="G9" s="217" t="s">
        <v>87</v>
      </c>
      <c r="H9" s="218" t="s">
        <v>79</v>
      </c>
      <c r="I9" s="216" t="s">
        <v>88</v>
      </c>
      <c r="J9" s="3">
        <v>3700</v>
      </c>
      <c r="K9" s="47">
        <v>2479.59</v>
      </c>
      <c r="L9" s="3">
        <v>3700</v>
      </c>
      <c r="M9" s="47">
        <v>3565.8</v>
      </c>
      <c r="N9" s="47">
        <v>3800</v>
      </c>
      <c r="O9" s="47">
        <v>4014.5349999999999</v>
      </c>
      <c r="P9" s="47">
        <v>4200</v>
      </c>
      <c r="Q9" s="47">
        <v>4003</v>
      </c>
      <c r="R9" s="47">
        <v>3180</v>
      </c>
      <c r="S9" s="47">
        <v>2767</v>
      </c>
    </row>
    <row r="10" spans="1:19" ht="43.5" x14ac:dyDescent="0.35">
      <c r="A10" s="217">
        <v>3</v>
      </c>
      <c r="B10" s="218" t="s">
        <v>89</v>
      </c>
      <c r="C10" s="218" t="s">
        <v>90</v>
      </c>
      <c r="D10" s="218" t="s">
        <v>91</v>
      </c>
      <c r="E10" s="217" t="s">
        <v>92</v>
      </c>
      <c r="F10" s="217" t="s">
        <v>93</v>
      </c>
      <c r="G10" s="217" t="s">
        <v>94</v>
      </c>
      <c r="H10" s="218" t="s">
        <v>79</v>
      </c>
      <c r="I10" s="216" t="s">
        <v>95</v>
      </c>
      <c r="J10" s="3">
        <v>850</v>
      </c>
      <c r="K10" s="47">
        <v>498.63200000000001</v>
      </c>
      <c r="L10" s="3">
        <v>850</v>
      </c>
      <c r="M10" s="47">
        <v>631.04499999999996</v>
      </c>
      <c r="N10" s="47">
        <v>750</v>
      </c>
      <c r="O10" s="47">
        <v>555.16300000000001</v>
      </c>
      <c r="P10" s="47">
        <v>650</v>
      </c>
      <c r="Q10" s="47">
        <v>443.62299999999999</v>
      </c>
      <c r="R10" s="47">
        <v>550</v>
      </c>
      <c r="S10" s="47">
        <v>541</v>
      </c>
    </row>
    <row r="11" spans="1:19" ht="43.5" x14ac:dyDescent="0.35">
      <c r="A11" s="217">
        <v>4</v>
      </c>
      <c r="B11" s="218" t="s">
        <v>96</v>
      </c>
      <c r="C11" s="218" t="s">
        <v>97</v>
      </c>
      <c r="D11" s="218" t="s">
        <v>98</v>
      </c>
      <c r="E11" s="217" t="s">
        <v>99</v>
      </c>
      <c r="F11" s="217" t="s">
        <v>100</v>
      </c>
      <c r="G11" s="217" t="s">
        <v>101</v>
      </c>
      <c r="H11" s="218" t="s">
        <v>79</v>
      </c>
      <c r="I11" s="216" t="s">
        <v>102</v>
      </c>
      <c r="J11" s="3">
        <v>5350</v>
      </c>
      <c r="K11" s="47">
        <v>4103.6189999999997</v>
      </c>
      <c r="L11" s="3">
        <v>5350</v>
      </c>
      <c r="M11" s="47">
        <v>5271.5540000000001</v>
      </c>
      <c r="N11" s="47">
        <v>5700</v>
      </c>
      <c r="O11" s="47">
        <v>5584.8580000000002</v>
      </c>
      <c r="P11" s="47">
        <v>6100</v>
      </c>
      <c r="Q11" s="47">
        <v>5236.6710000000003</v>
      </c>
      <c r="R11" s="47">
        <v>4660</v>
      </c>
      <c r="S11" s="47">
        <v>4068</v>
      </c>
    </row>
    <row r="12" spans="1:19" x14ac:dyDescent="0.35">
      <c r="A12" s="570">
        <v>5</v>
      </c>
      <c r="B12" s="568" t="s">
        <v>103</v>
      </c>
      <c r="C12" s="568" t="s">
        <v>104</v>
      </c>
      <c r="D12" s="568" t="s">
        <v>105</v>
      </c>
      <c r="E12" s="570" t="s">
        <v>99</v>
      </c>
      <c r="F12" s="570" t="s">
        <v>106</v>
      </c>
      <c r="G12" s="570" t="s">
        <v>107</v>
      </c>
      <c r="H12" s="568" t="s">
        <v>79</v>
      </c>
      <c r="I12" s="216" t="s">
        <v>108</v>
      </c>
      <c r="J12" s="3">
        <v>2200</v>
      </c>
      <c r="K12" s="47">
        <v>248.31700000000001</v>
      </c>
      <c r="L12" s="3">
        <v>2200</v>
      </c>
      <c r="M12" s="47"/>
      <c r="N12" s="47">
        <v>400</v>
      </c>
      <c r="O12" s="47"/>
      <c r="P12" s="47">
        <v>500</v>
      </c>
      <c r="Q12" s="47"/>
      <c r="R12" s="47">
        <v>1320</v>
      </c>
      <c r="S12" s="47">
        <v>1294</v>
      </c>
    </row>
    <row r="13" spans="1:19" x14ac:dyDescent="0.35">
      <c r="A13" s="571"/>
      <c r="B13" s="573"/>
      <c r="C13" s="573"/>
      <c r="D13" s="573"/>
      <c r="E13" s="571"/>
      <c r="F13" s="571"/>
      <c r="G13" s="571"/>
      <c r="H13" s="573"/>
      <c r="I13" s="216" t="s">
        <v>109</v>
      </c>
      <c r="J13" s="3"/>
      <c r="K13" s="47"/>
      <c r="L13" s="3"/>
      <c r="M13" s="47"/>
      <c r="N13" s="47">
        <v>1000</v>
      </c>
      <c r="O13" s="47">
        <v>115.732</v>
      </c>
      <c r="P13" s="47">
        <v>950</v>
      </c>
      <c r="Q13" s="47">
        <v>434.64600000000002</v>
      </c>
      <c r="R13" s="47">
        <v>660</v>
      </c>
      <c r="S13" s="47">
        <v>278</v>
      </c>
    </row>
    <row r="14" spans="1:19" x14ac:dyDescent="0.35">
      <c r="A14" s="572"/>
      <c r="B14" s="569"/>
      <c r="C14" s="569"/>
      <c r="D14" s="569"/>
      <c r="E14" s="572"/>
      <c r="F14" s="572"/>
      <c r="G14" s="572"/>
      <c r="H14" s="569"/>
      <c r="I14" s="216" t="s">
        <v>110</v>
      </c>
      <c r="J14" s="3">
        <v>1250</v>
      </c>
      <c r="K14" s="47">
        <v>1293.998</v>
      </c>
      <c r="L14" s="3">
        <v>1250</v>
      </c>
      <c r="M14" s="47">
        <v>1103.2460000000001</v>
      </c>
      <c r="N14" s="47">
        <v>1200</v>
      </c>
      <c r="O14" s="47">
        <v>1106.2760000000001</v>
      </c>
      <c r="P14" s="47">
        <v>1900</v>
      </c>
      <c r="Q14" s="47">
        <v>1443.5550000000001</v>
      </c>
      <c r="R14" s="47">
        <v>1590</v>
      </c>
      <c r="S14" s="47">
        <v>1192</v>
      </c>
    </row>
    <row r="15" spans="1:19" x14ac:dyDescent="0.35">
      <c r="A15" s="217"/>
      <c r="B15" s="1"/>
      <c r="C15" s="1"/>
      <c r="D15" s="1"/>
      <c r="E15" s="1"/>
      <c r="F15" s="1"/>
      <c r="G15" s="1"/>
      <c r="H15" s="1"/>
      <c r="I15" s="3"/>
      <c r="J15" s="3"/>
      <c r="K15" s="47"/>
      <c r="L15" s="3"/>
      <c r="M15" s="47"/>
      <c r="N15" s="47"/>
      <c r="O15" s="47"/>
      <c r="P15" s="47"/>
      <c r="Q15" s="47"/>
      <c r="R15" s="47"/>
      <c r="S15" s="47"/>
    </row>
    <row r="16" spans="1:19" x14ac:dyDescent="0.35">
      <c r="A16" s="1"/>
      <c r="B16" s="567" t="s">
        <v>111</v>
      </c>
      <c r="C16" s="567"/>
      <c r="D16" s="1"/>
      <c r="E16" s="1"/>
      <c r="F16" s="1"/>
      <c r="G16" s="1"/>
      <c r="H16" s="1"/>
      <c r="I16" s="219" t="s">
        <v>112</v>
      </c>
      <c r="J16" s="45">
        <f>SUM(J7:J15)</f>
        <v>21750</v>
      </c>
      <c r="K16" s="220">
        <f>SUM(K7:K15)</f>
        <v>15959.808999999997</v>
      </c>
      <c r="L16" s="45">
        <f t="shared" ref="L16:S16" si="0">SUM(L7:L15)</f>
        <v>21750</v>
      </c>
      <c r="M16" s="220">
        <f t="shared" si="0"/>
        <v>17705.924999999999</v>
      </c>
      <c r="N16" s="220">
        <f t="shared" si="0"/>
        <v>20550</v>
      </c>
      <c r="O16" s="220">
        <f>SUM(O7:O15)</f>
        <v>19322.646000000001</v>
      </c>
      <c r="P16" s="220">
        <f t="shared" si="0"/>
        <v>22500</v>
      </c>
      <c r="Q16" s="220">
        <f t="shared" si="0"/>
        <v>19402.815000000002</v>
      </c>
      <c r="R16" s="220">
        <f t="shared" si="0"/>
        <v>17970</v>
      </c>
      <c r="S16" s="220">
        <f t="shared" si="0"/>
        <v>15746</v>
      </c>
    </row>
    <row r="17" spans="1:19" ht="72.5" x14ac:dyDescent="0.35">
      <c r="A17" s="217">
        <v>1</v>
      </c>
      <c r="B17" s="218" t="s">
        <v>113</v>
      </c>
      <c r="C17" s="218" t="s">
        <v>114</v>
      </c>
      <c r="D17" s="217" t="s">
        <v>115</v>
      </c>
      <c r="E17" s="217" t="s">
        <v>116</v>
      </c>
      <c r="F17" s="218" t="s">
        <v>117</v>
      </c>
      <c r="G17" s="217" t="s">
        <v>118</v>
      </c>
      <c r="H17" s="218" t="s">
        <v>79</v>
      </c>
      <c r="I17" s="216" t="s">
        <v>32</v>
      </c>
      <c r="J17" s="3">
        <v>900</v>
      </c>
      <c r="K17" s="47">
        <v>718.31399999999996</v>
      </c>
      <c r="L17" s="47">
        <v>900</v>
      </c>
      <c r="M17" s="47">
        <v>948.80700000000002</v>
      </c>
      <c r="N17" s="47">
        <v>1150</v>
      </c>
      <c r="O17" s="47">
        <v>1059.6489999999999</v>
      </c>
      <c r="P17" s="47">
        <v>1420</v>
      </c>
      <c r="Q17" s="47">
        <v>1007.6420000000001</v>
      </c>
      <c r="R17" s="47">
        <v>1020</v>
      </c>
      <c r="S17" s="47">
        <v>644</v>
      </c>
    </row>
    <row r="18" spans="1:19" ht="43.5" x14ac:dyDescent="0.35">
      <c r="A18" s="217">
        <v>2</v>
      </c>
      <c r="B18" s="218" t="s">
        <v>119</v>
      </c>
      <c r="C18" s="218" t="s">
        <v>120</v>
      </c>
      <c r="D18" s="218" t="s">
        <v>121</v>
      </c>
      <c r="E18" s="217" t="s">
        <v>122</v>
      </c>
      <c r="F18" s="217" t="s">
        <v>123</v>
      </c>
      <c r="G18" s="217" t="s">
        <v>124</v>
      </c>
      <c r="H18" s="217" t="s">
        <v>125</v>
      </c>
      <c r="I18" s="3" t="s">
        <v>126</v>
      </c>
      <c r="J18" s="3">
        <v>300</v>
      </c>
      <c r="K18" s="47">
        <v>140.143</v>
      </c>
      <c r="L18" s="47">
        <v>300</v>
      </c>
      <c r="M18" s="47">
        <v>201.429</v>
      </c>
      <c r="N18" s="47">
        <v>150</v>
      </c>
      <c r="O18" s="47">
        <v>103.80200000000001</v>
      </c>
      <c r="P18" s="47">
        <v>200</v>
      </c>
      <c r="Q18" s="47">
        <v>207.398</v>
      </c>
      <c r="R18" s="47">
        <v>165</v>
      </c>
      <c r="S18" s="47">
        <v>140</v>
      </c>
    </row>
  </sheetData>
  <mergeCells count="22">
    <mergeCell ref="R5:S5"/>
    <mergeCell ref="B4:C4"/>
    <mergeCell ref="J5:K5"/>
    <mergeCell ref="L5:M5"/>
    <mergeCell ref="N5:O5"/>
    <mergeCell ref="P5:Q5"/>
    <mergeCell ref="B16:C16"/>
    <mergeCell ref="H7:H8"/>
    <mergeCell ref="A12:A14"/>
    <mergeCell ref="B12:B14"/>
    <mergeCell ref="C12:C14"/>
    <mergeCell ref="D12:D14"/>
    <mergeCell ref="E12:E14"/>
    <mergeCell ref="F12:F14"/>
    <mergeCell ref="G12:G14"/>
    <mergeCell ref="H12:H14"/>
    <mergeCell ref="B7:B8"/>
    <mergeCell ref="C7:C8"/>
    <mergeCell ref="D7:D8"/>
    <mergeCell ref="E7:E8"/>
    <mergeCell ref="F7:F8"/>
    <mergeCell ref="G7:G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C4:J13"/>
  <sheetViews>
    <sheetView workbookViewId="0">
      <selection activeCell="G16" sqref="G16"/>
    </sheetView>
  </sheetViews>
  <sheetFormatPr defaultRowHeight="14.5" x14ac:dyDescent="0.35"/>
  <cols>
    <col min="4" max="4" width="7.7265625" bestFit="1" customWidth="1"/>
  </cols>
  <sheetData>
    <row r="4" spans="3:10" ht="15" x14ac:dyDescent="0.25">
      <c r="J4" s="221" t="s">
        <v>130</v>
      </c>
    </row>
    <row r="5" spans="3:10" ht="15.75" thickBot="1" x14ac:dyDescent="0.3"/>
    <row r="6" spans="3:10" ht="15" x14ac:dyDescent="0.25">
      <c r="E6" s="501" t="s">
        <v>128</v>
      </c>
      <c r="F6" s="502"/>
      <c r="G6" s="503"/>
      <c r="H6" s="501" t="s">
        <v>129</v>
      </c>
      <c r="I6" s="502"/>
      <c r="J6" s="503"/>
    </row>
    <row r="7" spans="3:10" ht="15" x14ac:dyDescent="0.25">
      <c r="E7" s="66" t="s">
        <v>9</v>
      </c>
      <c r="F7" s="45" t="s">
        <v>10</v>
      </c>
      <c r="G7" s="67" t="s">
        <v>11</v>
      </c>
      <c r="H7" s="66" t="s">
        <v>9</v>
      </c>
      <c r="I7" s="45" t="s">
        <v>10</v>
      </c>
      <c r="J7" s="67" t="s">
        <v>11</v>
      </c>
    </row>
    <row r="8" spans="3:10" ht="15.75" x14ac:dyDescent="0.25">
      <c r="D8" t="s">
        <v>18</v>
      </c>
      <c r="E8" s="111">
        <v>850000</v>
      </c>
      <c r="F8" s="112">
        <v>2500000</v>
      </c>
      <c r="G8" s="113">
        <f t="shared" ref="G8:G13" si="0">E8+F8</f>
        <v>3350000</v>
      </c>
      <c r="H8" s="111">
        <v>943467</v>
      </c>
      <c r="I8" s="112">
        <v>2821071</v>
      </c>
      <c r="J8" s="113">
        <f t="shared" ref="J8:J13" si="1">H8+I8</f>
        <v>3764538</v>
      </c>
    </row>
    <row r="9" spans="3:10" ht="15.75" x14ac:dyDescent="0.25">
      <c r="D9" t="s">
        <v>17</v>
      </c>
      <c r="E9" s="111">
        <v>1000000</v>
      </c>
      <c r="F9" s="112">
        <v>2750000</v>
      </c>
      <c r="G9" s="113">
        <f t="shared" si="0"/>
        <v>3750000</v>
      </c>
      <c r="H9" s="111">
        <v>755118</v>
      </c>
      <c r="I9" s="112">
        <v>1724472</v>
      </c>
      <c r="J9" s="113">
        <f t="shared" si="1"/>
        <v>2479590</v>
      </c>
    </row>
    <row r="10" spans="3:10" ht="15.75" x14ac:dyDescent="0.25">
      <c r="D10" t="s">
        <v>16</v>
      </c>
      <c r="E10" s="111">
        <v>850000</v>
      </c>
      <c r="F10" s="112">
        <v>2850000</v>
      </c>
      <c r="G10" s="113">
        <f t="shared" si="0"/>
        <v>3700000</v>
      </c>
      <c r="H10" s="111">
        <v>1011767</v>
      </c>
      <c r="I10" s="112">
        <v>2554033</v>
      </c>
      <c r="J10" s="113">
        <f t="shared" si="1"/>
        <v>3565800</v>
      </c>
    </row>
    <row r="11" spans="3:10" ht="15.75" x14ac:dyDescent="0.25">
      <c r="D11" t="s">
        <v>15</v>
      </c>
      <c r="E11" s="111">
        <v>950000</v>
      </c>
      <c r="F11" s="112">
        <v>2850000</v>
      </c>
      <c r="G11" s="113">
        <f t="shared" si="0"/>
        <v>3800000</v>
      </c>
      <c r="H11" s="111">
        <v>1031170</v>
      </c>
      <c r="I11" s="112">
        <v>2983365</v>
      </c>
      <c r="J11" s="113">
        <f t="shared" si="1"/>
        <v>4014535</v>
      </c>
    </row>
    <row r="12" spans="3:10" ht="15.5" x14ac:dyDescent="0.35">
      <c r="D12" t="s">
        <v>31</v>
      </c>
      <c r="E12" s="111">
        <v>1000000</v>
      </c>
      <c r="F12" s="112">
        <v>3200000</v>
      </c>
      <c r="G12" s="113">
        <f t="shared" si="0"/>
        <v>4200000</v>
      </c>
      <c r="H12" s="111">
        <v>905129</v>
      </c>
      <c r="I12" s="112">
        <v>3097871</v>
      </c>
      <c r="J12" s="113">
        <f t="shared" si="1"/>
        <v>4003000</v>
      </c>
    </row>
    <row r="13" spans="3:10" ht="15.5" x14ac:dyDescent="0.35">
      <c r="C13" t="s">
        <v>127</v>
      </c>
      <c r="D13" t="s">
        <v>40</v>
      </c>
      <c r="E13" s="111">
        <v>780000</v>
      </c>
      <c r="F13" s="112">
        <v>2400000</v>
      </c>
      <c r="G13" s="113">
        <f t="shared" si="0"/>
        <v>3180000</v>
      </c>
      <c r="H13" s="111">
        <v>775832</v>
      </c>
      <c r="I13" s="112">
        <v>1991348</v>
      </c>
      <c r="J13" s="113">
        <f t="shared" si="1"/>
        <v>2767180</v>
      </c>
    </row>
  </sheetData>
  <mergeCells count="2">
    <mergeCell ref="E6:G6"/>
    <mergeCell ref="H6:J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DESPATCH_17-18</vt:lpstr>
      <vt:lpstr>5 years RMD Mines Prod Desp</vt:lpstr>
      <vt:lpstr>MINES_DESP_17-18</vt:lpstr>
      <vt:lpstr>Sheet1</vt:lpstr>
      <vt:lpstr>FLUX</vt:lpstr>
      <vt:lpstr>Sheet3</vt:lpstr>
      <vt:lpstr>mos Reply_19012019 v2</vt:lpstr>
      <vt:lpstr>PRanjan_19012019</vt:lpstr>
      <vt:lpstr>Sheet2</vt:lpstr>
      <vt:lpstr>PRIYARANJAN_SIR01042019</vt:lpstr>
      <vt:lpstr>Sheet4</vt:lpstr>
      <vt:lpstr>Sheet6</vt:lpstr>
      <vt:lpstr>Sheet5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2022-09-04T10:20:27Z</dcterms:modified>
</cp:coreProperties>
</file>