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backupFile="1" codeName="ThisWorkbook"/>
  <bookViews>
    <workbookView xWindow="-330" yWindow="330" windowWidth="19140" windowHeight="8460"/>
  </bookViews>
  <sheets>
    <sheet name="Actual Production" sheetId="1" r:id="rId1"/>
    <sheet name="Flux" sheetId="2" r:id="rId2"/>
    <sheet name="Sheet1" sheetId="8" r:id="rId3"/>
    <sheet name="Monthly_Produn_Desp_Daily_Avg" sheetId="4" state="hidden" r:id="rId4"/>
    <sheet name="DailyAvg" sheetId="5" state="hidden" r:id="rId5"/>
    <sheet name="Sheet3" sheetId="6" state="hidden" r:id="rId6"/>
    <sheet name="Final for DT" sheetId="7" state="hidden" r:id="rId7"/>
    <sheet name="Sheet2" sheetId="9" r:id="rId8"/>
    <sheet name="Sheet4" sheetId="10" r:id="rId9"/>
    <sheet name="Sheet5" sheetId="11" r:id="rId10"/>
    <sheet name="Kalta Leftover Qty" sheetId="12" r:id="rId11"/>
  </sheets>
  <definedNames>
    <definedName name="_xlnm.Print_Area" localSheetId="2">Sheet1!$B$2:$I$23</definedName>
  </definedNames>
  <calcPr calcId="145621"/>
</workbook>
</file>

<file path=xl/calcChain.xml><?xml version="1.0" encoding="utf-8"?>
<calcChain xmlns="http://schemas.openxmlformats.org/spreadsheetml/2006/main">
  <c r="BF173" i="1" l="1"/>
  <c r="BE173" i="1"/>
  <c r="BD173" i="1"/>
  <c r="BC173" i="1"/>
  <c r="BB173" i="1"/>
  <c r="BA173" i="1"/>
  <c r="AZ173" i="1"/>
  <c r="AY173" i="1"/>
  <c r="AX173" i="1"/>
  <c r="AW173" i="1"/>
  <c r="AV173" i="1"/>
  <c r="AU173" i="1"/>
  <c r="AT173" i="1"/>
  <c r="AS173" i="1"/>
  <c r="AR173" i="1"/>
  <c r="AQ173" i="1"/>
  <c r="AP173" i="1"/>
  <c r="AO173" i="1"/>
  <c r="AN173" i="1"/>
  <c r="AM173" i="1"/>
  <c r="AL173" i="1"/>
  <c r="AK173" i="1"/>
  <c r="AJ173" i="1"/>
  <c r="AI173" i="1"/>
  <c r="Z173" i="1"/>
  <c r="Y173" i="1"/>
  <c r="X173" i="1"/>
  <c r="W173" i="1"/>
  <c r="V173" i="1"/>
  <c r="U173" i="1"/>
  <c r="T173" i="1"/>
  <c r="S173" i="1"/>
  <c r="R173" i="1"/>
  <c r="Q173" i="1"/>
  <c r="P173" i="1"/>
  <c r="O173" i="1"/>
  <c r="N173" i="1"/>
  <c r="M173" i="1"/>
  <c r="L173" i="1"/>
  <c r="K173" i="1"/>
  <c r="J173" i="1"/>
  <c r="I173" i="1"/>
  <c r="H173" i="1"/>
  <c r="G173" i="1"/>
  <c r="F173" i="1"/>
  <c r="E173" i="1"/>
  <c r="D173" i="1"/>
  <c r="C173" i="1"/>
  <c r="BI172" i="1"/>
  <c r="BH172" i="1"/>
  <c r="BG172" i="1"/>
  <c r="AC172" i="1"/>
  <c r="AB172" i="1"/>
  <c r="AA172" i="1"/>
  <c r="BI171" i="1"/>
  <c r="BH171" i="1"/>
  <c r="BG171" i="1"/>
  <c r="AC171" i="1"/>
  <c r="AB171" i="1"/>
  <c r="AA171" i="1"/>
  <c r="BI170" i="1"/>
  <c r="BH170" i="1"/>
  <c r="BG170" i="1"/>
  <c r="AC170" i="1"/>
  <c r="AB170" i="1"/>
  <c r="AA170" i="1"/>
  <c r="BI169" i="1"/>
  <c r="BH169" i="1"/>
  <c r="BG169" i="1"/>
  <c r="AC169" i="1"/>
  <c r="AB169" i="1"/>
  <c r="AA169" i="1"/>
  <c r="BI168" i="1"/>
  <c r="BH168" i="1"/>
  <c r="BG168" i="1"/>
  <c r="AC168" i="1"/>
  <c r="AB168" i="1"/>
  <c r="AA168" i="1"/>
  <c r="BI167" i="1"/>
  <c r="BH167" i="1"/>
  <c r="BG167" i="1"/>
  <c r="AC167" i="1"/>
  <c r="AB167" i="1"/>
  <c r="AA167" i="1"/>
  <c r="BI166" i="1"/>
  <c r="BH166" i="1"/>
  <c r="BG166" i="1"/>
  <c r="AC166" i="1"/>
  <c r="AB166" i="1"/>
  <c r="AA166" i="1"/>
  <c r="BI165" i="1"/>
  <c r="BH165" i="1"/>
  <c r="BG165" i="1"/>
  <c r="AC165" i="1"/>
  <c r="AB165" i="1"/>
  <c r="AA165" i="1"/>
  <c r="BI164" i="1"/>
  <c r="BH164" i="1"/>
  <c r="BG164" i="1"/>
  <c r="AC164" i="1"/>
  <c r="AB164" i="1"/>
  <c r="AA164" i="1"/>
  <c r="BI163" i="1"/>
  <c r="BH163" i="1"/>
  <c r="BG163" i="1"/>
  <c r="AC163" i="1"/>
  <c r="AB163" i="1"/>
  <c r="AA163" i="1"/>
  <c r="BI162" i="1"/>
  <c r="BH162" i="1"/>
  <c r="BG162" i="1"/>
  <c r="AC162" i="1"/>
  <c r="AB162" i="1"/>
  <c r="AA162" i="1"/>
  <c r="BI161" i="1"/>
  <c r="BH161" i="1"/>
  <c r="BG161" i="1"/>
  <c r="AC161" i="1"/>
  <c r="AB161" i="1"/>
  <c r="AB173" i="1" s="1"/>
  <c r="AA161" i="1"/>
  <c r="AA173" i="1" s="1"/>
  <c r="BG173" i="1" l="1"/>
  <c r="BH173" i="1"/>
  <c r="BI173" i="1"/>
  <c r="AC173" i="1"/>
  <c r="AZ128" i="1" l="1"/>
  <c r="AZ129" i="1"/>
  <c r="AZ130" i="1"/>
  <c r="AZ131" i="1"/>
  <c r="AZ132" i="1"/>
  <c r="AZ133" i="1"/>
  <c r="AZ134" i="1"/>
  <c r="AZ135" i="1"/>
  <c r="AZ136" i="1"/>
  <c r="AZ137" i="1"/>
  <c r="AZ138" i="1"/>
  <c r="AZ127" i="1"/>
  <c r="AQ137" i="1" l="1"/>
  <c r="K42" i="12" l="1"/>
  <c r="J42" i="12"/>
  <c r="K40" i="12"/>
  <c r="J40" i="12"/>
  <c r="O43" i="12" l="1"/>
  <c r="Q40" i="12"/>
  <c r="Q42" i="12" s="1"/>
  <c r="P40" i="12"/>
  <c r="P42" i="12" s="1"/>
  <c r="R35" i="12"/>
  <c r="Q35" i="12"/>
  <c r="P35" i="12"/>
  <c r="E32" i="12"/>
  <c r="D32" i="12"/>
  <c r="D12" i="12" s="1"/>
  <c r="R31" i="12"/>
  <c r="L31" i="12"/>
  <c r="F31" i="12"/>
  <c r="R30" i="12"/>
  <c r="L30" i="12"/>
  <c r="F30" i="12"/>
  <c r="R29" i="12"/>
  <c r="L29" i="12"/>
  <c r="F29" i="12"/>
  <c r="L28" i="12"/>
  <c r="F28" i="12"/>
  <c r="F32" i="12" s="1"/>
  <c r="L27" i="12"/>
  <c r="L26" i="12"/>
  <c r="L25" i="12"/>
  <c r="L24" i="12"/>
  <c r="L23" i="12"/>
  <c r="L22" i="12"/>
  <c r="R21" i="12"/>
  <c r="K21" i="12"/>
  <c r="K35" i="12" s="1"/>
  <c r="T35" i="12" s="1"/>
  <c r="J21" i="12"/>
  <c r="J35" i="12" s="1"/>
  <c r="G21" i="12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Q20" i="12"/>
  <c r="Q37" i="12" s="1"/>
  <c r="P20" i="12"/>
  <c r="S20" i="12" s="1"/>
  <c r="K20" i="12"/>
  <c r="T20" i="12" s="1"/>
  <c r="J20" i="12"/>
  <c r="G20" i="12"/>
  <c r="R19" i="12"/>
  <c r="L19" i="12"/>
  <c r="L18" i="12"/>
  <c r="L17" i="12"/>
  <c r="L16" i="12"/>
  <c r="L15" i="12"/>
  <c r="L14" i="12"/>
  <c r="L13" i="12"/>
  <c r="L12" i="12"/>
  <c r="E12" i="12"/>
  <c r="E13" i="12" s="1"/>
  <c r="L11" i="12"/>
  <c r="F11" i="12"/>
  <c r="L10" i="12"/>
  <c r="E10" i="12"/>
  <c r="D10" i="12"/>
  <c r="F10" i="12" s="1"/>
  <c r="L9" i="12"/>
  <c r="F9" i="12"/>
  <c r="G9" i="12" s="1"/>
  <c r="E9" i="12"/>
  <c r="D9" i="12"/>
  <c r="L8" i="12"/>
  <c r="F8" i="12"/>
  <c r="G8" i="12" s="1"/>
  <c r="E124" i="2"/>
  <c r="D124" i="2"/>
  <c r="P43" i="12" l="1"/>
  <c r="Q43" i="12"/>
  <c r="D13" i="12"/>
  <c r="D14" i="12"/>
  <c r="F12" i="12"/>
  <c r="G12" i="12" s="1"/>
  <c r="J37" i="12"/>
  <c r="S35" i="12"/>
  <c r="L20" i="12"/>
  <c r="U20" i="12" s="1"/>
  <c r="R40" i="12"/>
  <c r="L21" i="12"/>
  <c r="L35" i="12" s="1"/>
  <c r="U35" i="12" s="1"/>
  <c r="E14" i="12"/>
  <c r="R20" i="12"/>
  <c r="K37" i="12"/>
  <c r="P37" i="12"/>
  <c r="F14" i="12" l="1"/>
  <c r="G14" i="12"/>
  <c r="F13" i="12"/>
  <c r="G13" i="12" s="1"/>
  <c r="D48" i="10"/>
  <c r="E48" i="10"/>
  <c r="C48" i="10"/>
  <c r="D47" i="10"/>
  <c r="C47" i="10"/>
  <c r="E47" i="10" s="1"/>
  <c r="E44" i="10"/>
  <c r="E45" i="10"/>
  <c r="E46" i="10"/>
  <c r="E43" i="10"/>
  <c r="E38" i="10"/>
  <c r="E39" i="10"/>
  <c r="E40" i="10"/>
  <c r="E41" i="10"/>
  <c r="E37" i="10"/>
  <c r="C41" i="10"/>
  <c r="D41" i="10"/>
  <c r="S140" i="1" l="1"/>
  <c r="P140" i="1"/>
  <c r="BE156" i="1" l="1"/>
  <c r="BD156" i="1"/>
  <c r="BB156" i="1"/>
  <c r="BA156" i="1"/>
  <c r="AY156" i="1"/>
  <c r="AX156" i="1"/>
  <c r="AV156" i="1"/>
  <c r="AU156" i="1"/>
  <c r="AS156" i="1"/>
  <c r="AR156" i="1"/>
  <c r="AP156" i="1"/>
  <c r="AO156" i="1"/>
  <c r="AM156" i="1"/>
  <c r="AL156" i="1"/>
  <c r="AJ156" i="1"/>
  <c r="AI156" i="1"/>
  <c r="BH155" i="1"/>
  <c r="BG155" i="1"/>
  <c r="BH154" i="1"/>
  <c r="BG154" i="1"/>
  <c r="BH153" i="1"/>
  <c r="BG153" i="1"/>
  <c r="BH152" i="1"/>
  <c r="BG152" i="1"/>
  <c r="BH151" i="1"/>
  <c r="BG151" i="1"/>
  <c r="BH150" i="1"/>
  <c r="BG150" i="1"/>
  <c r="BH149" i="1"/>
  <c r="BG149" i="1"/>
  <c r="BH148" i="1"/>
  <c r="BG148" i="1"/>
  <c r="BH147" i="1"/>
  <c r="BG147" i="1"/>
  <c r="BH146" i="1"/>
  <c r="BG146" i="1"/>
  <c r="BH145" i="1"/>
  <c r="BG145" i="1"/>
  <c r="BH144" i="1"/>
  <c r="BG144" i="1"/>
  <c r="AB155" i="1"/>
  <c r="AA155" i="1"/>
  <c r="AB154" i="1"/>
  <c r="AA154" i="1"/>
  <c r="AB153" i="1"/>
  <c r="AA153" i="1"/>
  <c r="AB151" i="1"/>
  <c r="AA151" i="1"/>
  <c r="AB150" i="1"/>
  <c r="AA150" i="1"/>
  <c r="AB149" i="1"/>
  <c r="AA149" i="1"/>
  <c r="AB148" i="1"/>
  <c r="AA148" i="1"/>
  <c r="AB147" i="1"/>
  <c r="AA147" i="1"/>
  <c r="AB146" i="1"/>
  <c r="AA146" i="1"/>
  <c r="AB145" i="1"/>
  <c r="AA145" i="1"/>
  <c r="AB144" i="1"/>
  <c r="AA144" i="1"/>
  <c r="Y156" i="1"/>
  <c r="X156" i="1"/>
  <c r="V156" i="1"/>
  <c r="U156" i="1"/>
  <c r="S156" i="1"/>
  <c r="R156" i="1"/>
  <c r="P156" i="1"/>
  <c r="O156" i="1"/>
  <c r="M156" i="1"/>
  <c r="L156" i="1"/>
  <c r="J156" i="1"/>
  <c r="I156" i="1"/>
  <c r="G156" i="1"/>
  <c r="F156" i="1"/>
  <c r="D156" i="1"/>
  <c r="C156" i="1"/>
  <c r="AB152" i="1"/>
  <c r="AA152" i="1"/>
  <c r="E14" i="8"/>
  <c r="G14" i="8"/>
  <c r="AN156" i="1" l="1"/>
  <c r="AC148" i="1"/>
  <c r="BF156" i="1"/>
  <c r="AC154" i="1"/>
  <c r="BI148" i="1"/>
  <c r="AC145" i="1"/>
  <c r="AC153" i="1"/>
  <c r="E156" i="1"/>
  <c r="AC146" i="1"/>
  <c r="N156" i="1"/>
  <c r="AC151" i="1"/>
  <c r="AC150" i="1"/>
  <c r="AW156" i="1"/>
  <c r="AC149" i="1"/>
  <c r="AC147" i="1"/>
  <c r="AC155" i="1"/>
  <c r="Q156" i="1"/>
  <c r="AZ156" i="1"/>
  <c r="BI145" i="1"/>
  <c r="BI146" i="1"/>
  <c r="BI155" i="1"/>
  <c r="AK156" i="1"/>
  <c r="BC156" i="1"/>
  <c r="W156" i="1"/>
  <c r="BI151" i="1"/>
  <c r="BI153" i="1"/>
  <c r="BI154" i="1"/>
  <c r="Z156" i="1"/>
  <c r="AQ156" i="1"/>
  <c r="BG156" i="1"/>
  <c r="BI152" i="1"/>
  <c r="K156" i="1"/>
  <c r="AT156" i="1"/>
  <c r="BH156" i="1"/>
  <c r="BI147" i="1"/>
  <c r="BI149" i="1"/>
  <c r="BI150" i="1"/>
  <c r="T156" i="1"/>
  <c r="H156" i="1"/>
  <c r="AC144" i="1"/>
  <c r="BI144" i="1"/>
  <c r="AC152" i="1"/>
  <c r="AA156" i="1"/>
  <c r="AB156" i="1"/>
  <c r="G23" i="8"/>
  <c r="E15" i="8"/>
  <c r="G15" i="8" s="1"/>
  <c r="J8" i="8"/>
  <c r="K8" i="8"/>
  <c r="I7" i="8"/>
  <c r="I6" i="8"/>
  <c r="E8" i="8"/>
  <c r="BI156" i="1" l="1"/>
  <c r="AC156" i="1"/>
  <c r="I8" i="8"/>
  <c r="E23" i="8" l="1"/>
  <c r="E19" i="8"/>
  <c r="I18" i="8" s="1"/>
  <c r="D22" i="8"/>
  <c r="F22" i="8" s="1"/>
  <c r="H22" i="8" s="1"/>
  <c r="D21" i="8"/>
  <c r="F21" i="8" s="1"/>
  <c r="H21" i="8" s="1"/>
  <c r="C23" i="8"/>
  <c r="F16" i="8"/>
  <c r="E11" i="8"/>
  <c r="I10" i="8" s="1"/>
  <c r="D16" i="8"/>
  <c r="C16" i="8"/>
  <c r="E16" i="8" l="1"/>
  <c r="D23" i="8"/>
  <c r="F23" i="8" s="1"/>
  <c r="AC122" i="1" l="1"/>
  <c r="BI122" i="1"/>
  <c r="AV123" i="1"/>
  <c r="AI139" i="1"/>
  <c r="AJ139" i="1"/>
  <c r="AL139" i="1"/>
  <c r="AM139" i="1"/>
  <c r="AO139" i="1"/>
  <c r="AP139" i="1"/>
  <c r="AR139" i="1"/>
  <c r="AS139" i="1"/>
  <c r="AU139" i="1"/>
  <c r="AV139" i="1"/>
  <c r="AX139" i="1"/>
  <c r="AY139" i="1"/>
  <c r="AZ139" i="1"/>
  <c r="BA139" i="1"/>
  <c r="BB139" i="1"/>
  <c r="BC139" i="1"/>
  <c r="BD139" i="1"/>
  <c r="BE139" i="1"/>
  <c r="BF139" i="1"/>
  <c r="BG138" i="1"/>
  <c r="BH138" i="1"/>
  <c r="AW139" i="1"/>
  <c r="AT139" i="1"/>
  <c r="AN139" i="1"/>
  <c r="AK139" i="1"/>
  <c r="BI138" i="1" l="1"/>
  <c r="Y139" i="1"/>
  <c r="X139" i="1"/>
  <c r="V139" i="1"/>
  <c r="U139" i="1"/>
  <c r="S139" i="1"/>
  <c r="R139" i="1"/>
  <c r="P139" i="1"/>
  <c r="O139" i="1"/>
  <c r="M139" i="1"/>
  <c r="L139" i="1"/>
  <c r="J139" i="1"/>
  <c r="I139" i="1"/>
  <c r="G139" i="1"/>
  <c r="F139" i="1"/>
  <c r="D139" i="1"/>
  <c r="C139" i="1"/>
  <c r="AA138" i="1"/>
  <c r="AB138" i="1"/>
  <c r="BG137" i="1"/>
  <c r="BH137" i="1"/>
  <c r="AQ139" i="1"/>
  <c r="AA137" i="1"/>
  <c r="AB137" i="1"/>
  <c r="BI137" i="1" l="1"/>
  <c r="AC138" i="1"/>
  <c r="AC137" i="1"/>
  <c r="D31" i="10" l="1"/>
  <c r="C31" i="10"/>
  <c r="E28" i="10"/>
  <c r="E22" i="10"/>
  <c r="E31" i="10" s="1"/>
  <c r="E30" i="10" l="1"/>
  <c r="D30" i="10"/>
  <c r="C30" i="10"/>
  <c r="D17" i="10"/>
  <c r="E17" i="10"/>
  <c r="C17" i="10"/>
  <c r="BG136" i="1" l="1"/>
  <c r="BH136" i="1"/>
  <c r="BI136" i="1"/>
  <c r="E127" i="1" l="1"/>
  <c r="E128" i="1"/>
  <c r="E129" i="1"/>
  <c r="E130" i="1"/>
  <c r="E131" i="1"/>
  <c r="E132" i="1"/>
  <c r="E133" i="1"/>
  <c r="E134" i="1"/>
  <c r="E136" i="1"/>
  <c r="AC136" i="1" s="1"/>
  <c r="AA136" i="1"/>
  <c r="AB136" i="1"/>
  <c r="BG24" i="1" l="1"/>
  <c r="A121" i="1" l="1"/>
  <c r="AB135" i="1" l="1"/>
  <c r="AB139" i="1" s="1"/>
  <c r="AA135" i="1"/>
  <c r="Z135" i="1"/>
  <c r="Z139" i="1" s="1"/>
  <c r="W135" i="1"/>
  <c r="W139" i="1" s="1"/>
  <c r="T135" i="1"/>
  <c r="T139" i="1" s="1"/>
  <c r="Q135" i="1"/>
  <c r="Q139" i="1" s="1"/>
  <c r="N135" i="1"/>
  <c r="N139" i="1" s="1"/>
  <c r="K135" i="1"/>
  <c r="K139" i="1" s="1"/>
  <c r="H135" i="1"/>
  <c r="H139" i="1" s="1"/>
  <c r="E135" i="1"/>
  <c r="E139" i="1" s="1"/>
  <c r="AA139" i="1" l="1"/>
  <c r="AC135" i="1"/>
  <c r="AC139" i="1" l="1"/>
  <c r="BH135" i="1"/>
  <c r="BH139" i="1" s="1"/>
  <c r="BG135" i="1"/>
  <c r="BG139" i="1" s="1"/>
  <c r="BI135" i="1" l="1"/>
  <c r="H19" i="9"/>
  <c r="F19" i="9"/>
  <c r="G19" i="9"/>
  <c r="L13" i="9"/>
  <c r="M13" i="9"/>
  <c r="H13" i="9" s="1"/>
  <c r="K13" i="9"/>
  <c r="D13" i="9"/>
  <c r="E13" i="9"/>
  <c r="C13" i="9"/>
  <c r="BI139" i="1" l="1"/>
  <c r="G13" i="9"/>
  <c r="F13" i="9"/>
  <c r="H12" i="9"/>
  <c r="G12" i="9"/>
  <c r="F12" i="9"/>
  <c r="H11" i="9"/>
  <c r="G11" i="9"/>
  <c r="F11" i="9"/>
  <c r="H10" i="9"/>
  <c r="G10" i="9"/>
  <c r="F10" i="9"/>
  <c r="H9" i="9"/>
  <c r="G9" i="9"/>
  <c r="F9" i="9"/>
  <c r="H8" i="9"/>
  <c r="G8" i="9"/>
  <c r="F8" i="9"/>
  <c r="H7" i="9"/>
  <c r="G7" i="9"/>
  <c r="F7" i="9"/>
  <c r="H6" i="9"/>
  <c r="G6" i="9"/>
  <c r="F6" i="9"/>
  <c r="H5" i="9"/>
  <c r="G5" i="9"/>
  <c r="F5" i="9"/>
  <c r="H4" i="9"/>
  <c r="G4" i="9"/>
  <c r="F4" i="9"/>
  <c r="M17" i="9"/>
  <c r="L17" i="9"/>
  <c r="K17" i="9"/>
  <c r="M16" i="9"/>
  <c r="L16" i="9"/>
  <c r="K16" i="9"/>
  <c r="M15" i="9"/>
  <c r="L15" i="9"/>
  <c r="K15" i="9"/>
  <c r="D15" i="9"/>
  <c r="E15" i="9"/>
  <c r="D16" i="9"/>
  <c r="E16" i="9"/>
  <c r="H16" i="9" s="1"/>
  <c r="D17" i="9"/>
  <c r="E17" i="9"/>
  <c r="C17" i="9"/>
  <c r="C16" i="9"/>
  <c r="C15" i="9"/>
  <c r="C18" i="9" s="1"/>
  <c r="G17" i="9" l="1"/>
  <c r="C20" i="9"/>
  <c r="D18" i="9"/>
  <c r="K18" i="9"/>
  <c r="K20" i="9" s="1"/>
  <c r="F20" i="9" s="1"/>
  <c r="L18" i="9"/>
  <c r="L20" i="9" s="1"/>
  <c r="H17" i="9"/>
  <c r="E18" i="9"/>
  <c r="M18" i="9"/>
  <c r="M20" i="9" s="1"/>
  <c r="H15" i="9"/>
  <c r="F15" i="9"/>
  <c r="G15" i="9"/>
  <c r="F16" i="9"/>
  <c r="F17" i="9"/>
  <c r="G16" i="9"/>
  <c r="F18" i="9" l="1"/>
  <c r="E20" i="9"/>
  <c r="H20" i="9" s="1"/>
  <c r="H18" i="9"/>
  <c r="D20" i="9"/>
  <c r="G20" i="9" s="1"/>
  <c r="G18" i="9"/>
  <c r="U98" i="2" l="1"/>
  <c r="E155" i="2"/>
  <c r="D155" i="2"/>
  <c r="E4" i="8" l="1"/>
  <c r="I3" i="8" s="1"/>
  <c r="T7" i="8"/>
  <c r="X7" i="8" s="1"/>
  <c r="B109" i="2"/>
  <c r="C8" i="8" l="1"/>
  <c r="D7" i="8"/>
  <c r="H7" i="8" s="1"/>
  <c r="L7" i="8" s="1"/>
  <c r="D6" i="8"/>
  <c r="H6" i="8" s="1"/>
  <c r="L6" i="8" s="1"/>
  <c r="D8" i="8" l="1"/>
  <c r="H8" i="8" s="1"/>
  <c r="BB8" i="5" l="1"/>
  <c r="BC8" i="5"/>
  <c r="AO77" i="7" l="1"/>
  <c r="AK77" i="7"/>
  <c r="AC77" i="7" a="1"/>
  <c r="AC77" i="7" s="1"/>
  <c r="Y77" i="7" a="1"/>
  <c r="Y77" i="7" s="1"/>
  <c r="S77" i="7"/>
  <c r="G77" i="7" a="1"/>
  <c r="H77" i="7" s="1"/>
  <c r="G77" i="7" s="1"/>
  <c r="C77" i="7" a="1"/>
  <c r="AO76" i="7"/>
  <c r="AK76" i="7"/>
  <c r="AG76" i="7"/>
  <c r="AB76" i="7"/>
  <c r="S76" i="7"/>
  <c r="F76" i="7"/>
  <c r="R67" i="7"/>
  <c r="Q67" i="7"/>
  <c r="P67" i="7"/>
  <c r="O67" i="7"/>
  <c r="N67" i="7"/>
  <c r="M67" i="7"/>
  <c r="L67" i="7"/>
  <c r="AN65" i="7"/>
  <c r="AM65" i="7"/>
  <c r="AL65" i="7"/>
  <c r="AO65" i="7" s="1"/>
  <c r="AJ65" i="7"/>
  <c r="AI65" i="7"/>
  <c r="AH65" i="7"/>
  <c r="AF65" i="7"/>
  <c r="V65" i="7"/>
  <c r="R65" i="7"/>
  <c r="Q65" i="7"/>
  <c r="P65" i="7"/>
  <c r="O65" i="7"/>
  <c r="N65" i="7"/>
  <c r="M65" i="7"/>
  <c r="L65" i="7"/>
  <c r="AN64" i="7"/>
  <c r="AM64" i="7"/>
  <c r="AL64" i="7"/>
  <c r="AJ64" i="7"/>
  <c r="AI64" i="7"/>
  <c r="AH64" i="7"/>
  <c r="AF64" i="7"/>
  <c r="AD64" i="7"/>
  <c r="AC64" i="7"/>
  <c r="AA64" i="7"/>
  <c r="Z64" i="7"/>
  <c r="Y64" i="7"/>
  <c r="V64" i="7"/>
  <c r="R64" i="7"/>
  <c r="Q64" i="7"/>
  <c r="P64" i="7"/>
  <c r="O64" i="7"/>
  <c r="N64" i="7"/>
  <c r="M64" i="7"/>
  <c r="L64" i="7"/>
  <c r="H64" i="7"/>
  <c r="G64" i="7"/>
  <c r="E64" i="7"/>
  <c r="D64" i="7"/>
  <c r="C64" i="7"/>
  <c r="AN63" i="7"/>
  <c r="AM63" i="7"/>
  <c r="AL63" i="7"/>
  <c r="AJ63" i="7"/>
  <c r="AI63" i="7"/>
  <c r="AH63" i="7"/>
  <c r="AF63" i="7"/>
  <c r="R63" i="7"/>
  <c r="Q63" i="7"/>
  <c r="P63" i="7"/>
  <c r="O63" i="7"/>
  <c r="N63" i="7"/>
  <c r="M63" i="7"/>
  <c r="L63" i="7"/>
  <c r="AN62" i="7"/>
  <c r="AM62" i="7"/>
  <c r="AL62" i="7"/>
  <c r="AJ62" i="7"/>
  <c r="AI62" i="7"/>
  <c r="AH62" i="7"/>
  <c r="AF62" i="7"/>
  <c r="AD62" i="7"/>
  <c r="AC62" i="7"/>
  <c r="AA62" i="7"/>
  <c r="Z62" i="7"/>
  <c r="Y62" i="7"/>
  <c r="V62" i="7"/>
  <c r="R62" i="7"/>
  <c r="Q62" i="7"/>
  <c r="P62" i="7"/>
  <c r="O62" i="7"/>
  <c r="N62" i="7"/>
  <c r="M62" i="7"/>
  <c r="L62" i="7"/>
  <c r="H62" i="7"/>
  <c r="G62" i="7"/>
  <c r="E62" i="7"/>
  <c r="D62" i="7"/>
  <c r="C62" i="7"/>
  <c r="AN60" i="7"/>
  <c r="AM60" i="7"/>
  <c r="AL60" i="7"/>
  <c r="AJ60" i="7"/>
  <c r="AI60" i="7"/>
  <c r="AH60" i="7"/>
  <c r="AF60" i="7"/>
  <c r="S60" i="7"/>
  <c r="AN59" i="7"/>
  <c r="AM59" i="7"/>
  <c r="AL59" i="7"/>
  <c r="AO59" i="7" s="1"/>
  <c r="AJ59" i="7"/>
  <c r="AI59" i="7"/>
  <c r="AH59" i="7"/>
  <c r="AF59" i="7"/>
  <c r="AD59" i="7"/>
  <c r="AC59" i="7"/>
  <c r="AA59" i="7"/>
  <c r="Z59" i="7"/>
  <c r="Y59" i="7"/>
  <c r="R59" i="7"/>
  <c r="Q59" i="7"/>
  <c r="P59" i="7"/>
  <c r="O59" i="7"/>
  <c r="N59" i="7"/>
  <c r="M59" i="7"/>
  <c r="L59" i="7"/>
  <c r="H59" i="7"/>
  <c r="G59" i="7"/>
  <c r="E59" i="7"/>
  <c r="D59" i="7"/>
  <c r="C59" i="7"/>
  <c r="AO58" i="7"/>
  <c r="AK58" i="7"/>
  <c r="AC58" i="7" a="1"/>
  <c r="AD58" i="7" s="1"/>
  <c r="AC58" i="7" s="1"/>
  <c r="Y58" i="7" a="1"/>
  <c r="AA58" i="7" s="1"/>
  <c r="V58" i="7"/>
  <c r="G58" i="7" a="1"/>
  <c r="H58" i="7" s="1"/>
  <c r="G58" i="7" s="1"/>
  <c r="C58" i="7" a="1"/>
  <c r="AO57" i="7"/>
  <c r="AK57" i="7"/>
  <c r="AG57" i="7"/>
  <c r="AB57" i="7"/>
  <c r="V57" i="7"/>
  <c r="F57" i="7"/>
  <c r="U57" i="7" s="1"/>
  <c r="AO56" i="7"/>
  <c r="AK56" i="7"/>
  <c r="AC56" i="7" a="1"/>
  <c r="AC56" i="7" s="1"/>
  <c r="Y56" i="7" a="1"/>
  <c r="Y56" i="7" s="1"/>
  <c r="V56" i="7"/>
  <c r="G56" i="7" a="1"/>
  <c r="H56" i="7" s="1"/>
  <c r="C56" i="7" a="1"/>
  <c r="AO55" i="7"/>
  <c r="AK55" i="7"/>
  <c r="AG55" i="7"/>
  <c r="AB55" i="7"/>
  <c r="V55" i="7"/>
  <c r="F55" i="7"/>
  <c r="AN53" i="7"/>
  <c r="AM53" i="7"/>
  <c r="AL53" i="7"/>
  <c r="AJ53" i="7"/>
  <c r="AI53" i="7"/>
  <c r="AH53" i="7"/>
  <c r="AF53" i="7"/>
  <c r="S53" i="7"/>
  <c r="AN52" i="7"/>
  <c r="AM52" i="7"/>
  <c r="AL52" i="7"/>
  <c r="AJ52" i="7"/>
  <c r="AI52" i="7"/>
  <c r="AH52" i="7"/>
  <c r="AF52" i="7"/>
  <c r="AD52" i="7"/>
  <c r="AC52" i="7"/>
  <c r="AA52" i="7"/>
  <c r="Z52" i="7"/>
  <c r="Y52" i="7"/>
  <c r="R52" i="7"/>
  <c r="Q52" i="7"/>
  <c r="P52" i="7"/>
  <c r="O52" i="7"/>
  <c r="N52" i="7"/>
  <c r="M52" i="7"/>
  <c r="L52" i="7"/>
  <c r="H52" i="7"/>
  <c r="G52" i="7"/>
  <c r="E52" i="7"/>
  <c r="D52" i="7"/>
  <c r="C52" i="7"/>
  <c r="AO51" i="7"/>
  <c r="AK51" i="7"/>
  <c r="AC51" i="7" a="1"/>
  <c r="AD51" i="7" s="1"/>
  <c r="AC51" i="7" s="1"/>
  <c r="AG51" i="7" s="1"/>
  <c r="Y51" i="7" a="1"/>
  <c r="Z51" i="7" s="1"/>
  <c r="Y51" i="7" s="1"/>
  <c r="V51" i="7"/>
  <c r="G51" i="7" a="1"/>
  <c r="H51" i="7" s="1"/>
  <c r="G51" i="7" s="1"/>
  <c r="C51" i="7" a="1"/>
  <c r="AO50" i="7"/>
  <c r="AK50" i="7"/>
  <c r="AG50" i="7"/>
  <c r="AB50" i="7"/>
  <c r="V50" i="7"/>
  <c r="F50" i="7"/>
  <c r="AO49" i="7"/>
  <c r="AK49" i="7"/>
  <c r="AC49" i="7" a="1"/>
  <c r="AC49" i="7" s="1"/>
  <c r="Y49" i="7" a="1"/>
  <c r="Z49" i="7" s="1"/>
  <c r="V49" i="7"/>
  <c r="G49" i="7" a="1"/>
  <c r="H49" i="7" s="1"/>
  <c r="C49" i="7" a="1"/>
  <c r="AO48" i="7"/>
  <c r="AK48" i="7"/>
  <c r="AG48" i="7"/>
  <c r="AB48" i="7"/>
  <c r="V48" i="7"/>
  <c r="F48" i="7"/>
  <c r="U48" i="7" s="1"/>
  <c r="I48" i="7" s="1"/>
  <c r="AN46" i="7"/>
  <c r="AM46" i="7"/>
  <c r="AL46" i="7"/>
  <c r="AJ46" i="7"/>
  <c r="AI46" i="7"/>
  <c r="AH46" i="7"/>
  <c r="AF46" i="7"/>
  <c r="S46" i="7"/>
  <c r="AN45" i="7"/>
  <c r="AM45" i="7"/>
  <c r="AL45" i="7"/>
  <c r="AJ45" i="7"/>
  <c r="AI45" i="7"/>
  <c r="AH45" i="7"/>
  <c r="AF45" i="7"/>
  <c r="AD45" i="7"/>
  <c r="AC45" i="7"/>
  <c r="AA45" i="7"/>
  <c r="Z45" i="7"/>
  <c r="Y45" i="7"/>
  <c r="R45" i="7"/>
  <c r="Q45" i="7"/>
  <c r="P45" i="7"/>
  <c r="O45" i="7"/>
  <c r="N45" i="7"/>
  <c r="M45" i="7"/>
  <c r="L45" i="7"/>
  <c r="H45" i="7"/>
  <c r="G45" i="7"/>
  <c r="E45" i="7"/>
  <c r="D45" i="7"/>
  <c r="C45" i="7"/>
  <c r="AO44" i="7"/>
  <c r="AK44" i="7"/>
  <c r="AC44" i="7" a="1"/>
  <c r="AD44" i="7" s="1"/>
  <c r="AC44" i="7" s="1"/>
  <c r="Y44" i="7" a="1"/>
  <c r="AA44" i="7" s="1"/>
  <c r="V44" i="7"/>
  <c r="G44" i="7" a="1"/>
  <c r="H44" i="7" s="1"/>
  <c r="G44" i="7" s="1"/>
  <c r="C44" i="7" a="1"/>
  <c r="AO43" i="7"/>
  <c r="AK43" i="7"/>
  <c r="AG43" i="7"/>
  <c r="AB43" i="7"/>
  <c r="V43" i="7"/>
  <c r="F43" i="7"/>
  <c r="AO42" i="7"/>
  <c r="AK42" i="7"/>
  <c r="AC42" i="7" a="1"/>
  <c r="AC42" i="7" s="1"/>
  <c r="Y42" i="7" a="1"/>
  <c r="V42" i="7"/>
  <c r="G42" i="7" a="1"/>
  <c r="H42" i="7" s="1"/>
  <c r="G42" i="7" s="1"/>
  <c r="C42" i="7" a="1"/>
  <c r="C42" i="7" s="1"/>
  <c r="AO41" i="7"/>
  <c r="AK41" i="7"/>
  <c r="AG41" i="7"/>
  <c r="AB41" i="7"/>
  <c r="V41" i="7"/>
  <c r="F41" i="7"/>
  <c r="AN39" i="7"/>
  <c r="AM39" i="7"/>
  <c r="AL39" i="7"/>
  <c r="AJ39" i="7"/>
  <c r="AI39" i="7"/>
  <c r="AH39" i="7"/>
  <c r="AF39" i="7"/>
  <c r="S39" i="7"/>
  <c r="AN38" i="7"/>
  <c r="AM38" i="7"/>
  <c r="AL38" i="7"/>
  <c r="AJ38" i="7"/>
  <c r="AI38" i="7"/>
  <c r="AH38" i="7"/>
  <c r="AF38" i="7"/>
  <c r="AD38" i="7"/>
  <c r="AC38" i="7"/>
  <c r="AA38" i="7"/>
  <c r="Z38" i="7"/>
  <c r="Y38" i="7"/>
  <c r="R38" i="7"/>
  <c r="Q38" i="7"/>
  <c r="P38" i="7"/>
  <c r="O38" i="7"/>
  <c r="N38" i="7"/>
  <c r="M38" i="7"/>
  <c r="L38" i="7"/>
  <c r="H38" i="7"/>
  <c r="G38" i="7"/>
  <c r="E38" i="7"/>
  <c r="D38" i="7"/>
  <c r="C38" i="7"/>
  <c r="AO37" i="7"/>
  <c r="AK37" i="7"/>
  <c r="AC37" i="7" a="1"/>
  <c r="AC37" i="7" s="1"/>
  <c r="Y37" i="7" a="1"/>
  <c r="Z37" i="7" s="1"/>
  <c r="Y37" i="7" s="1"/>
  <c r="V37" i="7"/>
  <c r="G37" i="7" a="1"/>
  <c r="H37" i="7" s="1"/>
  <c r="G37" i="7" s="1"/>
  <c r="C37" i="7" a="1"/>
  <c r="AO36" i="7"/>
  <c r="AK36" i="7"/>
  <c r="AG36" i="7"/>
  <c r="AB36" i="7"/>
  <c r="AE36" i="7" s="1"/>
  <c r="V36" i="7"/>
  <c r="F36" i="7"/>
  <c r="I36" i="7" s="1"/>
  <c r="AO35" i="7"/>
  <c r="AK35" i="7"/>
  <c r="AC35" i="7" a="1"/>
  <c r="AC35" i="7" s="1"/>
  <c r="Y35" i="7" a="1"/>
  <c r="V35" i="7"/>
  <c r="G35" i="7" a="1"/>
  <c r="H35" i="7" s="1"/>
  <c r="G35" i="7" s="1"/>
  <c r="C35" i="7" a="1"/>
  <c r="C35" i="7" s="1"/>
  <c r="AO34" i="7"/>
  <c r="AK34" i="7"/>
  <c r="AG34" i="7"/>
  <c r="AB34" i="7"/>
  <c r="V34" i="7"/>
  <c r="F34" i="7"/>
  <c r="U34" i="7" s="1"/>
  <c r="AN32" i="7"/>
  <c r="AM32" i="7"/>
  <c r="AL32" i="7"/>
  <c r="AJ32" i="7"/>
  <c r="AI32" i="7"/>
  <c r="AH32" i="7"/>
  <c r="AF32" i="7"/>
  <c r="S32" i="7"/>
  <c r="AN31" i="7"/>
  <c r="AM31" i="7"/>
  <c r="AL31" i="7"/>
  <c r="AJ31" i="7"/>
  <c r="AI31" i="7"/>
  <c r="AH31" i="7"/>
  <c r="AF31" i="7"/>
  <c r="AD31" i="7"/>
  <c r="AC31" i="7"/>
  <c r="AA31" i="7"/>
  <c r="Z31" i="7"/>
  <c r="Y31" i="7"/>
  <c r="R31" i="7"/>
  <c r="Q31" i="7"/>
  <c r="P31" i="7"/>
  <c r="O31" i="7"/>
  <c r="N31" i="7"/>
  <c r="M31" i="7"/>
  <c r="L31" i="7"/>
  <c r="H31" i="7"/>
  <c r="G31" i="7"/>
  <c r="E31" i="7"/>
  <c r="D31" i="7"/>
  <c r="C31" i="7"/>
  <c r="AO30" i="7"/>
  <c r="AK30" i="7"/>
  <c r="AC30" i="7" a="1"/>
  <c r="AD30" i="7" s="1"/>
  <c r="AC30" i="7" s="1"/>
  <c r="Y30" i="7" a="1"/>
  <c r="V30" i="7"/>
  <c r="G30" i="7" a="1"/>
  <c r="H30" i="7" s="1"/>
  <c r="G30" i="7" s="1"/>
  <c r="C30" i="7" a="1"/>
  <c r="D30" i="7" s="1"/>
  <c r="C30" i="7" s="1"/>
  <c r="AO29" i="7"/>
  <c r="AK29" i="7"/>
  <c r="AG29" i="7"/>
  <c r="AB29" i="7"/>
  <c r="V29" i="7"/>
  <c r="F29" i="7"/>
  <c r="AO28" i="7"/>
  <c r="AK28" i="7"/>
  <c r="AQ28" i="7" s="1"/>
  <c r="AC28" i="7" a="1"/>
  <c r="AC28" i="7" s="1"/>
  <c r="Y28" i="7" a="1"/>
  <c r="V28" i="7"/>
  <c r="G28" i="7" a="1"/>
  <c r="H28" i="7" s="1"/>
  <c r="G28" i="7" s="1"/>
  <c r="C28" i="7" a="1"/>
  <c r="C28" i="7" s="1"/>
  <c r="AO27" i="7"/>
  <c r="AK27" i="7"/>
  <c r="AG27" i="7"/>
  <c r="AB27" i="7"/>
  <c r="V27" i="7"/>
  <c r="F27" i="7"/>
  <c r="AN25" i="7"/>
  <c r="AM25" i="7"/>
  <c r="AL25" i="7"/>
  <c r="AJ25" i="7"/>
  <c r="AI25" i="7"/>
  <c r="AH25" i="7"/>
  <c r="AF25" i="7"/>
  <c r="S25" i="7"/>
  <c r="AN24" i="7"/>
  <c r="AM24" i="7"/>
  <c r="AL24" i="7"/>
  <c r="AJ24" i="7"/>
  <c r="AI24" i="7"/>
  <c r="AH24" i="7"/>
  <c r="AF24" i="7"/>
  <c r="AD24" i="7"/>
  <c r="AC24" i="7"/>
  <c r="AA24" i="7"/>
  <c r="Z24" i="7"/>
  <c r="Y24" i="7"/>
  <c r="R24" i="7"/>
  <c r="Q24" i="7"/>
  <c r="P24" i="7"/>
  <c r="O24" i="7"/>
  <c r="N24" i="7"/>
  <c r="M24" i="7"/>
  <c r="L24" i="7"/>
  <c r="H24" i="7"/>
  <c r="G24" i="7"/>
  <c r="E24" i="7"/>
  <c r="D24" i="7"/>
  <c r="C24" i="7"/>
  <c r="AO23" i="7"/>
  <c r="AK23" i="7"/>
  <c r="AC23" i="7" a="1"/>
  <c r="AC23" i="7" s="1"/>
  <c r="Y23" i="7" a="1"/>
  <c r="AA23" i="7" s="1"/>
  <c r="V23" i="7"/>
  <c r="G23" i="7" a="1"/>
  <c r="H23" i="7" s="1"/>
  <c r="G23" i="7" s="1"/>
  <c r="C23" i="7" a="1"/>
  <c r="E23" i="7" s="1"/>
  <c r="D23" i="7" s="1"/>
  <c r="AO22" i="7"/>
  <c r="AK22" i="7"/>
  <c r="AQ22" i="7" s="1"/>
  <c r="AG22" i="7"/>
  <c r="AB22" i="7"/>
  <c r="V22" i="7"/>
  <c r="F22" i="7"/>
  <c r="AO21" i="7"/>
  <c r="AK21" i="7"/>
  <c r="AC21" i="7" a="1"/>
  <c r="AC21" i="7" s="1"/>
  <c r="Y21" i="7" a="1"/>
  <c r="V21" i="7"/>
  <c r="G21" i="7" a="1"/>
  <c r="H21" i="7" s="1"/>
  <c r="C21" i="7" a="1"/>
  <c r="AO20" i="7"/>
  <c r="AK20" i="7"/>
  <c r="AG20" i="7"/>
  <c r="AB20" i="7"/>
  <c r="V20" i="7"/>
  <c r="F20" i="7"/>
  <c r="AN18" i="7"/>
  <c r="AM18" i="7"/>
  <c r="AL18" i="7"/>
  <c r="AJ18" i="7"/>
  <c r="AI18" i="7"/>
  <c r="AH18" i="7"/>
  <c r="AF18" i="7"/>
  <c r="S18" i="7"/>
  <c r="AN17" i="7"/>
  <c r="AM17" i="7"/>
  <c r="AL17" i="7"/>
  <c r="AJ17" i="7"/>
  <c r="AI17" i="7"/>
  <c r="AH17" i="7"/>
  <c r="AF17" i="7"/>
  <c r="AD17" i="7"/>
  <c r="AC17" i="7"/>
  <c r="AA17" i="7"/>
  <c r="Z17" i="7"/>
  <c r="Y17" i="7"/>
  <c r="R17" i="7"/>
  <c r="Q17" i="7"/>
  <c r="P17" i="7"/>
  <c r="O17" i="7"/>
  <c r="N17" i="7"/>
  <c r="M17" i="7"/>
  <c r="L17" i="7"/>
  <c r="H17" i="7"/>
  <c r="G17" i="7"/>
  <c r="E17" i="7"/>
  <c r="D17" i="7"/>
  <c r="C17" i="7"/>
  <c r="AO16" i="7"/>
  <c r="AK16" i="7"/>
  <c r="AC16" i="7" a="1"/>
  <c r="AD16" i="7" s="1"/>
  <c r="AC16" i="7" s="1"/>
  <c r="Y16" i="7" a="1"/>
  <c r="V16" i="7"/>
  <c r="G16" i="7" a="1"/>
  <c r="H16" i="7" s="1"/>
  <c r="G16" i="7" s="1"/>
  <c r="C16" i="7" a="1"/>
  <c r="C16" i="7" s="1"/>
  <c r="AO15" i="7"/>
  <c r="AK15" i="7"/>
  <c r="AG15" i="7"/>
  <c r="AB15" i="7"/>
  <c r="V15" i="7"/>
  <c r="F15" i="7"/>
  <c r="AO14" i="7"/>
  <c r="AK14" i="7"/>
  <c r="AQ14" i="7" s="1"/>
  <c r="AC14" i="7" a="1"/>
  <c r="AC14" i="7" s="1"/>
  <c r="Y14" i="7" a="1"/>
  <c r="Y14" i="7" s="1"/>
  <c r="V14" i="7"/>
  <c r="G14" i="7" a="1"/>
  <c r="C14" i="7" a="1"/>
  <c r="D14" i="7" s="1"/>
  <c r="AO13" i="7"/>
  <c r="AK13" i="7"/>
  <c r="AG13" i="7"/>
  <c r="AB13" i="7"/>
  <c r="V13" i="7"/>
  <c r="F13" i="7"/>
  <c r="AN11" i="7"/>
  <c r="AM11" i="7"/>
  <c r="AM67" i="7" s="1"/>
  <c r="AL11" i="7"/>
  <c r="AJ11" i="7"/>
  <c r="AI11" i="7"/>
  <c r="AI67" i="7" s="1"/>
  <c r="AH11" i="7"/>
  <c r="AF11" i="7"/>
  <c r="S11" i="7"/>
  <c r="T11" i="7" s="1"/>
  <c r="AN10" i="7"/>
  <c r="AM10" i="7"/>
  <c r="AL10" i="7"/>
  <c r="AJ10" i="7"/>
  <c r="AI10" i="7"/>
  <c r="AH10" i="7"/>
  <c r="AF10" i="7"/>
  <c r="AD10" i="7"/>
  <c r="AC10" i="7"/>
  <c r="AA10" i="7"/>
  <c r="Z10" i="7"/>
  <c r="Y10" i="7"/>
  <c r="R10" i="7"/>
  <c r="R66" i="7" s="1"/>
  <c r="Q10" i="7"/>
  <c r="P10" i="7"/>
  <c r="O10" i="7"/>
  <c r="N10" i="7"/>
  <c r="M10" i="7"/>
  <c r="L10" i="7"/>
  <c r="H10" i="7"/>
  <c r="G10" i="7"/>
  <c r="G66" i="7" s="1"/>
  <c r="E10" i="7"/>
  <c r="D10" i="7"/>
  <c r="C10" i="7"/>
  <c r="AO9" i="7"/>
  <c r="AK9" i="7"/>
  <c r="AC9" i="7" a="1"/>
  <c r="AD9" i="7" s="1"/>
  <c r="Y9" i="7" a="1"/>
  <c r="V9" i="7"/>
  <c r="G9" i="7" a="1"/>
  <c r="H9" i="7" s="1"/>
  <c r="G9" i="7" s="1"/>
  <c r="C9" i="7" a="1"/>
  <c r="D9" i="7" s="1"/>
  <c r="AO8" i="7"/>
  <c r="AK8" i="7"/>
  <c r="AG8" i="7"/>
  <c r="AB8" i="7"/>
  <c r="V8" i="7"/>
  <c r="F8" i="7"/>
  <c r="AO7" i="7"/>
  <c r="AK7" i="7"/>
  <c r="AC7" i="7" a="1"/>
  <c r="AC7" i="7" s="1"/>
  <c r="Y7" i="7" a="1"/>
  <c r="AA7" i="7" s="1"/>
  <c r="V7" i="7"/>
  <c r="G7" i="7" a="1"/>
  <c r="H7" i="7" s="1"/>
  <c r="G7" i="7" s="1"/>
  <c r="C7" i="7" a="1"/>
  <c r="C7" i="7" s="1"/>
  <c r="AO6" i="7"/>
  <c r="AK6" i="7"/>
  <c r="AG6" i="7"/>
  <c r="AB6" i="7"/>
  <c r="V6" i="7"/>
  <c r="F6" i="7"/>
  <c r="I6" i="7" s="1"/>
  <c r="I2" i="7"/>
  <c r="P1" i="7"/>
  <c r="AO76" i="6"/>
  <c r="AK76" i="6"/>
  <c r="AC76" i="6" a="1"/>
  <c r="AD76" i="6" s="1"/>
  <c r="AC76" i="6" s="1"/>
  <c r="AG76" i="6" s="1"/>
  <c r="Y76" i="6" a="1"/>
  <c r="S76" i="6"/>
  <c r="O76" i="6"/>
  <c r="G76" i="6" a="1"/>
  <c r="H76" i="6" s="1"/>
  <c r="G76" i="6" s="1"/>
  <c r="K76" i="6" s="1"/>
  <c r="C76" i="6" a="1"/>
  <c r="AO75" i="6"/>
  <c r="AK75" i="6"/>
  <c r="AG75" i="6"/>
  <c r="AB75" i="6"/>
  <c r="S75" i="6"/>
  <c r="O75" i="6"/>
  <c r="U75" i="6" s="1"/>
  <c r="K75" i="6"/>
  <c r="F75" i="6"/>
  <c r="AN65" i="6"/>
  <c r="AM65" i="6"/>
  <c r="AL65" i="6"/>
  <c r="AJ65" i="6"/>
  <c r="AI65" i="6"/>
  <c r="AH65" i="6"/>
  <c r="AF65" i="6"/>
  <c r="R65" i="6"/>
  <c r="Q65" i="6"/>
  <c r="P65" i="6"/>
  <c r="N65" i="6"/>
  <c r="M65" i="6"/>
  <c r="L65" i="6"/>
  <c r="J65" i="6"/>
  <c r="AN64" i="6"/>
  <c r="AM64" i="6"/>
  <c r="AL64" i="6"/>
  <c r="AJ64" i="6"/>
  <c r="AI64" i="6"/>
  <c r="AH64" i="6"/>
  <c r="AF64" i="6"/>
  <c r="AD64" i="6"/>
  <c r="AC64" i="6"/>
  <c r="AA64" i="6"/>
  <c r="Z64" i="6"/>
  <c r="Y64" i="6"/>
  <c r="R64" i="6"/>
  <c r="Q64" i="6"/>
  <c r="P64" i="6"/>
  <c r="S64" i="6" s="1"/>
  <c r="N64" i="6"/>
  <c r="M64" i="6"/>
  <c r="L64" i="6"/>
  <c r="J64" i="6"/>
  <c r="H64" i="6"/>
  <c r="G64" i="6"/>
  <c r="E64" i="6"/>
  <c r="D64" i="6"/>
  <c r="C64" i="6"/>
  <c r="AN63" i="6"/>
  <c r="AM63" i="6"/>
  <c r="AL63" i="6"/>
  <c r="AJ63" i="6"/>
  <c r="AI63" i="6"/>
  <c r="AH63" i="6"/>
  <c r="AF63" i="6"/>
  <c r="R63" i="6"/>
  <c r="Q63" i="6"/>
  <c r="P63" i="6"/>
  <c r="N63" i="6"/>
  <c r="M63" i="6"/>
  <c r="L63" i="6"/>
  <c r="J63" i="6"/>
  <c r="AN62" i="6"/>
  <c r="AM62" i="6"/>
  <c r="AL62" i="6"/>
  <c r="AJ62" i="6"/>
  <c r="AI62" i="6"/>
  <c r="AH62" i="6"/>
  <c r="AF62" i="6"/>
  <c r="AD62" i="6"/>
  <c r="AC62" i="6"/>
  <c r="AA62" i="6"/>
  <c r="Z62" i="6"/>
  <c r="Y62" i="6"/>
  <c r="R62" i="6"/>
  <c r="Q62" i="6"/>
  <c r="P62" i="6"/>
  <c r="N62" i="6"/>
  <c r="M62" i="6"/>
  <c r="L62" i="6"/>
  <c r="J62" i="6"/>
  <c r="H62" i="6"/>
  <c r="G62" i="6"/>
  <c r="E62" i="6"/>
  <c r="D62" i="6"/>
  <c r="C62" i="6"/>
  <c r="AN60" i="6"/>
  <c r="AM60" i="6"/>
  <c r="AL60" i="6"/>
  <c r="AJ60" i="6"/>
  <c r="AI60" i="6"/>
  <c r="AH60" i="6"/>
  <c r="AF60" i="6"/>
  <c r="R60" i="6"/>
  <c r="Q60" i="6"/>
  <c r="P60" i="6"/>
  <c r="N60" i="6"/>
  <c r="M60" i="6"/>
  <c r="L60" i="6"/>
  <c r="J60" i="6"/>
  <c r="AN59" i="6"/>
  <c r="AM59" i="6"/>
  <c r="AL59" i="6"/>
  <c r="AJ59" i="6"/>
  <c r="AI59" i="6"/>
  <c r="AH59" i="6"/>
  <c r="AF59" i="6"/>
  <c r="AD59" i="6"/>
  <c r="AC59" i="6"/>
  <c r="AA59" i="6"/>
  <c r="Z59" i="6"/>
  <c r="Y59" i="6"/>
  <c r="R59" i="6"/>
  <c r="Q59" i="6"/>
  <c r="P59" i="6"/>
  <c r="N59" i="6"/>
  <c r="M59" i="6"/>
  <c r="L59" i="6"/>
  <c r="J59" i="6"/>
  <c r="H59" i="6"/>
  <c r="G59" i="6"/>
  <c r="E59" i="6"/>
  <c r="D59" i="6"/>
  <c r="C59" i="6"/>
  <c r="AO58" i="6"/>
  <c r="AK58" i="6"/>
  <c r="AC58" i="6" a="1"/>
  <c r="AD58" i="6" s="1"/>
  <c r="AC58" i="6" s="1"/>
  <c r="AG58" i="6" s="1"/>
  <c r="Y58" i="6" a="1"/>
  <c r="S58" i="6"/>
  <c r="O58" i="6"/>
  <c r="G58" i="6" a="1"/>
  <c r="G58" i="6" s="1"/>
  <c r="C58" i="6" a="1"/>
  <c r="AO57" i="6"/>
  <c r="AK57" i="6"/>
  <c r="AG57" i="6"/>
  <c r="AB57" i="6"/>
  <c r="S57" i="6"/>
  <c r="O57" i="6"/>
  <c r="K57" i="6"/>
  <c r="F57" i="6"/>
  <c r="AO56" i="6"/>
  <c r="AK56" i="6"/>
  <c r="AC56" i="6" a="1"/>
  <c r="AC56" i="6" s="1"/>
  <c r="Y56" i="6" a="1"/>
  <c r="S56" i="6"/>
  <c r="O56" i="6"/>
  <c r="G56" i="6" a="1"/>
  <c r="H56" i="6" s="1"/>
  <c r="G56" i="6" s="1"/>
  <c r="C56" i="6" a="1"/>
  <c r="AO55" i="6"/>
  <c r="AK55" i="6"/>
  <c r="AG55" i="6"/>
  <c r="AB55" i="6"/>
  <c r="S55" i="6"/>
  <c r="O55" i="6"/>
  <c r="K55" i="6"/>
  <c r="F55" i="6"/>
  <c r="AN53" i="6"/>
  <c r="AM53" i="6"/>
  <c r="AL53" i="6"/>
  <c r="AJ53" i="6"/>
  <c r="AI53" i="6"/>
  <c r="AH53" i="6"/>
  <c r="AF53" i="6"/>
  <c r="R53" i="6"/>
  <c r="Q53" i="6"/>
  <c r="P53" i="6"/>
  <c r="N53" i="6"/>
  <c r="M53" i="6"/>
  <c r="L53" i="6"/>
  <c r="J53" i="6"/>
  <c r="AN52" i="6"/>
  <c r="AM52" i="6"/>
  <c r="AL52" i="6"/>
  <c r="AJ52" i="6"/>
  <c r="AI52" i="6"/>
  <c r="AH52" i="6"/>
  <c r="AF52" i="6"/>
  <c r="AD52" i="6"/>
  <c r="AC52" i="6"/>
  <c r="AA52" i="6"/>
  <c r="Z52" i="6"/>
  <c r="Y52" i="6"/>
  <c r="R52" i="6"/>
  <c r="Q52" i="6"/>
  <c r="P52" i="6"/>
  <c r="N52" i="6"/>
  <c r="M52" i="6"/>
  <c r="L52" i="6"/>
  <c r="J52" i="6"/>
  <c r="H52" i="6"/>
  <c r="G52" i="6"/>
  <c r="E52" i="6"/>
  <c r="D52" i="6"/>
  <c r="C52" i="6"/>
  <c r="AO51" i="6"/>
  <c r="AK51" i="6"/>
  <c r="AC51" i="6" a="1"/>
  <c r="AC51" i="6" s="1"/>
  <c r="Y51" i="6" a="1"/>
  <c r="S51" i="6"/>
  <c r="O51" i="6"/>
  <c r="G51" i="6" a="1"/>
  <c r="H51" i="6" s="1"/>
  <c r="G51" i="6" s="1"/>
  <c r="C51" i="6" a="1"/>
  <c r="AO50" i="6"/>
  <c r="AK50" i="6"/>
  <c r="AG50" i="6"/>
  <c r="AB50" i="6"/>
  <c r="S50" i="6"/>
  <c r="O50" i="6"/>
  <c r="K50" i="6"/>
  <c r="F50" i="6"/>
  <c r="AO49" i="6"/>
  <c r="AK49" i="6"/>
  <c r="AC49" i="6" a="1"/>
  <c r="AC49" i="6" s="1"/>
  <c r="AC53" i="6" s="1"/>
  <c r="Y49" i="6" a="1"/>
  <c r="Z49" i="6" s="1"/>
  <c r="S49" i="6"/>
  <c r="O49" i="6"/>
  <c r="G49" i="6" a="1"/>
  <c r="H49" i="6" s="1"/>
  <c r="G49" i="6" s="1"/>
  <c r="C49" i="6" a="1"/>
  <c r="AO48" i="6"/>
  <c r="AK48" i="6"/>
  <c r="AG48" i="6"/>
  <c r="AB48" i="6"/>
  <c r="S48" i="6"/>
  <c r="O48" i="6"/>
  <c r="K48" i="6"/>
  <c r="F48" i="6"/>
  <c r="AN46" i="6"/>
  <c r="AM46" i="6"/>
  <c r="AL46" i="6"/>
  <c r="AJ46" i="6"/>
  <c r="AI46" i="6"/>
  <c r="AH46" i="6"/>
  <c r="AF46" i="6"/>
  <c r="R46" i="6"/>
  <c r="Q46" i="6"/>
  <c r="P46" i="6"/>
  <c r="N46" i="6"/>
  <c r="M46" i="6"/>
  <c r="L46" i="6"/>
  <c r="J46" i="6"/>
  <c r="AN45" i="6"/>
  <c r="AM45" i="6"/>
  <c r="AL45" i="6"/>
  <c r="AJ45" i="6"/>
  <c r="AI45" i="6"/>
  <c r="AH45" i="6"/>
  <c r="AF45" i="6"/>
  <c r="AD45" i="6"/>
  <c r="AC45" i="6"/>
  <c r="AA45" i="6"/>
  <c r="Z45" i="6"/>
  <c r="Y45" i="6"/>
  <c r="R45" i="6"/>
  <c r="Q45" i="6"/>
  <c r="P45" i="6"/>
  <c r="N45" i="6"/>
  <c r="M45" i="6"/>
  <c r="L45" i="6"/>
  <c r="J45" i="6"/>
  <c r="H45" i="6"/>
  <c r="G45" i="6"/>
  <c r="E45" i="6"/>
  <c r="D45" i="6"/>
  <c r="C45" i="6"/>
  <c r="AO44" i="6"/>
  <c r="AK44" i="6"/>
  <c r="AC44" i="6" a="1"/>
  <c r="AD44" i="6" s="1"/>
  <c r="AC44" i="6" s="1"/>
  <c r="Y44" i="6" a="1"/>
  <c r="Z44" i="6" s="1"/>
  <c r="Y44" i="6" s="1"/>
  <c r="S44" i="6"/>
  <c r="O44" i="6"/>
  <c r="G44" i="6" a="1"/>
  <c r="H44" i="6" s="1"/>
  <c r="G44" i="6" s="1"/>
  <c r="C44" i="6" a="1"/>
  <c r="AO43" i="6"/>
  <c r="AQ43" i="6" s="1"/>
  <c r="AK43" i="6"/>
  <c r="AG43" i="6"/>
  <c r="AB43" i="6"/>
  <c r="S43" i="6"/>
  <c r="O43" i="6"/>
  <c r="K43" i="6"/>
  <c r="F43" i="6"/>
  <c r="AO42" i="6"/>
  <c r="AK42" i="6"/>
  <c r="AC42" i="6" a="1"/>
  <c r="AD42" i="6" s="1"/>
  <c r="AC42" i="6" s="1"/>
  <c r="Y42" i="6" a="1"/>
  <c r="Z42" i="6" s="1"/>
  <c r="Y42" i="6" s="1"/>
  <c r="S42" i="6"/>
  <c r="O42" i="6"/>
  <c r="G42" i="6" a="1"/>
  <c r="H42" i="6" s="1"/>
  <c r="C42" i="6" a="1"/>
  <c r="AO41" i="6"/>
  <c r="AK41" i="6"/>
  <c r="AG41" i="6"/>
  <c r="AB41" i="6"/>
  <c r="S41" i="6"/>
  <c r="O41" i="6"/>
  <c r="K41" i="6"/>
  <c r="F41" i="6"/>
  <c r="AN39" i="6"/>
  <c r="AM39" i="6"/>
  <c r="AL39" i="6"/>
  <c r="AJ39" i="6"/>
  <c r="AI39" i="6"/>
  <c r="AH39" i="6"/>
  <c r="AF39" i="6"/>
  <c r="R39" i="6"/>
  <c r="Q39" i="6"/>
  <c r="P39" i="6"/>
  <c r="N39" i="6"/>
  <c r="M39" i="6"/>
  <c r="L39" i="6"/>
  <c r="J39" i="6"/>
  <c r="AN38" i="6"/>
  <c r="AM38" i="6"/>
  <c r="AL38" i="6"/>
  <c r="AJ38" i="6"/>
  <c r="AI38" i="6"/>
  <c r="AH38" i="6"/>
  <c r="AF38" i="6"/>
  <c r="AD38" i="6"/>
  <c r="AC38" i="6"/>
  <c r="AA38" i="6"/>
  <c r="Z38" i="6"/>
  <c r="Y38" i="6"/>
  <c r="R38" i="6"/>
  <c r="Q38" i="6"/>
  <c r="P38" i="6"/>
  <c r="N38" i="6"/>
  <c r="M38" i="6"/>
  <c r="L38" i="6"/>
  <c r="J38" i="6"/>
  <c r="H38" i="6"/>
  <c r="G38" i="6"/>
  <c r="E38" i="6"/>
  <c r="D38" i="6"/>
  <c r="C38" i="6"/>
  <c r="AO37" i="6"/>
  <c r="AK37" i="6"/>
  <c r="AC37" i="6" a="1"/>
  <c r="AD37" i="6" s="1"/>
  <c r="AC37" i="6" s="1"/>
  <c r="Y37" i="6" a="1"/>
  <c r="S37" i="6"/>
  <c r="O37" i="6"/>
  <c r="G37" i="6" a="1"/>
  <c r="H37" i="6" s="1"/>
  <c r="G37" i="6" s="1"/>
  <c r="K37" i="6" s="1"/>
  <c r="C37" i="6" a="1"/>
  <c r="D37" i="6" s="1"/>
  <c r="C37" i="6" s="1"/>
  <c r="AO36" i="6"/>
  <c r="AK36" i="6"/>
  <c r="AG36" i="6"/>
  <c r="AB36" i="6"/>
  <c r="S36" i="6"/>
  <c r="O36" i="6"/>
  <c r="K36" i="6"/>
  <c r="F36" i="6"/>
  <c r="AO35" i="6"/>
  <c r="AK35" i="6"/>
  <c r="AC35" i="6" a="1"/>
  <c r="AD35" i="6" s="1"/>
  <c r="Y35" i="6" a="1"/>
  <c r="AA35" i="6" s="1"/>
  <c r="S35" i="6"/>
  <c r="O35" i="6"/>
  <c r="G35" i="6" a="1"/>
  <c r="G35" i="6" s="1"/>
  <c r="C35" i="6" a="1"/>
  <c r="AO34" i="6"/>
  <c r="AK34" i="6"/>
  <c r="AG34" i="6"/>
  <c r="AB34" i="6"/>
  <c r="S34" i="6"/>
  <c r="O34" i="6"/>
  <c r="K34" i="6"/>
  <c r="F34" i="6"/>
  <c r="AN32" i="6"/>
  <c r="AM32" i="6"/>
  <c r="AL32" i="6"/>
  <c r="AJ32" i="6"/>
  <c r="AI32" i="6"/>
  <c r="AH32" i="6"/>
  <c r="AF32" i="6"/>
  <c r="R32" i="6"/>
  <c r="Q32" i="6"/>
  <c r="P32" i="6"/>
  <c r="N32" i="6"/>
  <c r="M32" i="6"/>
  <c r="L32" i="6"/>
  <c r="J32" i="6"/>
  <c r="AN31" i="6"/>
  <c r="AM31" i="6"/>
  <c r="AL31" i="6"/>
  <c r="AJ31" i="6"/>
  <c r="AI31" i="6"/>
  <c r="AH31" i="6"/>
  <c r="AF31" i="6"/>
  <c r="AD31" i="6"/>
  <c r="AC31" i="6"/>
  <c r="AA31" i="6"/>
  <c r="Z31" i="6"/>
  <c r="Y31" i="6"/>
  <c r="R31" i="6"/>
  <c r="Q31" i="6"/>
  <c r="P31" i="6"/>
  <c r="N31" i="6"/>
  <c r="M31" i="6"/>
  <c r="L31" i="6"/>
  <c r="J31" i="6"/>
  <c r="H31" i="6"/>
  <c r="G31" i="6"/>
  <c r="E31" i="6"/>
  <c r="D31" i="6"/>
  <c r="C31" i="6"/>
  <c r="AO30" i="6"/>
  <c r="AK30" i="6"/>
  <c r="AC30" i="6" a="1"/>
  <c r="AC30" i="6" s="1"/>
  <c r="Y30" i="6" a="1"/>
  <c r="S30" i="6"/>
  <c r="O30" i="6"/>
  <c r="G30" i="6" a="1"/>
  <c r="G30" i="6" s="1"/>
  <c r="C30" i="6" a="1"/>
  <c r="C30" i="6" s="1"/>
  <c r="AO29" i="6"/>
  <c r="AK29" i="6"/>
  <c r="AG29" i="6"/>
  <c r="AB29" i="6"/>
  <c r="S29" i="6"/>
  <c r="O29" i="6"/>
  <c r="K29" i="6"/>
  <c r="F29" i="6"/>
  <c r="AO28" i="6"/>
  <c r="AK28" i="6"/>
  <c r="AC28" i="6" a="1"/>
  <c r="AC28" i="6" s="1"/>
  <c r="Y28" i="6" a="1"/>
  <c r="S28" i="6"/>
  <c r="O28" i="6"/>
  <c r="G28" i="6" a="1"/>
  <c r="G28" i="6" s="1"/>
  <c r="C28" i="6" a="1"/>
  <c r="D28" i="6" s="1"/>
  <c r="AO27" i="6"/>
  <c r="AK27" i="6"/>
  <c r="AQ27" i="6" s="1"/>
  <c r="AG27" i="6"/>
  <c r="AB27" i="6"/>
  <c r="S27" i="6"/>
  <c r="O27" i="6"/>
  <c r="K27" i="6"/>
  <c r="F27" i="6"/>
  <c r="AN25" i="6"/>
  <c r="AM25" i="6"/>
  <c r="AL25" i="6"/>
  <c r="AJ25" i="6"/>
  <c r="AI25" i="6"/>
  <c r="AH25" i="6"/>
  <c r="AF25" i="6"/>
  <c r="R25" i="6"/>
  <c r="Q25" i="6"/>
  <c r="P25" i="6"/>
  <c r="N25" i="6"/>
  <c r="M25" i="6"/>
  <c r="L25" i="6"/>
  <c r="J25" i="6"/>
  <c r="AN24" i="6"/>
  <c r="AM24" i="6"/>
  <c r="AL24" i="6"/>
  <c r="AJ24" i="6"/>
  <c r="AI24" i="6"/>
  <c r="AH24" i="6"/>
  <c r="AF24" i="6"/>
  <c r="AD24" i="6"/>
  <c r="AC24" i="6"/>
  <c r="AA24" i="6"/>
  <c r="Z24" i="6"/>
  <c r="Y24" i="6"/>
  <c r="R24" i="6"/>
  <c r="Q24" i="6"/>
  <c r="P24" i="6"/>
  <c r="N24" i="6"/>
  <c r="M24" i="6"/>
  <c r="L24" i="6"/>
  <c r="J24" i="6"/>
  <c r="H24" i="6"/>
  <c r="G24" i="6"/>
  <c r="E24" i="6"/>
  <c r="D24" i="6"/>
  <c r="C24" i="6"/>
  <c r="AO23" i="6"/>
  <c r="AK23" i="6"/>
  <c r="AC23" i="6" a="1"/>
  <c r="AC23" i="6" s="1"/>
  <c r="Y23" i="6" a="1"/>
  <c r="U23" i="6"/>
  <c r="G23" i="6" a="1"/>
  <c r="G23" i="6" s="1"/>
  <c r="C23" i="6" a="1"/>
  <c r="AO22" i="6"/>
  <c r="AK22" i="6"/>
  <c r="AG22" i="6"/>
  <c r="AE22" i="6" s="1"/>
  <c r="AB22" i="6"/>
  <c r="U22" i="6"/>
  <c r="K22" i="6"/>
  <c r="I22" i="6"/>
  <c r="F22" i="6"/>
  <c r="AO21" i="6"/>
  <c r="AK21" i="6"/>
  <c r="AC21" i="6" a="1"/>
  <c r="AC21" i="6" s="1"/>
  <c r="AC25" i="6" s="1"/>
  <c r="Y21" i="6" a="1"/>
  <c r="U21" i="6"/>
  <c r="G21" i="6" a="1"/>
  <c r="G21" i="6" s="1"/>
  <c r="C21" i="6" a="1"/>
  <c r="D21" i="6" s="1"/>
  <c r="AO20" i="6"/>
  <c r="AK20" i="6"/>
  <c r="AG20" i="6"/>
  <c r="AB20" i="6"/>
  <c r="U20" i="6"/>
  <c r="K20" i="6"/>
  <c r="F20" i="6"/>
  <c r="AN18" i="6"/>
  <c r="AM18" i="6"/>
  <c r="AL18" i="6"/>
  <c r="AJ18" i="6"/>
  <c r="AI18" i="6"/>
  <c r="AH18" i="6"/>
  <c r="AF18" i="6"/>
  <c r="R18" i="6"/>
  <c r="Q18" i="6"/>
  <c r="P18" i="6"/>
  <c r="N18" i="6"/>
  <c r="M18" i="6"/>
  <c r="L18" i="6"/>
  <c r="J18" i="6"/>
  <c r="AN17" i="6"/>
  <c r="AM17" i="6"/>
  <c r="AL17" i="6"/>
  <c r="AJ17" i="6"/>
  <c r="AI17" i="6"/>
  <c r="AH17" i="6"/>
  <c r="AF17" i="6"/>
  <c r="AD17" i="6"/>
  <c r="AC17" i="6"/>
  <c r="AA17" i="6"/>
  <c r="Z17" i="6"/>
  <c r="Y17" i="6"/>
  <c r="R17" i="6"/>
  <c r="Q17" i="6"/>
  <c r="P17" i="6"/>
  <c r="N17" i="6"/>
  <c r="M17" i="6"/>
  <c r="L17" i="6"/>
  <c r="J17" i="6"/>
  <c r="H17" i="6"/>
  <c r="G17" i="6"/>
  <c r="E17" i="6"/>
  <c r="D17" i="6"/>
  <c r="C17" i="6"/>
  <c r="AO16" i="6"/>
  <c r="AK16" i="6"/>
  <c r="AC16" i="6" a="1"/>
  <c r="AC16" i="6" s="1"/>
  <c r="Y16" i="6" a="1"/>
  <c r="AA16" i="6" s="1"/>
  <c r="Z16" i="6" s="1"/>
  <c r="U16" i="6"/>
  <c r="V16" i="6" s="1"/>
  <c r="G16" i="6" a="1"/>
  <c r="G16" i="6" s="1"/>
  <c r="C16" i="6" a="1"/>
  <c r="D16" i="6" s="1"/>
  <c r="AO15" i="6"/>
  <c r="AK15" i="6"/>
  <c r="AG15" i="6"/>
  <c r="AB15" i="6"/>
  <c r="U15" i="6"/>
  <c r="K15" i="6"/>
  <c r="F15" i="6"/>
  <c r="I15" i="6" s="1"/>
  <c r="AO14" i="6"/>
  <c r="AK14" i="6"/>
  <c r="AC14" i="6" a="1"/>
  <c r="AC14" i="6" s="1"/>
  <c r="Y14" i="6" a="1"/>
  <c r="U14" i="6"/>
  <c r="G14" i="6" a="1"/>
  <c r="G14" i="6" s="1"/>
  <c r="C14" i="6" a="1"/>
  <c r="AO13" i="6"/>
  <c r="AK13" i="6"/>
  <c r="AG13" i="6"/>
  <c r="AB13" i="6"/>
  <c r="U13" i="6"/>
  <c r="K13" i="6"/>
  <c r="F13" i="6"/>
  <c r="AN11" i="6"/>
  <c r="AM11" i="6"/>
  <c r="AL11" i="6"/>
  <c r="AJ11" i="6"/>
  <c r="AI11" i="6"/>
  <c r="AH11" i="6"/>
  <c r="AH67" i="6" s="1"/>
  <c r="AF11" i="6"/>
  <c r="R11" i="6"/>
  <c r="Q11" i="6"/>
  <c r="P11" i="6"/>
  <c r="N11" i="6"/>
  <c r="M11" i="6"/>
  <c r="L11" i="6"/>
  <c r="J11" i="6"/>
  <c r="J67" i="6" s="1"/>
  <c r="AQ75" i="6" l="1"/>
  <c r="U29" i="6"/>
  <c r="N66" i="7"/>
  <c r="AQ56" i="7"/>
  <c r="AQ30" i="6"/>
  <c r="S38" i="7"/>
  <c r="T38" i="7" s="1"/>
  <c r="AO38" i="7"/>
  <c r="AO39" i="7"/>
  <c r="AQ43" i="7"/>
  <c r="AO52" i="7"/>
  <c r="S32" i="6"/>
  <c r="AQ36" i="6"/>
  <c r="K64" i="6"/>
  <c r="O64" i="6"/>
  <c r="V14" i="6"/>
  <c r="O18" i="6"/>
  <c r="U76" i="6"/>
  <c r="AQ37" i="7"/>
  <c r="AQ57" i="7"/>
  <c r="AG59" i="7"/>
  <c r="AO17" i="7"/>
  <c r="AO18" i="7"/>
  <c r="AG24" i="7"/>
  <c r="AG31" i="7"/>
  <c r="AO31" i="7"/>
  <c r="AO32" i="7"/>
  <c r="AO53" i="7"/>
  <c r="AE34" i="6"/>
  <c r="F62" i="6"/>
  <c r="AK63" i="6"/>
  <c r="F64" i="6"/>
  <c r="AG64" i="6"/>
  <c r="AO65" i="6"/>
  <c r="AQ16" i="7"/>
  <c r="AK17" i="7"/>
  <c r="AK31" i="7"/>
  <c r="AK53" i="7"/>
  <c r="AK65" i="7"/>
  <c r="S62" i="6"/>
  <c r="AO62" i="6"/>
  <c r="AQ62" i="6" s="1"/>
  <c r="AK65" i="6"/>
  <c r="AK59" i="7"/>
  <c r="AQ59" i="7" s="1"/>
  <c r="AF67" i="6"/>
  <c r="AO11" i="6"/>
  <c r="AP15" i="6"/>
  <c r="AG17" i="6"/>
  <c r="S18" i="6"/>
  <c r="AQ23" i="6"/>
  <c r="AR23" i="6" s="1"/>
  <c r="S24" i="6"/>
  <c r="AK24" i="6"/>
  <c r="O31" i="6"/>
  <c r="O52" i="6"/>
  <c r="AO63" i="6"/>
  <c r="AK64" i="6"/>
  <c r="T75" i="6"/>
  <c r="AQ23" i="7"/>
  <c r="AR23" i="7" s="1"/>
  <c r="AK24" i="7"/>
  <c r="AQ34" i="7"/>
  <c r="AQ35" i="7"/>
  <c r="AQ44" i="7"/>
  <c r="AR44" i="7" s="1"/>
  <c r="AK45" i="7"/>
  <c r="AQ50" i="7"/>
  <c r="AQ58" i="7"/>
  <c r="AB59" i="7"/>
  <c r="AE59" i="7" s="1"/>
  <c r="AK64" i="7"/>
  <c r="AN67" i="6"/>
  <c r="AQ22" i="6"/>
  <c r="F31" i="6"/>
  <c r="I31" i="6" s="1"/>
  <c r="O45" i="6"/>
  <c r="I50" i="6"/>
  <c r="AG52" i="6"/>
  <c r="AQ55" i="6"/>
  <c r="AR55" i="6" s="1"/>
  <c r="K62" i="6"/>
  <c r="AD66" i="7"/>
  <c r="AJ67" i="7"/>
  <c r="AP36" i="7"/>
  <c r="S52" i="7"/>
  <c r="AE55" i="7"/>
  <c r="AQ77" i="7"/>
  <c r="L67" i="6"/>
  <c r="AI67" i="6"/>
  <c r="S17" i="6"/>
  <c r="M67" i="6"/>
  <c r="AQ20" i="6"/>
  <c r="AR20" i="6" s="1"/>
  <c r="AO24" i="6"/>
  <c r="I41" i="6"/>
  <c r="AE41" i="6"/>
  <c r="I43" i="6"/>
  <c r="AQ48" i="6"/>
  <c r="U51" i="6"/>
  <c r="S52" i="6"/>
  <c r="AK52" i="6"/>
  <c r="O53" i="6"/>
  <c r="AB59" i="6"/>
  <c r="S60" i="6"/>
  <c r="O62" i="6"/>
  <c r="AK62" i="6"/>
  <c r="AO64" i="6"/>
  <c r="AQ7" i="7"/>
  <c r="F10" i="7"/>
  <c r="I10" i="7" s="1"/>
  <c r="J10" i="7" s="1"/>
  <c r="S10" i="7"/>
  <c r="P66" i="7"/>
  <c r="Z66" i="7"/>
  <c r="AL66" i="7"/>
  <c r="AQ13" i="7"/>
  <c r="AQ15" i="7"/>
  <c r="AQ29" i="7"/>
  <c r="AQ36" i="7"/>
  <c r="AR36" i="7" s="1"/>
  <c r="AQ42" i="7"/>
  <c r="AR43" i="7"/>
  <c r="AO45" i="7"/>
  <c r="AQ49" i="7"/>
  <c r="AR49" i="7" s="1"/>
  <c r="AQ51" i="7"/>
  <c r="AQ55" i="7"/>
  <c r="K17" i="6"/>
  <c r="AG31" i="6"/>
  <c r="S38" i="6"/>
  <c r="AB38" i="6"/>
  <c r="AO38" i="6"/>
  <c r="O39" i="6"/>
  <c r="AB45" i="6"/>
  <c r="O46" i="6"/>
  <c r="AK46" i="6"/>
  <c r="AQ50" i="6"/>
  <c r="AK53" i="6"/>
  <c r="U58" i="6"/>
  <c r="AH67" i="7"/>
  <c r="AK67" i="7" s="1"/>
  <c r="AL67" i="7"/>
  <c r="AQ20" i="7"/>
  <c r="AR20" i="7" s="1"/>
  <c r="AQ21" i="7"/>
  <c r="AO24" i="7"/>
  <c r="AQ27" i="7"/>
  <c r="AQ30" i="7"/>
  <c r="AR30" i="7" s="1"/>
  <c r="AG38" i="7"/>
  <c r="E42" i="7"/>
  <c r="D42" i="7" s="1"/>
  <c r="F42" i="7" s="1"/>
  <c r="U42" i="7" s="1"/>
  <c r="I42" i="7" s="1"/>
  <c r="S45" i="7"/>
  <c r="AK46" i="7"/>
  <c r="AP50" i="7"/>
  <c r="AG62" i="7"/>
  <c r="AK63" i="7"/>
  <c r="S67" i="7"/>
  <c r="T67" i="7" s="1"/>
  <c r="AQ15" i="6"/>
  <c r="AQ16" i="6"/>
  <c r="AR16" i="6" s="1"/>
  <c r="AK17" i="6"/>
  <c r="AQ21" i="6"/>
  <c r="AR21" i="6" s="1"/>
  <c r="C28" i="6"/>
  <c r="S31" i="6"/>
  <c r="AQ37" i="6"/>
  <c r="O38" i="6"/>
  <c r="U38" i="6" s="1"/>
  <c r="V38" i="6" s="1"/>
  <c r="AK38" i="6"/>
  <c r="Y46" i="6"/>
  <c r="S45" i="6"/>
  <c r="AO52" i="6"/>
  <c r="S53" i="6"/>
  <c r="O63" i="6"/>
  <c r="U64" i="6"/>
  <c r="AQ65" i="6"/>
  <c r="AP75" i="6"/>
  <c r="AQ76" i="6"/>
  <c r="AR76" i="6" s="1"/>
  <c r="F59" i="7"/>
  <c r="AO60" i="7"/>
  <c r="AO64" i="7"/>
  <c r="AP13" i="7"/>
  <c r="AQ17" i="7"/>
  <c r="AO25" i="7"/>
  <c r="E28" i="7"/>
  <c r="D28" i="7" s="1"/>
  <c r="F28" i="7" s="1"/>
  <c r="S31" i="7"/>
  <c r="T31" i="7" s="1"/>
  <c r="AQ41" i="7"/>
  <c r="AQ48" i="7"/>
  <c r="AR48" i="7" s="1"/>
  <c r="AK11" i="6"/>
  <c r="V13" i="6"/>
  <c r="AE15" i="6"/>
  <c r="O17" i="6"/>
  <c r="V20" i="6"/>
  <c r="O24" i="6"/>
  <c r="AK32" i="6"/>
  <c r="AQ34" i="6"/>
  <c r="AR34" i="6" s="1"/>
  <c r="E37" i="6"/>
  <c r="F37" i="6" s="1"/>
  <c r="S39" i="6"/>
  <c r="AK39" i="6"/>
  <c r="AA44" i="6"/>
  <c r="AB44" i="6" s="1"/>
  <c r="AE44" i="6" s="1"/>
  <c r="K45" i="6"/>
  <c r="S46" i="6"/>
  <c r="AM67" i="6"/>
  <c r="K52" i="6"/>
  <c r="I55" i="6"/>
  <c r="AE57" i="6"/>
  <c r="O60" i="6"/>
  <c r="U60" i="6" s="1"/>
  <c r="AG62" i="6"/>
  <c r="AQ63" i="6"/>
  <c r="AR63" i="6" s="1"/>
  <c r="S65" i="6"/>
  <c r="I75" i="6"/>
  <c r="U6" i="7"/>
  <c r="AQ9" i="7"/>
  <c r="M66" i="7"/>
  <c r="Q66" i="7"/>
  <c r="AM66" i="7"/>
  <c r="AK11" i="7"/>
  <c r="AO11" i="7"/>
  <c r="Z14" i="7"/>
  <c r="AG17" i="7"/>
  <c r="AE20" i="7"/>
  <c r="AP22" i="7"/>
  <c r="S24" i="7"/>
  <c r="AK25" i="7"/>
  <c r="AK38" i="7"/>
  <c r="AQ38" i="7" s="1"/>
  <c r="AK39" i="7"/>
  <c r="AG45" i="7"/>
  <c r="AO46" i="7"/>
  <c r="AP57" i="7"/>
  <c r="AO63" i="7"/>
  <c r="F64" i="7"/>
  <c r="I64" i="7" s="1"/>
  <c r="AQ76" i="7"/>
  <c r="AR76" i="7" s="1"/>
  <c r="C9" i="7"/>
  <c r="C11" i="7" s="1"/>
  <c r="D30" i="6"/>
  <c r="D32" i="6" s="1"/>
  <c r="Z23" i="7"/>
  <c r="Y23" i="7" s="1"/>
  <c r="AB23" i="7" s="1"/>
  <c r="Z53" i="7"/>
  <c r="AC18" i="6"/>
  <c r="Y49" i="6"/>
  <c r="AC32" i="7"/>
  <c r="G18" i="6"/>
  <c r="AD49" i="6"/>
  <c r="G39" i="7"/>
  <c r="AR50" i="6"/>
  <c r="D51" i="6"/>
  <c r="D56" i="6"/>
  <c r="O66" i="7"/>
  <c r="AJ66" i="7"/>
  <c r="AK10" i="7"/>
  <c r="AA16" i="7"/>
  <c r="Z16" i="7"/>
  <c r="Y16" i="7" s="1"/>
  <c r="Y18" i="7" s="1"/>
  <c r="Z35" i="7"/>
  <c r="Z39" i="7" s="1"/>
  <c r="Y35" i="7"/>
  <c r="Y39" i="7" s="1"/>
  <c r="Q67" i="6"/>
  <c r="AL67" i="6"/>
  <c r="N67" i="6"/>
  <c r="R67" i="6"/>
  <c r="S25" i="6"/>
  <c r="V29" i="6"/>
  <c r="O32" i="6"/>
  <c r="U32" i="6" s="1"/>
  <c r="AK45" i="6"/>
  <c r="S59" i="6"/>
  <c r="AG59" i="6"/>
  <c r="AO59" i="6"/>
  <c r="AK60" i="6"/>
  <c r="O65" i="6"/>
  <c r="AA30" i="7"/>
  <c r="Z30" i="7"/>
  <c r="Y30" i="7" s="1"/>
  <c r="P67" i="6"/>
  <c r="S11" i="6"/>
  <c r="O11" i="6"/>
  <c r="U11" i="6" s="1"/>
  <c r="AJ67" i="6"/>
  <c r="AK67" i="6" s="1"/>
  <c r="T13" i="6"/>
  <c r="O25" i="6"/>
  <c r="AC32" i="6"/>
  <c r="AK31" i="6"/>
  <c r="AR37" i="6"/>
  <c r="U43" i="6"/>
  <c r="V43" i="6" s="1"/>
  <c r="AB52" i="6"/>
  <c r="AP52" i="6" s="1"/>
  <c r="AQ57" i="6"/>
  <c r="AR57" i="6" s="1"/>
  <c r="O59" i="6"/>
  <c r="U59" i="6" s="1"/>
  <c r="V59" i="6" s="1"/>
  <c r="AK59" i="6"/>
  <c r="U63" i="6"/>
  <c r="S63" i="6"/>
  <c r="AP8" i="7"/>
  <c r="AE8" i="7"/>
  <c r="Y21" i="7"/>
  <c r="Z21" i="7"/>
  <c r="AK18" i="6"/>
  <c r="AG24" i="6"/>
  <c r="AE29" i="6"/>
  <c r="AR30" i="6"/>
  <c r="AR43" i="6"/>
  <c r="AR75" i="6"/>
  <c r="G65" i="7"/>
  <c r="AF66" i="7"/>
  <c r="AG10" i="7"/>
  <c r="AN67" i="7"/>
  <c r="AK18" i="7"/>
  <c r="AQ18" i="7" s="1"/>
  <c r="AR18" i="7" s="1"/>
  <c r="D21" i="7"/>
  <c r="Z28" i="7"/>
  <c r="Y28" i="7"/>
  <c r="AR55" i="7"/>
  <c r="E56" i="7"/>
  <c r="D56" i="7" s="1"/>
  <c r="T15" i="6"/>
  <c r="AK25" i="6"/>
  <c r="G39" i="6"/>
  <c r="K38" i="6"/>
  <c r="AG38" i="6"/>
  <c r="AC46" i="6"/>
  <c r="AG45" i="6"/>
  <c r="V51" i="6"/>
  <c r="AC60" i="6"/>
  <c r="K59" i="6"/>
  <c r="V64" i="6"/>
  <c r="AR7" i="7"/>
  <c r="U8" i="7"/>
  <c r="I8" i="7" s="1"/>
  <c r="AH66" i="7"/>
  <c r="AF67" i="7"/>
  <c r="AR14" i="7"/>
  <c r="D66" i="7"/>
  <c r="AR28" i="7"/>
  <c r="Z42" i="7"/>
  <c r="Y42" i="7"/>
  <c r="AG52" i="7"/>
  <c r="V15" i="6"/>
  <c r="V22" i="6"/>
  <c r="K24" i="6"/>
  <c r="I27" i="6"/>
  <c r="AR27" i="6"/>
  <c r="Y30" i="6"/>
  <c r="K31" i="6"/>
  <c r="T31" i="6" s="1"/>
  <c r="I36" i="6"/>
  <c r="AR36" i="6"/>
  <c r="AA37" i="6"/>
  <c r="AA39" i="6" s="1"/>
  <c r="AA42" i="6"/>
  <c r="AG42" i="6"/>
  <c r="AE43" i="6"/>
  <c r="AP43" i="6"/>
  <c r="AE48" i="6"/>
  <c r="AR48" i="6"/>
  <c r="F52" i="6"/>
  <c r="V58" i="6"/>
  <c r="AB62" i="6"/>
  <c r="AE62" i="6" s="1"/>
  <c r="AQ6" i="7"/>
  <c r="AQ8" i="7"/>
  <c r="AA9" i="7"/>
  <c r="Y9" i="7"/>
  <c r="H66" i="7"/>
  <c r="AC66" i="7"/>
  <c r="AI66" i="7"/>
  <c r="AN66" i="7"/>
  <c r="AO10" i="7"/>
  <c r="I20" i="7"/>
  <c r="K20" i="7" s="1"/>
  <c r="G32" i="7"/>
  <c r="AK32" i="7"/>
  <c r="AR42" i="7"/>
  <c r="I43" i="7"/>
  <c r="AK52" i="7"/>
  <c r="AE75" i="6"/>
  <c r="AR6" i="7"/>
  <c r="AR8" i="7"/>
  <c r="AR9" i="7"/>
  <c r="AR15" i="7"/>
  <c r="AR16" i="7"/>
  <c r="AP20" i="7"/>
  <c r="AR29" i="7"/>
  <c r="AB31" i="7"/>
  <c r="AR34" i="7"/>
  <c r="AR35" i="7"/>
  <c r="AR37" i="7"/>
  <c r="AP43" i="7"/>
  <c r="AR51" i="7"/>
  <c r="AP55" i="7"/>
  <c r="AK62" i="7"/>
  <c r="AB64" i="7"/>
  <c r="AE64" i="7" s="1"/>
  <c r="AG64" i="7"/>
  <c r="AK60" i="7"/>
  <c r="AB62" i="7"/>
  <c r="AE62" i="7" s="1"/>
  <c r="L66" i="7"/>
  <c r="I76" i="7"/>
  <c r="U76" i="7" s="1"/>
  <c r="T76" i="7" s="1"/>
  <c r="AE76" i="7"/>
  <c r="AP76" i="7"/>
  <c r="AA66" i="7"/>
  <c r="AR13" i="7"/>
  <c r="E66" i="7"/>
  <c r="AR22" i="7"/>
  <c r="AP27" i="7"/>
  <c r="U29" i="7"/>
  <c r="AP41" i="7"/>
  <c r="F45" i="7"/>
  <c r="AP48" i="7"/>
  <c r="AE50" i="7"/>
  <c r="AR50" i="7"/>
  <c r="Z56" i="7"/>
  <c r="V75" i="6"/>
  <c r="V76" i="6"/>
  <c r="AP6" i="7"/>
  <c r="C14" i="7"/>
  <c r="C18" i="7" s="1"/>
  <c r="AP15" i="7"/>
  <c r="F17" i="7"/>
  <c r="AR21" i="7"/>
  <c r="C23" i="7"/>
  <c r="F23" i="7" s="1"/>
  <c r="U23" i="7" s="1"/>
  <c r="I23" i="7" s="1"/>
  <c r="F24" i="7"/>
  <c r="AR27" i="7"/>
  <c r="AP29" i="7"/>
  <c r="F31" i="7"/>
  <c r="AP34" i="7"/>
  <c r="E37" i="7"/>
  <c r="D37" i="7" s="1"/>
  <c r="AA37" i="7"/>
  <c r="AB37" i="7" s="1"/>
  <c r="AR41" i="7"/>
  <c r="U43" i="7"/>
  <c r="AB45" i="7"/>
  <c r="AE48" i="7"/>
  <c r="E51" i="7"/>
  <c r="D51" i="7" s="1"/>
  <c r="AA51" i="7"/>
  <c r="AB51" i="7" s="1"/>
  <c r="AR56" i="7"/>
  <c r="AR57" i="7"/>
  <c r="AR58" i="7"/>
  <c r="AO62" i="7"/>
  <c r="AR77" i="7"/>
  <c r="AB17" i="6"/>
  <c r="AE17" i="6" s="1"/>
  <c r="V21" i="6"/>
  <c r="AA21" i="6"/>
  <c r="AA28" i="6"/>
  <c r="Z28" i="6" s="1"/>
  <c r="AR17" i="7"/>
  <c r="G21" i="7"/>
  <c r="G25" i="7" s="1"/>
  <c r="H25" i="7"/>
  <c r="AC25" i="7"/>
  <c r="G56" i="7"/>
  <c r="G60" i="7" s="1"/>
  <c r="H60" i="7"/>
  <c r="C14" i="6"/>
  <c r="I20" i="6"/>
  <c r="AE20" i="6"/>
  <c r="G46" i="7"/>
  <c r="K49" i="6"/>
  <c r="G53" i="6"/>
  <c r="AC63" i="7"/>
  <c r="AP20" i="6"/>
  <c r="G25" i="6"/>
  <c r="AP27" i="6"/>
  <c r="C32" i="6"/>
  <c r="AC35" i="6"/>
  <c r="AC39" i="6" s="1"/>
  <c r="AD39" i="6"/>
  <c r="Z7" i="7"/>
  <c r="I13" i="6"/>
  <c r="AE13" i="6"/>
  <c r="AP13" i="6"/>
  <c r="AA14" i="6"/>
  <c r="Y16" i="6"/>
  <c r="AB16" i="6" s="1"/>
  <c r="T27" i="6"/>
  <c r="AB31" i="6"/>
  <c r="AR15" i="6"/>
  <c r="C16" i="6"/>
  <c r="AR22" i="6"/>
  <c r="E23" i="6"/>
  <c r="D23" i="6" s="1"/>
  <c r="C23" i="6"/>
  <c r="V23" i="6"/>
  <c r="AA23" i="6"/>
  <c r="Z23" i="6" s="1"/>
  <c r="Y23" i="6"/>
  <c r="G42" i="6"/>
  <c r="G46" i="6" s="1"/>
  <c r="H46" i="6"/>
  <c r="K56" i="6"/>
  <c r="G60" i="6"/>
  <c r="AC9" i="7"/>
  <c r="G49" i="7"/>
  <c r="G53" i="7" s="1"/>
  <c r="H53" i="7"/>
  <c r="D14" i="6"/>
  <c r="D18" i="6" s="1"/>
  <c r="Y14" i="6"/>
  <c r="Y21" i="6"/>
  <c r="G32" i="6"/>
  <c r="Y28" i="6"/>
  <c r="F17" i="6"/>
  <c r="T22" i="6"/>
  <c r="AB24" i="6"/>
  <c r="AE27" i="6"/>
  <c r="T29" i="6"/>
  <c r="Z30" i="6"/>
  <c r="T34" i="6"/>
  <c r="C35" i="6"/>
  <c r="C39" i="6" s="1"/>
  <c r="AE36" i="6"/>
  <c r="D42" i="6"/>
  <c r="D44" i="6"/>
  <c r="C44" i="6" s="1"/>
  <c r="AG44" i="6"/>
  <c r="T48" i="6"/>
  <c r="D49" i="6"/>
  <c r="Y51" i="6"/>
  <c r="AA56" i="6"/>
  <c r="Z56" i="6" s="1"/>
  <c r="T57" i="6"/>
  <c r="C58" i="6"/>
  <c r="AA58" i="6"/>
  <c r="C76" i="6"/>
  <c r="AA76" i="6"/>
  <c r="E7" i="7"/>
  <c r="Y7" i="7"/>
  <c r="Z9" i="7"/>
  <c r="H11" i="7"/>
  <c r="AE13" i="7"/>
  <c r="AE15" i="7"/>
  <c r="E16" i="7"/>
  <c r="D16" i="7" s="1"/>
  <c r="D18" i="7" s="1"/>
  <c r="AE22" i="7"/>
  <c r="AE27" i="7"/>
  <c r="AE29" i="7"/>
  <c r="E30" i="7"/>
  <c r="F30" i="7" s="1"/>
  <c r="U30" i="7" s="1"/>
  <c r="I30" i="7" s="1"/>
  <c r="E35" i="7"/>
  <c r="D35" i="7" s="1"/>
  <c r="U36" i="7"/>
  <c r="AC39" i="7"/>
  <c r="AE41" i="7"/>
  <c r="C44" i="7"/>
  <c r="C46" i="7" s="1"/>
  <c r="Z44" i="7"/>
  <c r="Y44" i="7" s="1"/>
  <c r="C49" i="7"/>
  <c r="Y49" i="7"/>
  <c r="I50" i="7"/>
  <c r="U55" i="7"/>
  <c r="I55" i="7" s="1"/>
  <c r="D58" i="7"/>
  <c r="C58" i="7" s="1"/>
  <c r="Z58" i="7"/>
  <c r="Y58" i="7" s="1"/>
  <c r="AB58" i="7" s="1"/>
  <c r="AE58" i="7" s="1"/>
  <c r="F62" i="7"/>
  <c r="U62" i="7" s="1"/>
  <c r="H65" i="7"/>
  <c r="C66" i="7"/>
  <c r="C77" i="7"/>
  <c r="Z77" i="7"/>
  <c r="AP36" i="6"/>
  <c r="AG37" i="6"/>
  <c r="AE50" i="6"/>
  <c r="K51" i="6"/>
  <c r="I52" i="6"/>
  <c r="AE55" i="6"/>
  <c r="Y56" i="6"/>
  <c r="Z58" i="6"/>
  <c r="Y58" i="6" s="1"/>
  <c r="Z76" i="6"/>
  <c r="Y76" i="6" s="1"/>
  <c r="G11" i="7"/>
  <c r="H39" i="7"/>
  <c r="U64" i="7"/>
  <c r="AP29" i="6"/>
  <c r="T36" i="6"/>
  <c r="F38" i="6"/>
  <c r="AE38" i="6"/>
  <c r="AP41" i="6"/>
  <c r="T43" i="6"/>
  <c r="K44" i="6"/>
  <c r="F45" i="6"/>
  <c r="I45" i="6" s="1"/>
  <c r="AE45" i="6"/>
  <c r="AP50" i="6"/>
  <c r="AP55" i="6"/>
  <c r="F59" i="6"/>
  <c r="AE59" i="6"/>
  <c r="I64" i="6"/>
  <c r="AB10" i="7"/>
  <c r="AB17" i="7"/>
  <c r="AE17" i="7" s="1"/>
  <c r="AB24" i="7"/>
  <c r="AE24" i="7" s="1"/>
  <c r="AB38" i="7"/>
  <c r="AE38" i="7" s="1"/>
  <c r="AG44" i="7"/>
  <c r="AG58" i="7"/>
  <c r="T20" i="6"/>
  <c r="C21" i="6"/>
  <c r="AP22" i="6"/>
  <c r="F24" i="6"/>
  <c r="I29" i="6"/>
  <c r="I34" i="6"/>
  <c r="AP34" i="6"/>
  <c r="D35" i="6"/>
  <c r="D39" i="6" s="1"/>
  <c r="Z35" i="6"/>
  <c r="Z37" i="6"/>
  <c r="Y37" i="6" s="1"/>
  <c r="AB37" i="6" s="1"/>
  <c r="T41" i="6"/>
  <c r="E42" i="6"/>
  <c r="E44" i="6"/>
  <c r="Z46" i="6"/>
  <c r="AD46" i="6"/>
  <c r="I48" i="6"/>
  <c r="AP48" i="6"/>
  <c r="E49" i="6"/>
  <c r="AG49" i="6"/>
  <c r="T50" i="6"/>
  <c r="C51" i="6"/>
  <c r="AA51" i="6"/>
  <c r="Z51" i="6" s="1"/>
  <c r="T55" i="6"/>
  <c r="C56" i="6"/>
  <c r="I57" i="6"/>
  <c r="AP57" i="6"/>
  <c r="E58" i="6"/>
  <c r="D58" i="6" s="1"/>
  <c r="D60" i="6" s="1"/>
  <c r="I62" i="6"/>
  <c r="AB64" i="6"/>
  <c r="E76" i="6"/>
  <c r="D76" i="6" s="1"/>
  <c r="AE6" i="7"/>
  <c r="U13" i="7"/>
  <c r="I13" i="7" s="1"/>
  <c r="H14" i="7"/>
  <c r="H63" i="7" s="1"/>
  <c r="U15" i="7"/>
  <c r="I15" i="7" s="1"/>
  <c r="AG16" i="7"/>
  <c r="U20" i="7"/>
  <c r="C21" i="7"/>
  <c r="U22" i="7"/>
  <c r="I22" i="7" s="1"/>
  <c r="U27" i="7"/>
  <c r="I27" i="7" s="1"/>
  <c r="I29" i="7"/>
  <c r="AG30" i="7"/>
  <c r="H32" i="7"/>
  <c r="I34" i="7"/>
  <c r="AE34" i="7"/>
  <c r="C37" i="7"/>
  <c r="F38" i="7"/>
  <c r="I38" i="7" s="1"/>
  <c r="U41" i="7"/>
  <c r="I41" i="7" s="1"/>
  <c r="AE43" i="7"/>
  <c r="E44" i="7"/>
  <c r="D44" i="7" s="1"/>
  <c r="H46" i="7"/>
  <c r="E49" i="7"/>
  <c r="U50" i="7"/>
  <c r="C51" i="7"/>
  <c r="F52" i="7"/>
  <c r="AB52" i="7"/>
  <c r="C56" i="7"/>
  <c r="I57" i="7"/>
  <c r="AE57" i="7"/>
  <c r="E58" i="7"/>
  <c r="Y66" i="7"/>
  <c r="AB66" i="7" s="1"/>
  <c r="E77" i="7"/>
  <c r="D77" i="7" s="1"/>
  <c r="AN10" i="6"/>
  <c r="AN66" i="6" s="1"/>
  <c r="AM10" i="6"/>
  <c r="AM66" i="6" s="1"/>
  <c r="AL10" i="6"/>
  <c r="AL66" i="6" s="1"/>
  <c r="AJ10" i="6"/>
  <c r="AJ66" i="6" s="1"/>
  <c r="AI10" i="6"/>
  <c r="AI66" i="6" s="1"/>
  <c r="AH10" i="6"/>
  <c r="AF10" i="6"/>
  <c r="AF66" i="6" s="1"/>
  <c r="AD10" i="6"/>
  <c r="AD66" i="6" s="1"/>
  <c r="AC10" i="6"/>
  <c r="AC66" i="6" s="1"/>
  <c r="AA10" i="6"/>
  <c r="AA66" i="6" s="1"/>
  <c r="Z10" i="6"/>
  <c r="Z66" i="6" s="1"/>
  <c r="Y10" i="6"/>
  <c r="R10" i="6"/>
  <c r="R66" i="6" s="1"/>
  <c r="Q10" i="6"/>
  <c r="Q66" i="6" s="1"/>
  <c r="P10" i="6"/>
  <c r="P66" i="6" s="1"/>
  <c r="N10" i="6"/>
  <c r="N66" i="6" s="1"/>
  <c r="M10" i="6"/>
  <c r="M66" i="6" s="1"/>
  <c r="L10" i="6"/>
  <c r="L66" i="6" s="1"/>
  <c r="J10" i="6"/>
  <c r="H10" i="6"/>
  <c r="H66" i="6" s="1"/>
  <c r="G10" i="6"/>
  <c r="G66" i="6" s="1"/>
  <c r="E10" i="6"/>
  <c r="E66" i="6" s="1"/>
  <c r="D10" i="6"/>
  <c r="D66" i="6" s="1"/>
  <c r="C10" i="6"/>
  <c r="C66" i="6" s="1"/>
  <c r="AO9" i="6"/>
  <c r="AK9" i="6"/>
  <c r="AC9" i="6" a="1"/>
  <c r="AC9" i="6" s="1"/>
  <c r="AC65" i="6" s="1"/>
  <c r="Y9" i="6" a="1"/>
  <c r="AA9" i="6" s="1"/>
  <c r="S9" i="6"/>
  <c r="O9" i="6"/>
  <c r="G9" i="6" a="1"/>
  <c r="H9" i="6" s="1"/>
  <c r="C9" i="6" a="1"/>
  <c r="AO8" i="6"/>
  <c r="AK8" i="6"/>
  <c r="AG8" i="6"/>
  <c r="AB8" i="6"/>
  <c r="S8" i="6"/>
  <c r="O8" i="6"/>
  <c r="K8" i="6"/>
  <c r="F8" i="6"/>
  <c r="AO7" i="6"/>
  <c r="AK7" i="6"/>
  <c r="AC7" i="6" a="1"/>
  <c r="AC7" i="6" s="1"/>
  <c r="Y7" i="6" a="1"/>
  <c r="S7" i="6"/>
  <c r="O7" i="6"/>
  <c r="G7" i="6" a="1"/>
  <c r="H7" i="6" s="1"/>
  <c r="C7" i="6" a="1"/>
  <c r="E7" i="6" s="1"/>
  <c r="AO6" i="6"/>
  <c r="AK6" i="6"/>
  <c r="AG6" i="6"/>
  <c r="AB6" i="6"/>
  <c r="S6" i="6"/>
  <c r="O6" i="6"/>
  <c r="K6" i="6"/>
  <c r="F6" i="6"/>
  <c r="A139" i="4"/>
  <c r="BE138" i="4"/>
  <c r="BD138" i="4"/>
  <c r="BB138" i="4"/>
  <c r="BA138" i="4"/>
  <c r="AY138" i="4"/>
  <c r="AX138" i="4"/>
  <c r="AV138" i="4"/>
  <c r="AU138" i="4"/>
  <c r="AS138" i="4"/>
  <c r="AR138" i="4"/>
  <c r="AP138" i="4"/>
  <c r="AO138" i="4"/>
  <c r="AM138" i="4"/>
  <c r="AL138" i="4"/>
  <c r="AJ138" i="4"/>
  <c r="AI138" i="4"/>
  <c r="Y138" i="4"/>
  <c r="X138" i="4"/>
  <c r="V138" i="4"/>
  <c r="U138" i="4"/>
  <c r="S138" i="4"/>
  <c r="R138" i="4"/>
  <c r="P138" i="4"/>
  <c r="O138" i="4"/>
  <c r="M138" i="4"/>
  <c r="L138" i="4"/>
  <c r="J138" i="4"/>
  <c r="I138" i="4"/>
  <c r="G138" i="4"/>
  <c r="F138" i="4"/>
  <c r="D138" i="4"/>
  <c r="C138" i="4"/>
  <c r="BE137" i="4"/>
  <c r="BD137" i="4"/>
  <c r="BB137" i="4"/>
  <c r="BA137" i="4"/>
  <c r="AY137" i="4"/>
  <c r="AX137" i="4"/>
  <c r="AV137" i="4"/>
  <c r="AU137" i="4"/>
  <c r="AS137" i="4"/>
  <c r="AR137" i="4"/>
  <c r="AP137" i="4"/>
  <c r="AO137" i="4"/>
  <c r="AM137" i="4"/>
  <c r="AL137" i="4"/>
  <c r="AJ137" i="4"/>
  <c r="AI137" i="4"/>
  <c r="Y137" i="4"/>
  <c r="X137" i="4"/>
  <c r="V137" i="4"/>
  <c r="U137" i="4"/>
  <c r="S137" i="4"/>
  <c r="R137" i="4"/>
  <c r="P137" i="4"/>
  <c r="O137" i="4"/>
  <c r="M137" i="4"/>
  <c r="L137" i="4"/>
  <c r="J137" i="4"/>
  <c r="I137" i="4"/>
  <c r="G137" i="4"/>
  <c r="F137" i="4"/>
  <c r="D137" i="4"/>
  <c r="C137" i="4"/>
  <c r="BE136" i="4"/>
  <c r="BD136" i="4"/>
  <c r="BB136" i="4"/>
  <c r="BA136" i="4"/>
  <c r="AY136" i="4"/>
  <c r="AX136" i="4"/>
  <c r="AV136" i="4"/>
  <c r="AU136" i="4"/>
  <c r="AS136" i="4"/>
  <c r="AR136" i="4"/>
  <c r="AP136" i="4"/>
  <c r="AO136" i="4"/>
  <c r="AM136" i="4"/>
  <c r="AL136" i="4"/>
  <c r="AJ136" i="4"/>
  <c r="AI136" i="4"/>
  <c r="Y136" i="4"/>
  <c r="X136" i="4"/>
  <c r="V136" i="4"/>
  <c r="U136" i="4"/>
  <c r="S136" i="4"/>
  <c r="R136" i="4"/>
  <c r="P136" i="4"/>
  <c r="O136" i="4"/>
  <c r="M136" i="4"/>
  <c r="L136" i="4"/>
  <c r="J136" i="4"/>
  <c r="I136" i="4"/>
  <c r="G136" i="4"/>
  <c r="F136" i="4"/>
  <c r="D136" i="4"/>
  <c r="C136" i="4"/>
  <c r="BE135" i="4"/>
  <c r="BD135" i="4"/>
  <c r="BB135" i="4"/>
  <c r="BA135" i="4"/>
  <c r="AY135" i="4"/>
  <c r="AX135" i="4"/>
  <c r="AV135" i="4"/>
  <c r="AU135" i="4"/>
  <c r="AS135" i="4"/>
  <c r="AR135" i="4"/>
  <c r="AP135" i="4"/>
  <c r="AO135" i="4"/>
  <c r="AM135" i="4"/>
  <c r="AL135" i="4"/>
  <c r="AJ135" i="4"/>
  <c r="AI135" i="4"/>
  <c r="Y135" i="4"/>
  <c r="X135" i="4"/>
  <c r="V135" i="4"/>
  <c r="U135" i="4"/>
  <c r="S135" i="4"/>
  <c r="R135" i="4"/>
  <c r="P135" i="4"/>
  <c r="O135" i="4"/>
  <c r="M135" i="4"/>
  <c r="L135" i="4"/>
  <c r="N135" i="4" s="1"/>
  <c r="J135" i="4"/>
  <c r="I135" i="4"/>
  <c r="G135" i="4"/>
  <c r="F135" i="4"/>
  <c r="D135" i="4"/>
  <c r="C135" i="4"/>
  <c r="BE134" i="4"/>
  <c r="BD134" i="4"/>
  <c r="BB134" i="4"/>
  <c r="BA134" i="4"/>
  <c r="AY134" i="4"/>
  <c r="AX134" i="4"/>
  <c r="AV134" i="4"/>
  <c r="AU134" i="4"/>
  <c r="AS134" i="4"/>
  <c r="AR134" i="4"/>
  <c r="AP134" i="4"/>
  <c r="AO134" i="4"/>
  <c r="AM134" i="4"/>
  <c r="AL134" i="4"/>
  <c r="AJ134" i="4"/>
  <c r="AI134" i="4"/>
  <c r="Y134" i="4"/>
  <c r="X134" i="4"/>
  <c r="V134" i="4"/>
  <c r="U134" i="4"/>
  <c r="S134" i="4"/>
  <c r="R134" i="4"/>
  <c r="P134" i="4"/>
  <c r="O134" i="4"/>
  <c r="M134" i="4"/>
  <c r="L134" i="4"/>
  <c r="J134" i="4"/>
  <c r="I134" i="4"/>
  <c r="G134" i="4"/>
  <c r="F134" i="4"/>
  <c r="D134" i="4"/>
  <c r="C134" i="4"/>
  <c r="BE133" i="4"/>
  <c r="BD133" i="4"/>
  <c r="BB133" i="4"/>
  <c r="BA133" i="4"/>
  <c r="AY133" i="4"/>
  <c r="AX133" i="4"/>
  <c r="AV133" i="4"/>
  <c r="AU133" i="4"/>
  <c r="AS133" i="4"/>
  <c r="AR133" i="4"/>
  <c r="AP133" i="4"/>
  <c r="AO133" i="4"/>
  <c r="AM133" i="4"/>
  <c r="AL133" i="4"/>
  <c r="AJ133" i="4"/>
  <c r="AI133" i="4"/>
  <c r="Y133" i="4"/>
  <c r="X133" i="4"/>
  <c r="V133" i="4"/>
  <c r="U133" i="4"/>
  <c r="S133" i="4"/>
  <c r="R133" i="4"/>
  <c r="P133" i="4"/>
  <c r="O133" i="4"/>
  <c r="M133" i="4"/>
  <c r="L133" i="4"/>
  <c r="J133" i="4"/>
  <c r="I133" i="4"/>
  <c r="G133" i="4"/>
  <c r="F133" i="4"/>
  <c r="D133" i="4"/>
  <c r="C133" i="4"/>
  <c r="BE132" i="4"/>
  <c r="BD132" i="4"/>
  <c r="BB132" i="4"/>
  <c r="BA132" i="4"/>
  <c r="AY132" i="4"/>
  <c r="AX132" i="4"/>
  <c r="AV132" i="4"/>
  <c r="AU132" i="4"/>
  <c r="AS132" i="4"/>
  <c r="AR132" i="4"/>
  <c r="AP132" i="4"/>
  <c r="AO132" i="4"/>
  <c r="AM132" i="4"/>
  <c r="AL132" i="4"/>
  <c r="AJ132" i="4"/>
  <c r="AI132" i="4"/>
  <c r="Y132" i="4"/>
  <c r="X132" i="4"/>
  <c r="V132" i="4"/>
  <c r="U132" i="4"/>
  <c r="S132" i="4"/>
  <c r="R132" i="4"/>
  <c r="P132" i="4"/>
  <c r="O132" i="4"/>
  <c r="M132" i="4"/>
  <c r="L132" i="4"/>
  <c r="J132" i="4"/>
  <c r="I132" i="4"/>
  <c r="G132" i="4"/>
  <c r="F132" i="4"/>
  <c r="D132" i="4"/>
  <c r="C132" i="4"/>
  <c r="BE131" i="4"/>
  <c r="BD131" i="4"/>
  <c r="BB131" i="4"/>
  <c r="BA131" i="4"/>
  <c r="AY131" i="4"/>
  <c r="AX131" i="4"/>
  <c r="AV131" i="4"/>
  <c r="AU131" i="4"/>
  <c r="AS131" i="4"/>
  <c r="AR131" i="4"/>
  <c r="AP131" i="4"/>
  <c r="AO131" i="4"/>
  <c r="AM131" i="4"/>
  <c r="AL131" i="4"/>
  <c r="AJ131" i="4"/>
  <c r="AI131" i="4"/>
  <c r="Y131" i="4"/>
  <c r="X131" i="4"/>
  <c r="V131" i="4"/>
  <c r="U131" i="4"/>
  <c r="S131" i="4"/>
  <c r="R131" i="4"/>
  <c r="P131" i="4"/>
  <c r="O131" i="4"/>
  <c r="M131" i="4"/>
  <c r="L131" i="4"/>
  <c r="J131" i="4"/>
  <c r="I131" i="4"/>
  <c r="G131" i="4"/>
  <c r="F131" i="4"/>
  <c r="D131" i="4"/>
  <c r="C131" i="4"/>
  <c r="Y32" i="7" l="1"/>
  <c r="AP64" i="6"/>
  <c r="AP31" i="7"/>
  <c r="U65" i="6"/>
  <c r="AQ11" i="7"/>
  <c r="AR11" i="7" s="1"/>
  <c r="AN134" i="4"/>
  <c r="H135" i="4"/>
  <c r="AZ136" i="4"/>
  <c r="O67" i="6"/>
  <c r="AP59" i="6"/>
  <c r="AP24" i="6"/>
  <c r="I62" i="7"/>
  <c r="AB58" i="6"/>
  <c r="AP58" i="6" s="1"/>
  <c r="AQ64" i="6"/>
  <c r="T64" i="6"/>
  <c r="E133" i="4"/>
  <c r="AQ135" i="4"/>
  <c r="E137" i="4"/>
  <c r="AK138" i="4"/>
  <c r="T8" i="6"/>
  <c r="F51" i="7"/>
  <c r="U51" i="7" s="1"/>
  <c r="I51" i="7" s="1"/>
  <c r="J76" i="7"/>
  <c r="Z32" i="7"/>
  <c r="T62" i="6"/>
  <c r="AQ64" i="7"/>
  <c r="AR64" i="7" s="1"/>
  <c r="AQ38" i="6"/>
  <c r="U62" i="6"/>
  <c r="V62" i="6" s="1"/>
  <c r="U52" i="6"/>
  <c r="V52" i="6" s="1"/>
  <c r="AB9" i="7"/>
  <c r="I37" i="6"/>
  <c r="T37" i="6"/>
  <c r="I28" i="7"/>
  <c r="U28" i="7"/>
  <c r="AT135" i="4"/>
  <c r="AO66" i="6"/>
  <c r="D46" i="7"/>
  <c r="AQ25" i="7"/>
  <c r="AR25" i="7" s="1"/>
  <c r="AW134" i="4"/>
  <c r="K135" i="4"/>
  <c r="E136" i="4"/>
  <c r="U9" i="6"/>
  <c r="V9" i="6" s="1"/>
  <c r="AK10" i="6"/>
  <c r="AP59" i="7"/>
  <c r="T45" i="6"/>
  <c r="AA11" i="7"/>
  <c r="S67" i="6"/>
  <c r="D32" i="7"/>
  <c r="C32" i="7" s="1"/>
  <c r="AQ63" i="7"/>
  <c r="AR63" i="7" s="1"/>
  <c r="T38" i="6"/>
  <c r="AO66" i="7"/>
  <c r="AP62" i="6"/>
  <c r="W134" i="4"/>
  <c r="AZ134" i="4"/>
  <c r="Q131" i="4"/>
  <c r="AN131" i="4"/>
  <c r="AW131" i="4"/>
  <c r="BC131" i="4"/>
  <c r="E132" i="4"/>
  <c r="BC133" i="4"/>
  <c r="K134" i="4"/>
  <c r="BC135" i="4"/>
  <c r="AQ136" i="4"/>
  <c r="K137" i="4"/>
  <c r="Q137" i="4"/>
  <c r="W137" i="4"/>
  <c r="BC137" i="4"/>
  <c r="E138" i="4"/>
  <c r="K138" i="4"/>
  <c r="Q138" i="4"/>
  <c r="I8" i="6"/>
  <c r="AQ8" i="6"/>
  <c r="T24" i="6"/>
  <c r="AE31" i="7"/>
  <c r="AG39" i="6"/>
  <c r="AP45" i="7"/>
  <c r="S66" i="7"/>
  <c r="AP64" i="7"/>
  <c r="T52" i="6"/>
  <c r="I38" i="6"/>
  <c r="T6" i="6"/>
  <c r="H131" i="4"/>
  <c r="T131" i="4"/>
  <c r="Z131" i="4"/>
  <c r="AZ132" i="4"/>
  <c r="H133" i="4"/>
  <c r="Z133" i="4"/>
  <c r="BF133" i="4"/>
  <c r="H134" i="4"/>
  <c r="AK134" i="4"/>
  <c r="T137" i="4"/>
  <c r="Z137" i="4"/>
  <c r="AN137" i="4"/>
  <c r="BF137" i="4"/>
  <c r="H138" i="4"/>
  <c r="N138" i="4"/>
  <c r="T138" i="4"/>
  <c r="AN138" i="4"/>
  <c r="AT138" i="4"/>
  <c r="AO10" i="6"/>
  <c r="E60" i="7"/>
  <c r="D60" i="7" s="1"/>
  <c r="T59" i="6"/>
  <c r="T17" i="6"/>
  <c r="AP38" i="6"/>
  <c r="Z25" i="7"/>
  <c r="AP44" i="6"/>
  <c r="AT133" i="4"/>
  <c r="AK133" i="4"/>
  <c r="AQ133" i="4"/>
  <c r="K133" i="4"/>
  <c r="Q133" i="4"/>
  <c r="W133" i="4"/>
  <c r="T132" i="4"/>
  <c r="E32" i="7"/>
  <c r="E131" i="4"/>
  <c r="F56" i="7"/>
  <c r="U56" i="7" s="1"/>
  <c r="K46" i="6"/>
  <c r="F23" i="6"/>
  <c r="Y9" i="6"/>
  <c r="Y65" i="6" s="1"/>
  <c r="Y25" i="7"/>
  <c r="Z18" i="7"/>
  <c r="AB30" i="7"/>
  <c r="AE30" i="7" s="1"/>
  <c r="AK132" i="4"/>
  <c r="AP58" i="7"/>
  <c r="Y53" i="6"/>
  <c r="BH138" i="4"/>
  <c r="K132" i="4"/>
  <c r="Q132" i="4"/>
  <c r="W132" i="4"/>
  <c r="BF132" i="4"/>
  <c r="T134" i="4"/>
  <c r="E135" i="4"/>
  <c r="Q135" i="4"/>
  <c r="W135" i="4"/>
  <c r="AZ135" i="4"/>
  <c r="Z136" i="4"/>
  <c r="AN136" i="4"/>
  <c r="Z138" i="4"/>
  <c r="AG46" i="6"/>
  <c r="AT132" i="4"/>
  <c r="H132" i="4"/>
  <c r="Z132" i="4"/>
  <c r="BH132" i="4"/>
  <c r="BC132" i="4"/>
  <c r="T133" i="4"/>
  <c r="AB134" i="4"/>
  <c r="T135" i="4"/>
  <c r="Z135" i="4"/>
  <c r="Q136" i="4"/>
  <c r="AK136" i="4"/>
  <c r="AT136" i="4"/>
  <c r="AA137" i="4"/>
  <c r="W138" i="4"/>
  <c r="AE51" i="7"/>
  <c r="AP51" i="7"/>
  <c r="J66" i="6"/>
  <c r="AG66" i="6"/>
  <c r="AA46" i="6"/>
  <c r="AB46" i="6" s="1"/>
  <c r="AE46" i="6" s="1"/>
  <c r="AB42" i="6"/>
  <c r="AG66" i="7"/>
  <c r="AB131" i="4"/>
  <c r="BH134" i="4"/>
  <c r="C65" i="7"/>
  <c r="K131" i="4"/>
  <c r="BG132" i="4"/>
  <c r="AQ132" i="4"/>
  <c r="BG133" i="4"/>
  <c r="AW133" i="4"/>
  <c r="Q134" i="4"/>
  <c r="Z134" i="4"/>
  <c r="AQ134" i="4"/>
  <c r="BF134" i="4"/>
  <c r="AN135" i="4"/>
  <c r="H136" i="4"/>
  <c r="AA136" i="4"/>
  <c r="W136" i="4"/>
  <c r="BH136" i="4"/>
  <c r="BG136" i="4"/>
  <c r="I6" i="6"/>
  <c r="F10" i="6"/>
  <c r="I10" i="6" s="1"/>
  <c r="K10" i="6"/>
  <c r="O10" i="6"/>
  <c r="S10" i="6"/>
  <c r="AG10" i="6"/>
  <c r="AH66" i="6"/>
  <c r="AK66" i="6" s="1"/>
  <c r="AQ66" i="6" s="1"/>
  <c r="C60" i="7"/>
  <c r="AP52" i="7"/>
  <c r="D39" i="7"/>
  <c r="AK66" i="7"/>
  <c r="Y7" i="6"/>
  <c r="AR8" i="6"/>
  <c r="O66" i="6"/>
  <c r="S66" i="6"/>
  <c r="AE52" i="6"/>
  <c r="K42" i="6"/>
  <c r="AE45" i="7"/>
  <c r="AG35" i="6"/>
  <c r="F16" i="7"/>
  <c r="V76" i="7"/>
  <c r="AA65" i="7"/>
  <c r="BG131" i="4"/>
  <c r="BF131" i="4" s="1"/>
  <c r="AA132" i="4"/>
  <c r="AA133" i="4"/>
  <c r="AA135" i="4"/>
  <c r="BH135" i="4"/>
  <c r="BG135" i="4"/>
  <c r="AB136" i="4"/>
  <c r="AB137" i="4"/>
  <c r="BH137" i="4"/>
  <c r="AW137" i="4"/>
  <c r="BG138" i="4"/>
  <c r="AA131" i="4"/>
  <c r="BH131" i="4"/>
  <c r="AB132" i="4"/>
  <c r="AB133" i="4"/>
  <c r="BH133" i="4"/>
  <c r="AZ133" i="4"/>
  <c r="E134" i="4"/>
  <c r="N134" i="4"/>
  <c r="BG134" i="4"/>
  <c r="BC134" i="4"/>
  <c r="AB135" i="4"/>
  <c r="AK135" i="4"/>
  <c r="K136" i="4"/>
  <c r="N136" i="4"/>
  <c r="T136" i="4"/>
  <c r="BC136" i="4"/>
  <c r="N137" i="4"/>
  <c r="BG137" i="4"/>
  <c r="AT137" i="4"/>
  <c r="AB138" i="4"/>
  <c r="AW138" i="4"/>
  <c r="BC138" i="4"/>
  <c r="D7" i="6"/>
  <c r="D63" i="6" s="1"/>
  <c r="E46" i="6"/>
  <c r="Y65" i="7"/>
  <c r="AE31" i="6"/>
  <c r="AB16" i="7"/>
  <c r="AE16" i="7" s="1"/>
  <c r="G9" i="6"/>
  <c r="G65" i="6" s="1"/>
  <c r="AE66" i="7"/>
  <c r="AR59" i="7"/>
  <c r="D49" i="7"/>
  <c r="D53" i="7" s="1"/>
  <c r="E53" i="7"/>
  <c r="C25" i="7"/>
  <c r="Y35" i="6"/>
  <c r="Z39" i="6"/>
  <c r="Y60" i="6"/>
  <c r="AB56" i="6"/>
  <c r="Z14" i="6"/>
  <c r="Z18" i="6" s="1"/>
  <c r="AA18" i="6"/>
  <c r="Z21" i="6"/>
  <c r="Z25" i="6" s="1"/>
  <c r="AA25" i="6"/>
  <c r="N131" i="4"/>
  <c r="AT131" i="4"/>
  <c r="N132" i="4"/>
  <c r="AW132" i="4"/>
  <c r="N133" i="4"/>
  <c r="AT134" i="4"/>
  <c r="BF135" i="4"/>
  <c r="BF136" i="4"/>
  <c r="AK137" i="4"/>
  <c r="AZ137" i="4"/>
  <c r="AZ138" i="4"/>
  <c r="AP6" i="6"/>
  <c r="AA7" i="6"/>
  <c r="D9" i="6"/>
  <c r="AP38" i="7"/>
  <c r="AE52" i="7"/>
  <c r="F76" i="6"/>
  <c r="F58" i="6"/>
  <c r="AE24" i="6"/>
  <c r="I24" i="6"/>
  <c r="Y11" i="6"/>
  <c r="AC63" i="6"/>
  <c r="AC11" i="6"/>
  <c r="Z9" i="6"/>
  <c r="Y66" i="6"/>
  <c r="U38" i="7"/>
  <c r="V38" i="7" s="1"/>
  <c r="J38" i="7"/>
  <c r="G14" i="7"/>
  <c r="H18" i="7"/>
  <c r="H67" i="7" s="1"/>
  <c r="C60" i="6"/>
  <c r="AP37" i="6"/>
  <c r="AE37" i="6"/>
  <c r="AE9" i="7"/>
  <c r="C53" i="7"/>
  <c r="AB28" i="6"/>
  <c r="Y32" i="6"/>
  <c r="C63" i="7"/>
  <c r="F37" i="7"/>
  <c r="F77" i="7"/>
  <c r="I77" i="7" s="1"/>
  <c r="Z65" i="7"/>
  <c r="AB51" i="6"/>
  <c r="Y60" i="7"/>
  <c r="Z60" i="7"/>
  <c r="C7" i="6"/>
  <c r="G7" i="6"/>
  <c r="K7" i="6" s="1"/>
  <c r="H11" i="6"/>
  <c r="V65" i="6"/>
  <c r="AE10" i="7"/>
  <c r="AP10" i="7"/>
  <c r="Y53" i="7"/>
  <c r="D7" i="7"/>
  <c r="C42" i="6"/>
  <c r="D46" i="6"/>
  <c r="Y18" i="6"/>
  <c r="Z63" i="7"/>
  <c r="Z11" i="7"/>
  <c r="AA134" i="4"/>
  <c r="AA138" i="4"/>
  <c r="AE8" i="6"/>
  <c r="AB10" i="6"/>
  <c r="AP10" i="6" s="1"/>
  <c r="AB76" i="6"/>
  <c r="F44" i="7"/>
  <c r="C39" i="7"/>
  <c r="AE64" i="6"/>
  <c r="Z60" i="6"/>
  <c r="AB23" i="6"/>
  <c r="I17" i="6"/>
  <c r="D65" i="7"/>
  <c r="Z46" i="7"/>
  <c r="AR65" i="6"/>
  <c r="F66" i="6"/>
  <c r="C25" i="6"/>
  <c r="F66" i="7"/>
  <c r="I66" i="7" s="1"/>
  <c r="AB44" i="7"/>
  <c r="Y46" i="7"/>
  <c r="AB7" i="7"/>
  <c r="Y11" i="7"/>
  <c r="Y63" i="7"/>
  <c r="C49" i="6"/>
  <c r="D53" i="6"/>
  <c r="AR38" i="6"/>
  <c r="Y25" i="6"/>
  <c r="AC65" i="7"/>
  <c r="AG9" i="7"/>
  <c r="AP9" i="7" s="1"/>
  <c r="C18" i="6"/>
  <c r="W131" i="4"/>
  <c r="AK131" i="4"/>
  <c r="AQ131" i="4"/>
  <c r="AZ131" i="4"/>
  <c r="AN132" i="4"/>
  <c r="AN133" i="4"/>
  <c r="AW135" i="4"/>
  <c r="AW136" i="4"/>
  <c r="H137" i="4"/>
  <c r="AQ137" i="4"/>
  <c r="AQ138" i="4"/>
  <c r="BF138" i="4"/>
  <c r="AE6" i="6"/>
  <c r="AP8" i="6"/>
  <c r="E9" i="6"/>
  <c r="E11" i="6" s="1"/>
  <c r="I59" i="6"/>
  <c r="F58" i="7"/>
  <c r="U58" i="7" s="1"/>
  <c r="I58" i="7" s="1"/>
  <c r="AP17" i="7"/>
  <c r="F44" i="6"/>
  <c r="F35" i="7"/>
  <c r="BE130" i="4"/>
  <c r="BD130" i="4"/>
  <c r="BB130" i="4"/>
  <c r="BA130" i="4"/>
  <c r="AY130" i="4"/>
  <c r="AX130" i="4"/>
  <c r="AV130" i="4"/>
  <c r="AU130" i="4"/>
  <c r="AS130" i="4"/>
  <c r="AR130" i="4"/>
  <c r="AP130" i="4"/>
  <c r="AO130" i="4"/>
  <c r="AM130" i="4"/>
  <c r="AL130" i="4"/>
  <c r="AJ130" i="4"/>
  <c r="AI130" i="4"/>
  <c r="Y130" i="4"/>
  <c r="X130" i="4"/>
  <c r="V130" i="4"/>
  <c r="U130" i="4"/>
  <c r="S130" i="4"/>
  <c r="R130" i="4"/>
  <c r="P130" i="4"/>
  <c r="O130" i="4"/>
  <c r="M130" i="4"/>
  <c r="L130" i="4"/>
  <c r="J130" i="4"/>
  <c r="I130" i="4"/>
  <c r="G130" i="4"/>
  <c r="F130" i="4"/>
  <c r="D130" i="4"/>
  <c r="C130" i="4"/>
  <c r="BE129" i="4"/>
  <c r="BD129" i="4"/>
  <c r="BB129" i="4"/>
  <c r="BC129" i="4" s="1"/>
  <c r="BA129" i="4"/>
  <c r="AY129" i="4"/>
  <c r="AX129" i="4"/>
  <c r="AV129" i="4"/>
  <c r="AU129" i="4"/>
  <c r="AS129" i="4"/>
  <c r="AR129" i="4"/>
  <c r="AP129" i="4"/>
  <c r="AO129" i="4"/>
  <c r="AM129" i="4"/>
  <c r="AL129" i="4"/>
  <c r="AJ129" i="4"/>
  <c r="AI129" i="4"/>
  <c r="Y129" i="4"/>
  <c r="X129" i="4"/>
  <c r="V129" i="4"/>
  <c r="U129" i="4"/>
  <c r="S129" i="4"/>
  <c r="R129" i="4"/>
  <c r="P129" i="4"/>
  <c r="O129" i="4"/>
  <c r="M129" i="4"/>
  <c r="L129" i="4"/>
  <c r="J129" i="4"/>
  <c r="I129" i="4"/>
  <c r="G129" i="4"/>
  <c r="F129" i="4"/>
  <c r="D129" i="4"/>
  <c r="C129" i="4"/>
  <c r="BE128" i="4"/>
  <c r="BD128" i="4"/>
  <c r="BB128" i="4"/>
  <c r="BA128" i="4"/>
  <c r="AY128" i="4"/>
  <c r="AX128" i="4"/>
  <c r="AV128" i="4"/>
  <c r="AU128" i="4"/>
  <c r="AS128" i="4"/>
  <c r="AR128" i="4"/>
  <c r="AP128" i="4"/>
  <c r="AO128" i="4"/>
  <c r="AM128" i="4"/>
  <c r="AL128" i="4"/>
  <c r="AJ128" i="4"/>
  <c r="AI128" i="4"/>
  <c r="Y128" i="4"/>
  <c r="X128" i="4"/>
  <c r="V128" i="4"/>
  <c r="U128" i="4"/>
  <c r="S128" i="4"/>
  <c r="R128" i="4"/>
  <c r="P128" i="4"/>
  <c r="O128" i="4"/>
  <c r="M128" i="4"/>
  <c r="L128" i="4"/>
  <c r="J128" i="4"/>
  <c r="I128" i="4"/>
  <c r="G128" i="4"/>
  <c r="F128" i="4"/>
  <c r="D128" i="4"/>
  <c r="C128" i="4"/>
  <c r="BE127" i="4"/>
  <c r="BD127" i="4"/>
  <c r="BB127" i="4"/>
  <c r="BA127" i="4"/>
  <c r="AY127" i="4"/>
  <c r="AX127" i="4"/>
  <c r="AV127" i="4"/>
  <c r="AU127" i="4"/>
  <c r="AS127" i="4"/>
  <c r="AR127" i="4"/>
  <c r="AP127" i="4"/>
  <c r="AO127" i="4"/>
  <c r="AM127" i="4"/>
  <c r="AL127" i="4"/>
  <c r="AJ127" i="4"/>
  <c r="AI127" i="4"/>
  <c r="Y127" i="4"/>
  <c r="X127" i="4"/>
  <c r="V127" i="4"/>
  <c r="U127" i="4"/>
  <c r="S127" i="4"/>
  <c r="R127" i="4"/>
  <c r="P127" i="4"/>
  <c r="O127" i="4"/>
  <c r="M127" i="4"/>
  <c r="L127" i="4"/>
  <c r="J127" i="4"/>
  <c r="I127" i="4"/>
  <c r="G127" i="4"/>
  <c r="F127" i="4"/>
  <c r="D127" i="4"/>
  <c r="C127" i="4"/>
  <c r="U67" i="6" l="1"/>
  <c r="I56" i="7"/>
  <c r="F32" i="7"/>
  <c r="I32" i="7" s="1"/>
  <c r="U32" i="7" s="1"/>
  <c r="V32" i="7" s="1"/>
  <c r="AB21" i="6"/>
  <c r="AC138" i="4"/>
  <c r="AE58" i="6"/>
  <c r="F60" i="7"/>
  <c r="I60" i="7" s="1"/>
  <c r="U60" i="7" s="1"/>
  <c r="T60" i="7" s="1"/>
  <c r="J32" i="7"/>
  <c r="N127" i="4"/>
  <c r="T127" i="4"/>
  <c r="H128" i="4"/>
  <c r="Y63" i="6"/>
  <c r="AQ66" i="7"/>
  <c r="AP66" i="7"/>
  <c r="AP30" i="7"/>
  <c r="AQ10" i="6"/>
  <c r="AK128" i="4"/>
  <c r="AW128" i="4"/>
  <c r="AW129" i="4"/>
  <c r="BF128" i="4"/>
  <c r="BF129" i="4"/>
  <c r="F49" i="7"/>
  <c r="U49" i="7" s="1"/>
  <c r="I49" i="7" s="1"/>
  <c r="AC135" i="4"/>
  <c r="W127" i="4"/>
  <c r="Q128" i="4"/>
  <c r="N130" i="4"/>
  <c r="W130" i="4"/>
  <c r="AB130" i="4"/>
  <c r="AE10" i="6"/>
  <c r="AC136" i="4"/>
  <c r="AA128" i="4"/>
  <c r="K130" i="4"/>
  <c r="D11" i="6"/>
  <c r="AB128" i="4"/>
  <c r="AB129" i="4"/>
  <c r="Z129" i="4"/>
  <c r="F53" i="7"/>
  <c r="I53" i="7" s="1"/>
  <c r="J53" i="7" s="1"/>
  <c r="AA127" i="4"/>
  <c r="Z127" i="4" s="1"/>
  <c r="K127" i="4"/>
  <c r="E129" i="4"/>
  <c r="K129" i="4"/>
  <c r="K9" i="6"/>
  <c r="AK127" i="4"/>
  <c r="AT129" i="4"/>
  <c r="BG127" i="4"/>
  <c r="BF127" i="4" s="1"/>
  <c r="AB14" i="6"/>
  <c r="AB65" i="7"/>
  <c r="BH127" i="4"/>
  <c r="AT128" i="4"/>
  <c r="AN130" i="4"/>
  <c r="AW130" i="4"/>
  <c r="AC132" i="4"/>
  <c r="AC134" i="4"/>
  <c r="AC137" i="4"/>
  <c r="AC133" i="4"/>
  <c r="BI134" i="4"/>
  <c r="BI132" i="4"/>
  <c r="Z128" i="4"/>
  <c r="BG128" i="4"/>
  <c r="BC128" i="4"/>
  <c r="T129" i="4"/>
  <c r="AK130" i="4"/>
  <c r="BI138" i="4"/>
  <c r="BI137" i="4"/>
  <c r="U66" i="6"/>
  <c r="K66" i="6"/>
  <c r="T66" i="6" s="1"/>
  <c r="H127" i="4"/>
  <c r="Q127" i="4"/>
  <c r="AN127" i="4"/>
  <c r="BC127" i="4"/>
  <c r="E128" i="4"/>
  <c r="T128" i="4"/>
  <c r="BH128" i="4"/>
  <c r="AZ128" i="4"/>
  <c r="Q129" i="4"/>
  <c r="T130" i="4"/>
  <c r="Z130" i="4"/>
  <c r="BC130" i="4"/>
  <c r="BI133" i="4"/>
  <c r="BI136" i="4"/>
  <c r="AP16" i="7"/>
  <c r="AP42" i="6"/>
  <c r="AE42" i="6"/>
  <c r="AB127" i="4"/>
  <c r="AA129" i="4"/>
  <c r="BH130" i="4"/>
  <c r="BI135" i="4"/>
  <c r="I16" i="7"/>
  <c r="U16" i="7"/>
  <c r="T10" i="6"/>
  <c r="AB11" i="7"/>
  <c r="Y67" i="7"/>
  <c r="J66" i="7"/>
  <c r="U66" i="7"/>
  <c r="I66" i="6"/>
  <c r="AB18" i="6"/>
  <c r="D63" i="7"/>
  <c r="F7" i="7"/>
  <c r="I37" i="7"/>
  <c r="U37" i="7"/>
  <c r="Z65" i="6"/>
  <c r="AB9" i="6"/>
  <c r="V63" i="6"/>
  <c r="Y39" i="6"/>
  <c r="Y67" i="6" s="1"/>
  <c r="AB35" i="6"/>
  <c r="AW127" i="4"/>
  <c r="N128" i="4"/>
  <c r="AN128" i="4"/>
  <c r="AK129" i="4"/>
  <c r="AQ129" i="4"/>
  <c r="AZ129" i="4"/>
  <c r="H130" i="4"/>
  <c r="AZ130" i="4"/>
  <c r="I44" i="6"/>
  <c r="T44" i="6"/>
  <c r="V63" i="7"/>
  <c r="AE44" i="7"/>
  <c r="AP44" i="7"/>
  <c r="AP76" i="6"/>
  <c r="AE76" i="6"/>
  <c r="C63" i="6"/>
  <c r="F7" i="6"/>
  <c r="T7" i="6" s="1"/>
  <c r="U77" i="7"/>
  <c r="J77" i="7"/>
  <c r="K77" i="7"/>
  <c r="V11" i="6"/>
  <c r="I76" i="6"/>
  <c r="T76" i="6"/>
  <c r="C9" i="6"/>
  <c r="D65" i="6"/>
  <c r="E127" i="4"/>
  <c r="AQ127" i="4"/>
  <c r="W128" i="4"/>
  <c r="AQ128" i="4"/>
  <c r="N129" i="4"/>
  <c r="W129" i="4"/>
  <c r="BH129" i="4"/>
  <c r="Q130" i="4"/>
  <c r="AQ130" i="4"/>
  <c r="Z67" i="7"/>
  <c r="I35" i="7"/>
  <c r="U35" i="7"/>
  <c r="F49" i="6"/>
  <c r="C53" i="6"/>
  <c r="I44" i="7"/>
  <c r="U44" i="7"/>
  <c r="F42" i="6"/>
  <c r="C46" i="6"/>
  <c r="V32" i="6"/>
  <c r="V60" i="6"/>
  <c r="T32" i="7"/>
  <c r="AT127" i="4"/>
  <c r="AZ127" i="4"/>
  <c r="K128" i="4"/>
  <c r="H129" i="4"/>
  <c r="AN129" i="4"/>
  <c r="BG129" i="4"/>
  <c r="E130" i="4"/>
  <c r="AT130" i="4"/>
  <c r="AC131" i="4"/>
  <c r="AB25" i="6"/>
  <c r="AR38" i="7"/>
  <c r="G63" i="6"/>
  <c r="G11" i="6"/>
  <c r="G18" i="7"/>
  <c r="G67" i="7" s="1"/>
  <c r="G63" i="7"/>
  <c r="V66" i="6"/>
  <c r="AB66" i="6"/>
  <c r="AC67" i="6"/>
  <c r="Z7" i="6"/>
  <c r="AA11" i="6"/>
  <c r="C67" i="7"/>
  <c r="AA130" i="4"/>
  <c r="BG130" i="4"/>
  <c r="BF130" i="4" s="1"/>
  <c r="BI131" i="4"/>
  <c r="J60" i="7" l="1"/>
  <c r="AC130" i="4"/>
  <c r="U53" i="7"/>
  <c r="T53" i="7" s="1"/>
  <c r="BI129" i="4"/>
  <c r="AC129" i="4"/>
  <c r="AC127" i="4"/>
  <c r="V60" i="7"/>
  <c r="BI128" i="4"/>
  <c r="T42" i="6"/>
  <c r="I42" i="6"/>
  <c r="BI127" i="4"/>
  <c r="AE66" i="6"/>
  <c r="AP66" i="6"/>
  <c r="F46" i="6"/>
  <c r="C65" i="6"/>
  <c r="F9" i="6"/>
  <c r="V67" i="6"/>
  <c r="T77" i="7"/>
  <c r="V77" i="7"/>
  <c r="U7" i="7"/>
  <c r="I7" i="7"/>
  <c r="AC128" i="4"/>
  <c r="AD128" i="4" s="1"/>
  <c r="Z63" i="6"/>
  <c r="Z11" i="6"/>
  <c r="AB7" i="6"/>
  <c r="G67" i="6"/>
  <c r="K11" i="6"/>
  <c r="AR66" i="7"/>
  <c r="T49" i="6"/>
  <c r="I49" i="6"/>
  <c r="AR62" i="6"/>
  <c r="AB39" i="6"/>
  <c r="I7" i="6"/>
  <c r="AP35" i="6"/>
  <c r="AE35" i="6"/>
  <c r="T66" i="7"/>
  <c r="V66" i="7"/>
  <c r="BI130" i="4"/>
  <c r="C11" i="6"/>
  <c r="A121" i="4"/>
  <c r="BE120" i="4"/>
  <c r="BD120" i="4"/>
  <c r="BF120" i="4" s="1"/>
  <c r="BB120" i="4"/>
  <c r="BA120" i="4"/>
  <c r="AY120" i="4"/>
  <c r="AX120" i="4"/>
  <c r="AV120" i="4"/>
  <c r="AU120" i="4"/>
  <c r="AS120" i="4"/>
  <c r="AR120" i="4"/>
  <c r="AP120" i="4"/>
  <c r="AO120" i="4"/>
  <c r="AM120" i="4"/>
  <c r="AL120" i="4"/>
  <c r="AJ120" i="4"/>
  <c r="AI120" i="4"/>
  <c r="Y120" i="4"/>
  <c r="X120" i="4"/>
  <c r="Z120" i="4" s="1"/>
  <c r="V120" i="4"/>
  <c r="U120" i="4"/>
  <c r="S120" i="4"/>
  <c r="R120" i="4"/>
  <c r="P120" i="4"/>
  <c r="O120" i="4"/>
  <c r="M120" i="4"/>
  <c r="L120" i="4"/>
  <c r="N120" i="4" s="1"/>
  <c r="J120" i="4"/>
  <c r="I120" i="4"/>
  <c r="G120" i="4"/>
  <c r="F120" i="4"/>
  <c r="D120" i="4"/>
  <c r="C120" i="4"/>
  <c r="BE119" i="4"/>
  <c r="BD119" i="4"/>
  <c r="BF119" i="4" s="1"/>
  <c r="BB119" i="4"/>
  <c r="BA119" i="4"/>
  <c r="AY119" i="4"/>
  <c r="AX119" i="4"/>
  <c r="AV119" i="4"/>
  <c r="AU119" i="4"/>
  <c r="AS119" i="4"/>
  <c r="AR119" i="4"/>
  <c r="AP119" i="4"/>
  <c r="AO119" i="4"/>
  <c r="AM119" i="4"/>
  <c r="AL119" i="4"/>
  <c r="AJ119" i="4"/>
  <c r="AI119" i="4"/>
  <c r="Y119" i="4"/>
  <c r="X119" i="4"/>
  <c r="V119" i="4"/>
  <c r="U119" i="4"/>
  <c r="S119" i="4"/>
  <c r="R119" i="4"/>
  <c r="P119" i="4"/>
  <c r="O119" i="4"/>
  <c r="M119" i="4"/>
  <c r="L119" i="4"/>
  <c r="J119" i="4"/>
  <c r="I119" i="4"/>
  <c r="G119" i="4"/>
  <c r="F119" i="4"/>
  <c r="D119" i="4"/>
  <c r="C119" i="4"/>
  <c r="BE118" i="4"/>
  <c r="BD118" i="4"/>
  <c r="BB118" i="4"/>
  <c r="BA118" i="4"/>
  <c r="AY118" i="4"/>
  <c r="AX118" i="4"/>
  <c r="AV118" i="4"/>
  <c r="AU118" i="4"/>
  <c r="AW118" i="4" s="1"/>
  <c r="AS118" i="4"/>
  <c r="AR118" i="4"/>
  <c r="AP118" i="4"/>
  <c r="AO118" i="4"/>
  <c r="AM118" i="4"/>
  <c r="AL118" i="4"/>
  <c r="AJ118" i="4"/>
  <c r="AI118" i="4"/>
  <c r="AK118" i="4" s="1"/>
  <c r="Y118" i="4"/>
  <c r="X118" i="4"/>
  <c r="V118" i="4"/>
  <c r="U118" i="4"/>
  <c r="S118" i="4"/>
  <c r="R118" i="4"/>
  <c r="P118" i="4"/>
  <c r="O118" i="4"/>
  <c r="M118" i="4"/>
  <c r="L118" i="4"/>
  <c r="J118" i="4"/>
  <c r="I118" i="4"/>
  <c r="G118" i="4"/>
  <c r="F118" i="4"/>
  <c r="D118" i="4"/>
  <c r="C118" i="4"/>
  <c r="BE117" i="4"/>
  <c r="BD117" i="4"/>
  <c r="BB117" i="4"/>
  <c r="BA117" i="4"/>
  <c r="AY117" i="4"/>
  <c r="AX117" i="4"/>
  <c r="AV117" i="4"/>
  <c r="AU117" i="4"/>
  <c r="AS117" i="4"/>
  <c r="AR117" i="4"/>
  <c r="AP117" i="4"/>
  <c r="AO117" i="4"/>
  <c r="AM117" i="4"/>
  <c r="AL117" i="4"/>
  <c r="AJ117" i="4"/>
  <c r="AI117" i="4"/>
  <c r="AK117" i="4" s="1"/>
  <c r="Q119" i="4" l="1"/>
  <c r="W118" i="4"/>
  <c r="AQ118" i="4"/>
  <c r="K119" i="4"/>
  <c r="AW119" i="4"/>
  <c r="E120" i="4"/>
  <c r="K120" i="4"/>
  <c r="AQ117" i="4"/>
  <c r="AN120" i="4"/>
  <c r="H118" i="4"/>
  <c r="T118" i="4"/>
  <c r="Z118" i="4"/>
  <c r="H119" i="4"/>
  <c r="N119" i="4"/>
  <c r="T119" i="4"/>
  <c r="Z119" i="4"/>
  <c r="BC120" i="4"/>
  <c r="AT117" i="4"/>
  <c r="AK119" i="4"/>
  <c r="AQ119" i="4"/>
  <c r="AQ120" i="4"/>
  <c r="AW120" i="4"/>
  <c r="AB118" i="4"/>
  <c r="T120" i="4"/>
  <c r="AZ117" i="4"/>
  <c r="E118" i="4"/>
  <c r="K118" i="4"/>
  <c r="Q118" i="4"/>
  <c r="BH118" i="4"/>
  <c r="AZ118" i="4"/>
  <c r="BF118" i="4"/>
  <c r="W119" i="4"/>
  <c r="V53" i="7"/>
  <c r="E119" i="4"/>
  <c r="AN119" i="4"/>
  <c r="AZ119" i="4"/>
  <c r="W120" i="4"/>
  <c r="N118" i="4"/>
  <c r="AT118" i="4"/>
  <c r="AB119" i="4"/>
  <c r="BH119" i="4"/>
  <c r="AB120" i="4"/>
  <c r="BH120" i="4"/>
  <c r="BG119" i="4"/>
  <c r="BG117" i="4"/>
  <c r="BF117" i="4" s="1"/>
  <c r="BH117" i="4"/>
  <c r="AN118" i="4"/>
  <c r="H120" i="4"/>
  <c r="Q120" i="4"/>
  <c r="AB11" i="6"/>
  <c r="AA118" i="4"/>
  <c r="BG118" i="4"/>
  <c r="AA120" i="4"/>
  <c r="BG120" i="4"/>
  <c r="I46" i="6"/>
  <c r="T46" i="6"/>
  <c r="AA119" i="4"/>
  <c r="AR10" i="6"/>
  <c r="C67" i="6"/>
  <c r="F11" i="6"/>
  <c r="AR64" i="6"/>
  <c r="AN117" i="4"/>
  <c r="BC117" i="4"/>
  <c r="BC119" i="4"/>
  <c r="AK120" i="4"/>
  <c r="AZ120" i="4"/>
  <c r="AE39" i="6"/>
  <c r="T9" i="6"/>
  <c r="I9" i="6"/>
  <c r="AW117" i="4"/>
  <c r="BC118" i="4"/>
  <c r="AT119" i="4"/>
  <c r="AT120" i="4"/>
  <c r="Y117" i="4"/>
  <c r="X117" i="4"/>
  <c r="V117" i="4"/>
  <c r="U117" i="4"/>
  <c r="S117" i="4"/>
  <c r="R117" i="4"/>
  <c r="P117" i="4"/>
  <c r="O117" i="4"/>
  <c r="M117" i="4"/>
  <c r="L117" i="4"/>
  <c r="J117" i="4"/>
  <c r="I117" i="4"/>
  <c r="G117" i="4"/>
  <c r="F117" i="4"/>
  <c r="D117" i="4"/>
  <c r="C117" i="4"/>
  <c r="BE116" i="4"/>
  <c r="BD116" i="4"/>
  <c r="BB116" i="4"/>
  <c r="BA116" i="4"/>
  <c r="AY116" i="4"/>
  <c r="AX116" i="4"/>
  <c r="AV116" i="4"/>
  <c r="AU116" i="4"/>
  <c r="AS116" i="4"/>
  <c r="AR116" i="4"/>
  <c r="AP116" i="4"/>
  <c r="AO116" i="4"/>
  <c r="AM116" i="4"/>
  <c r="AL116" i="4"/>
  <c r="AJ116" i="4"/>
  <c r="AI116" i="4"/>
  <c r="Y116" i="4"/>
  <c r="X116" i="4"/>
  <c r="V116" i="4"/>
  <c r="U116" i="4"/>
  <c r="S116" i="4"/>
  <c r="R116" i="4"/>
  <c r="P116" i="4"/>
  <c r="O116" i="4"/>
  <c r="M116" i="4"/>
  <c r="L116" i="4"/>
  <c r="J116" i="4"/>
  <c r="I116" i="4"/>
  <c r="G116" i="4"/>
  <c r="F116" i="4"/>
  <c r="D116" i="4"/>
  <c r="C116" i="4"/>
  <c r="BE115" i="4"/>
  <c r="BD115" i="4"/>
  <c r="BB115" i="4"/>
  <c r="BA115" i="4"/>
  <c r="AY115" i="4"/>
  <c r="AX115" i="4"/>
  <c r="AV115" i="4"/>
  <c r="AU115" i="4"/>
  <c r="AS115" i="4"/>
  <c r="AR115" i="4"/>
  <c r="AP115" i="4"/>
  <c r="AO115" i="4"/>
  <c r="AQ115" i="4" s="1"/>
  <c r="AM115" i="4"/>
  <c r="AL115" i="4"/>
  <c r="AJ115" i="4"/>
  <c r="AI115" i="4"/>
  <c r="Y115" i="4"/>
  <c r="X115" i="4"/>
  <c r="V115" i="4"/>
  <c r="U115" i="4"/>
  <c r="S115" i="4"/>
  <c r="R115" i="4"/>
  <c r="P115" i="4"/>
  <c r="O115" i="4"/>
  <c r="M115" i="4"/>
  <c r="L115" i="4"/>
  <c r="J115" i="4"/>
  <c r="I115" i="4"/>
  <c r="G115" i="4"/>
  <c r="F115" i="4"/>
  <c r="D115" i="4"/>
  <c r="C115" i="4"/>
  <c r="BE114" i="4"/>
  <c r="BD114" i="4"/>
  <c r="BB114" i="4"/>
  <c r="BA114" i="4"/>
  <c r="AY114" i="4"/>
  <c r="AX114" i="4"/>
  <c r="AV114" i="4"/>
  <c r="AU114" i="4"/>
  <c r="AS114" i="4"/>
  <c r="AR114" i="4"/>
  <c r="AP114" i="4"/>
  <c r="AO114" i="4"/>
  <c r="AM114" i="4"/>
  <c r="AL114" i="4"/>
  <c r="AJ114" i="4"/>
  <c r="AI114" i="4"/>
  <c r="Y114" i="4"/>
  <c r="X114" i="4"/>
  <c r="V114" i="4"/>
  <c r="U114" i="4"/>
  <c r="S114" i="4"/>
  <c r="R114" i="4"/>
  <c r="P114" i="4"/>
  <c r="O114" i="4"/>
  <c r="M114" i="4"/>
  <c r="L114" i="4"/>
  <c r="J114" i="4"/>
  <c r="I114" i="4"/>
  <c r="K114" i="4" s="1"/>
  <c r="G114" i="4"/>
  <c r="F114" i="4"/>
  <c r="D114" i="4"/>
  <c r="C114" i="4"/>
  <c r="BE113" i="4"/>
  <c r="BD113" i="4"/>
  <c r="BB113" i="4"/>
  <c r="BA113" i="4"/>
  <c r="BC113" i="4" s="1"/>
  <c r="AY113" i="4"/>
  <c r="AX113" i="4"/>
  <c r="AV113" i="4"/>
  <c r="AU113" i="4"/>
  <c r="AS113" i="4"/>
  <c r="AR113" i="4"/>
  <c r="AP113" i="4"/>
  <c r="AO113" i="4"/>
  <c r="AM113" i="4"/>
  <c r="AL113" i="4"/>
  <c r="AJ113" i="4"/>
  <c r="AI113" i="4"/>
  <c r="Y113" i="4"/>
  <c r="X113" i="4"/>
  <c r="V113" i="4"/>
  <c r="U113" i="4"/>
  <c r="W113" i="4" s="1"/>
  <c r="S113" i="4"/>
  <c r="R113" i="4"/>
  <c r="P113" i="4"/>
  <c r="O113" i="4"/>
  <c r="M113" i="4"/>
  <c r="L113" i="4"/>
  <c r="J113" i="4"/>
  <c r="I113" i="4"/>
  <c r="G113" i="4"/>
  <c r="F113" i="4"/>
  <c r="D113" i="4"/>
  <c r="C113" i="4"/>
  <c r="BE112" i="4"/>
  <c r="BD112" i="4"/>
  <c r="BB112" i="4"/>
  <c r="BA112" i="4"/>
  <c r="AY112" i="4"/>
  <c r="AX112" i="4"/>
  <c r="AV112" i="4"/>
  <c r="AU112" i="4"/>
  <c r="AS112" i="4"/>
  <c r="AR112" i="4"/>
  <c r="AP112" i="4"/>
  <c r="AO112" i="4"/>
  <c r="AM112" i="4"/>
  <c r="AL112" i="4"/>
  <c r="AJ112" i="4"/>
  <c r="AI112" i="4"/>
  <c r="Y112" i="4"/>
  <c r="X112" i="4"/>
  <c r="V112" i="4"/>
  <c r="U112" i="4"/>
  <c r="S112" i="4"/>
  <c r="R112" i="4"/>
  <c r="P112" i="4"/>
  <c r="O112" i="4"/>
  <c r="M112" i="4"/>
  <c r="L112" i="4"/>
  <c r="J112" i="4"/>
  <c r="I112" i="4"/>
  <c r="G112" i="4"/>
  <c r="F112" i="4"/>
  <c r="D112" i="4"/>
  <c r="C112" i="4"/>
  <c r="BE111" i="4"/>
  <c r="BD111" i="4"/>
  <c r="BB111" i="4"/>
  <c r="BA111" i="4"/>
  <c r="AY111" i="4"/>
  <c r="AX111" i="4"/>
  <c r="AV111" i="4"/>
  <c r="AU111" i="4"/>
  <c r="AS111" i="4"/>
  <c r="AR111" i="4"/>
  <c r="AP111" i="4"/>
  <c r="AO111" i="4"/>
  <c r="AM111" i="4"/>
  <c r="AL111" i="4"/>
  <c r="AJ111" i="4"/>
  <c r="AI111" i="4"/>
  <c r="Y111" i="4"/>
  <c r="X111" i="4"/>
  <c r="V111" i="4"/>
  <c r="U111" i="4"/>
  <c r="S111" i="4"/>
  <c r="R111" i="4"/>
  <c r="P111" i="4"/>
  <c r="O111" i="4"/>
  <c r="M111" i="4"/>
  <c r="L111" i="4"/>
  <c r="J111" i="4"/>
  <c r="I111" i="4"/>
  <c r="G111" i="4"/>
  <c r="F111" i="4"/>
  <c r="D111" i="4"/>
  <c r="C111" i="4"/>
  <c r="BE110" i="4"/>
  <c r="BD110" i="4"/>
  <c r="BB110" i="4"/>
  <c r="BA110" i="4"/>
  <c r="AY110" i="4"/>
  <c r="AX110" i="4"/>
  <c r="AV110" i="4"/>
  <c r="AU110" i="4"/>
  <c r="AS110" i="4"/>
  <c r="AR110" i="4"/>
  <c r="AP110" i="4"/>
  <c r="AO110" i="4"/>
  <c r="AM110" i="4"/>
  <c r="AL110" i="4"/>
  <c r="AJ110" i="4"/>
  <c r="AI110" i="4"/>
  <c r="Y110" i="4"/>
  <c r="X110" i="4"/>
  <c r="V110" i="4"/>
  <c r="U110" i="4"/>
  <c r="S110" i="4"/>
  <c r="R110" i="4"/>
  <c r="P110" i="4"/>
  <c r="O110" i="4"/>
  <c r="M110" i="4"/>
  <c r="L110" i="4"/>
  <c r="J110" i="4"/>
  <c r="I110" i="4"/>
  <c r="G110" i="4"/>
  <c r="F110" i="4"/>
  <c r="D110" i="4"/>
  <c r="C110" i="4"/>
  <c r="BE109" i="4"/>
  <c r="BD109" i="4"/>
  <c r="BB109" i="4"/>
  <c r="BA109" i="4"/>
  <c r="AY109" i="4"/>
  <c r="AX109" i="4"/>
  <c r="AV109" i="4"/>
  <c r="AU109" i="4"/>
  <c r="AS109" i="4"/>
  <c r="AR109" i="4"/>
  <c r="AP109" i="4"/>
  <c r="AO109" i="4"/>
  <c r="AM109" i="4"/>
  <c r="AL109" i="4"/>
  <c r="AJ109" i="4"/>
  <c r="AI109" i="4"/>
  <c r="Y109" i="4"/>
  <c r="X109" i="4"/>
  <c r="V109" i="4"/>
  <c r="U109" i="4"/>
  <c r="S109" i="4"/>
  <c r="R109" i="4"/>
  <c r="P109" i="4"/>
  <c r="O109" i="4"/>
  <c r="M109" i="4"/>
  <c r="L109" i="4"/>
  <c r="J109" i="4"/>
  <c r="I109" i="4"/>
  <c r="G109" i="4"/>
  <c r="F109" i="4"/>
  <c r="D109" i="4"/>
  <c r="C109" i="4"/>
  <c r="AN108" i="4"/>
  <c r="AQ108" i="4" s="1"/>
  <c r="AM108" i="4"/>
  <c r="AS108" i="4" s="1"/>
  <c r="AL108" i="4"/>
  <c r="AR108" i="4" s="1"/>
  <c r="H108" i="4"/>
  <c r="G108" i="4"/>
  <c r="M108" i="4" s="1"/>
  <c r="F108" i="4"/>
  <c r="L108" i="4" s="1"/>
  <c r="A104" i="4"/>
  <c r="AX104" i="4" s="1"/>
  <c r="BE103" i="4"/>
  <c r="BD103" i="4"/>
  <c r="BB103" i="4"/>
  <c r="BA103" i="4"/>
  <c r="AY103" i="4"/>
  <c r="AX103" i="4"/>
  <c r="AV103" i="4"/>
  <c r="AU103" i="4"/>
  <c r="AS103" i="4"/>
  <c r="AR103" i="4"/>
  <c r="AP103" i="4"/>
  <c r="AO103" i="4"/>
  <c r="AQ103" i="4" s="1"/>
  <c r="AM103" i="4"/>
  <c r="AL103" i="4"/>
  <c r="AJ103" i="4"/>
  <c r="AI103" i="4"/>
  <c r="Y103" i="4"/>
  <c r="X103" i="4"/>
  <c r="V103" i="4"/>
  <c r="U103" i="4"/>
  <c r="S103" i="4"/>
  <c r="R103" i="4"/>
  <c r="P103" i="4"/>
  <c r="O103" i="4"/>
  <c r="M103" i="4"/>
  <c r="L103" i="4"/>
  <c r="J103" i="4"/>
  <c r="I103" i="4"/>
  <c r="G103" i="4"/>
  <c r="F103" i="4"/>
  <c r="D103" i="4"/>
  <c r="C103" i="4"/>
  <c r="BE102" i="4"/>
  <c r="BD102" i="4"/>
  <c r="BB102" i="4"/>
  <c r="BA102" i="4"/>
  <c r="AY102" i="4"/>
  <c r="AX102" i="4"/>
  <c r="AV102" i="4"/>
  <c r="AU102" i="4"/>
  <c r="AS102" i="4"/>
  <c r="AR102" i="4"/>
  <c r="AP102" i="4"/>
  <c r="AO102" i="4"/>
  <c r="AM102" i="4"/>
  <c r="AL102" i="4"/>
  <c r="AJ102" i="4"/>
  <c r="AI102" i="4"/>
  <c r="Y102" i="4"/>
  <c r="X102" i="4"/>
  <c r="V102" i="4"/>
  <c r="U102" i="4"/>
  <c r="S102" i="4"/>
  <c r="R102" i="4"/>
  <c r="P102" i="4"/>
  <c r="O102" i="4"/>
  <c r="M102" i="4"/>
  <c r="L102" i="4"/>
  <c r="J102" i="4"/>
  <c r="I102" i="4"/>
  <c r="G102" i="4"/>
  <c r="F102" i="4"/>
  <c r="D102" i="4"/>
  <c r="C102" i="4"/>
  <c r="BE101" i="4"/>
  <c r="BD101" i="4"/>
  <c r="BB101" i="4"/>
  <c r="BA101" i="4"/>
  <c r="AY101" i="4"/>
  <c r="AX101" i="4"/>
  <c r="AV101" i="4"/>
  <c r="AU101" i="4"/>
  <c r="AS101" i="4"/>
  <c r="AR101" i="4"/>
  <c r="AP101" i="4"/>
  <c r="AO101" i="4"/>
  <c r="AM101" i="4"/>
  <c r="AL101" i="4"/>
  <c r="AJ101" i="4"/>
  <c r="AI101" i="4"/>
  <c r="Y101" i="4"/>
  <c r="X101" i="4"/>
  <c r="V101" i="4"/>
  <c r="U101" i="4"/>
  <c r="S101" i="4"/>
  <c r="R101" i="4"/>
  <c r="P101" i="4"/>
  <c r="O101" i="4"/>
  <c r="M101" i="4"/>
  <c r="L101" i="4"/>
  <c r="J101" i="4"/>
  <c r="I101" i="4"/>
  <c r="K101" i="4" s="1"/>
  <c r="G101" i="4"/>
  <c r="F101" i="4"/>
  <c r="D101" i="4"/>
  <c r="C101" i="4"/>
  <c r="BE100" i="4"/>
  <c r="BD100" i="4"/>
  <c r="BB100" i="4"/>
  <c r="BA100" i="4"/>
  <c r="AY100" i="4"/>
  <c r="AX100" i="4"/>
  <c r="AV100" i="4"/>
  <c r="AU100" i="4"/>
  <c r="AS100" i="4"/>
  <c r="AR100" i="4"/>
  <c r="AP100" i="4"/>
  <c r="AO100" i="4"/>
  <c r="AM100" i="4"/>
  <c r="AL100" i="4"/>
  <c r="AJ100" i="4"/>
  <c r="AI100" i="4"/>
  <c r="Y100" i="4"/>
  <c r="X100" i="4"/>
  <c r="V100" i="4"/>
  <c r="U100" i="4"/>
  <c r="S100" i="4"/>
  <c r="R100" i="4"/>
  <c r="P100" i="4"/>
  <c r="O100" i="4"/>
  <c r="M100" i="4"/>
  <c r="L100" i="4"/>
  <c r="J100" i="4"/>
  <c r="I100" i="4"/>
  <c r="G100" i="4"/>
  <c r="F100" i="4"/>
  <c r="D100" i="4"/>
  <c r="C100" i="4"/>
  <c r="BE99" i="4"/>
  <c r="BD99" i="4"/>
  <c r="BB99" i="4"/>
  <c r="BA99" i="4"/>
  <c r="AY99" i="4"/>
  <c r="AX99" i="4"/>
  <c r="AV99" i="4"/>
  <c r="AU99" i="4"/>
  <c r="AS99" i="4"/>
  <c r="AR99" i="4"/>
  <c r="AP99" i="4"/>
  <c r="AO99" i="4"/>
  <c r="AM99" i="4"/>
  <c r="AL99" i="4"/>
  <c r="AJ99" i="4"/>
  <c r="AI99" i="4"/>
  <c r="Y99" i="4"/>
  <c r="X99" i="4"/>
  <c r="V99" i="4"/>
  <c r="U99" i="4"/>
  <c r="S99" i="4"/>
  <c r="R99" i="4"/>
  <c r="P99" i="4"/>
  <c r="O99" i="4"/>
  <c r="M99" i="4"/>
  <c r="L99" i="4"/>
  <c r="J99" i="4"/>
  <c r="I99" i="4"/>
  <c r="G99" i="4"/>
  <c r="F99" i="4"/>
  <c r="D99" i="4"/>
  <c r="C99" i="4"/>
  <c r="BE98" i="4"/>
  <c r="BD98" i="4"/>
  <c r="BB98" i="4"/>
  <c r="BA98" i="4"/>
  <c r="AY98" i="4"/>
  <c r="AX98" i="4"/>
  <c r="AV98" i="4"/>
  <c r="AU98" i="4"/>
  <c r="AS98" i="4"/>
  <c r="AR98" i="4"/>
  <c r="AP98" i="4"/>
  <c r="AO98" i="4"/>
  <c r="AM98" i="4"/>
  <c r="AL98" i="4"/>
  <c r="AJ98" i="4"/>
  <c r="AI98" i="4"/>
  <c r="Y98" i="4"/>
  <c r="X98" i="4"/>
  <c r="V98" i="4"/>
  <c r="U98" i="4"/>
  <c r="S98" i="4"/>
  <c r="R98" i="4"/>
  <c r="P98" i="4"/>
  <c r="O98" i="4"/>
  <c r="M98" i="4"/>
  <c r="L98" i="4"/>
  <c r="J98" i="4"/>
  <c r="I98" i="4"/>
  <c r="G98" i="4"/>
  <c r="F98" i="4"/>
  <c r="D98" i="4"/>
  <c r="C98" i="4"/>
  <c r="BE97" i="4"/>
  <c r="BD97" i="4"/>
  <c r="BB97" i="4"/>
  <c r="BA97" i="4"/>
  <c r="AY97" i="4"/>
  <c r="AX97" i="4"/>
  <c r="AV97" i="4"/>
  <c r="AU97" i="4"/>
  <c r="AS97" i="4"/>
  <c r="AR97" i="4"/>
  <c r="AP97" i="4"/>
  <c r="AO97" i="4"/>
  <c r="AM97" i="4"/>
  <c r="AL97" i="4"/>
  <c r="AJ97" i="4"/>
  <c r="AI97" i="4"/>
  <c r="Y97" i="4"/>
  <c r="X97" i="4"/>
  <c r="V97" i="4"/>
  <c r="U97" i="4"/>
  <c r="S97" i="4"/>
  <c r="R97" i="4"/>
  <c r="P97" i="4"/>
  <c r="O97" i="4"/>
  <c r="M97" i="4"/>
  <c r="L97" i="4"/>
  <c r="J97" i="4"/>
  <c r="I97" i="4"/>
  <c r="G97" i="4"/>
  <c r="F97" i="4"/>
  <c r="D97" i="4"/>
  <c r="C97" i="4"/>
  <c r="BE96" i="4"/>
  <c r="BD96" i="4"/>
  <c r="BB96" i="4"/>
  <c r="BA96" i="4"/>
  <c r="AY96" i="4"/>
  <c r="AX96" i="4"/>
  <c r="AV96" i="4"/>
  <c r="AU96" i="4"/>
  <c r="AS96" i="4"/>
  <c r="AR96" i="4"/>
  <c r="AP96" i="4"/>
  <c r="AO96" i="4"/>
  <c r="AM96" i="4"/>
  <c r="AL96" i="4"/>
  <c r="AJ96" i="4"/>
  <c r="AI96" i="4"/>
  <c r="Y96" i="4"/>
  <c r="X96" i="4"/>
  <c r="V96" i="4"/>
  <c r="U96" i="4"/>
  <c r="S96" i="4"/>
  <c r="R96" i="4"/>
  <c r="P96" i="4"/>
  <c r="O96" i="4"/>
  <c r="M96" i="4"/>
  <c r="L96" i="4"/>
  <c r="N96" i="4" s="1"/>
  <c r="J96" i="4"/>
  <c r="I96" i="4"/>
  <c r="G96" i="4"/>
  <c r="F96" i="4"/>
  <c r="D96" i="4"/>
  <c r="C96" i="4"/>
  <c r="BE95" i="4"/>
  <c r="BD95" i="4"/>
  <c r="BB95" i="4"/>
  <c r="BA95" i="4"/>
  <c r="AY95" i="4"/>
  <c r="AX95" i="4"/>
  <c r="AV95" i="4"/>
  <c r="AU95" i="4"/>
  <c r="AS95" i="4"/>
  <c r="AR95" i="4"/>
  <c r="AP95" i="4"/>
  <c r="AO95" i="4"/>
  <c r="AM95" i="4"/>
  <c r="AL95" i="4"/>
  <c r="AJ95" i="4"/>
  <c r="AI95" i="4"/>
  <c r="Y95" i="4"/>
  <c r="X95" i="4"/>
  <c r="V95" i="4"/>
  <c r="U95" i="4"/>
  <c r="S95" i="4"/>
  <c r="R95" i="4"/>
  <c r="P95" i="4"/>
  <c r="O95" i="4"/>
  <c r="M95" i="4"/>
  <c r="L95" i="4"/>
  <c r="J95" i="4"/>
  <c r="I95" i="4"/>
  <c r="G95" i="4"/>
  <c r="F95" i="4"/>
  <c r="D95" i="4"/>
  <c r="C95" i="4"/>
  <c r="BE94" i="4"/>
  <c r="BD94" i="4"/>
  <c r="BB94" i="4"/>
  <c r="BA94" i="4"/>
  <c r="AY94" i="4"/>
  <c r="AX94" i="4"/>
  <c r="AV94" i="4"/>
  <c r="AU94" i="4"/>
  <c r="AS94" i="4"/>
  <c r="AR94" i="4"/>
  <c r="AP94" i="4"/>
  <c r="AO94" i="4"/>
  <c r="AM94" i="4"/>
  <c r="AL94" i="4"/>
  <c r="AJ94" i="4"/>
  <c r="AI94" i="4"/>
  <c r="Y94" i="4"/>
  <c r="X94" i="4"/>
  <c r="V94" i="4"/>
  <c r="U94" i="4"/>
  <c r="S94" i="4"/>
  <c r="R94" i="4"/>
  <c r="P94" i="4"/>
  <c r="O94" i="4"/>
  <c r="M94" i="4"/>
  <c r="L94" i="4"/>
  <c r="J94" i="4"/>
  <c r="I94" i="4"/>
  <c r="G94" i="4"/>
  <c r="F94" i="4"/>
  <c r="D94" i="4"/>
  <c r="C94" i="4"/>
  <c r="BE93" i="4"/>
  <c r="BD93" i="4"/>
  <c r="BB93" i="4"/>
  <c r="BA93" i="4"/>
  <c r="AY93" i="4"/>
  <c r="AX93" i="4"/>
  <c r="AV93" i="4"/>
  <c r="AU93" i="4"/>
  <c r="AS93" i="4"/>
  <c r="AR93" i="4"/>
  <c r="AP93" i="4"/>
  <c r="AO93" i="4"/>
  <c r="AM93" i="4"/>
  <c r="AL93" i="4"/>
  <c r="AJ93" i="4"/>
  <c r="AI93" i="4"/>
  <c r="Y93" i="4"/>
  <c r="X93" i="4"/>
  <c r="V93" i="4"/>
  <c r="U93" i="4"/>
  <c r="W93" i="4" s="1"/>
  <c r="S93" i="4"/>
  <c r="R93" i="4"/>
  <c r="P93" i="4"/>
  <c r="O93" i="4"/>
  <c r="M93" i="4"/>
  <c r="L93" i="4"/>
  <c r="J93" i="4"/>
  <c r="I93" i="4"/>
  <c r="G93" i="4"/>
  <c r="F93" i="4"/>
  <c r="D93" i="4"/>
  <c r="C93" i="4"/>
  <c r="BE92" i="4"/>
  <c r="BD92" i="4"/>
  <c r="BB92" i="4"/>
  <c r="BA92" i="4"/>
  <c r="AY92" i="4"/>
  <c r="AX92" i="4"/>
  <c r="AV92" i="4"/>
  <c r="AU92" i="4"/>
  <c r="AS92" i="4"/>
  <c r="AR92" i="4"/>
  <c r="AP92" i="4"/>
  <c r="AO92" i="4"/>
  <c r="AM92" i="4"/>
  <c r="AL92" i="4"/>
  <c r="AJ92" i="4"/>
  <c r="AI92" i="4"/>
  <c r="Y92" i="4"/>
  <c r="X92" i="4"/>
  <c r="V92" i="4"/>
  <c r="U92" i="4"/>
  <c r="S92" i="4"/>
  <c r="R92" i="4"/>
  <c r="P92" i="4"/>
  <c r="O92" i="4"/>
  <c r="M92" i="4"/>
  <c r="L92" i="4"/>
  <c r="J92" i="4"/>
  <c r="I92" i="4"/>
  <c r="G92" i="4"/>
  <c r="F92" i="4"/>
  <c r="D92" i="4"/>
  <c r="C92" i="4"/>
  <c r="A87" i="4"/>
  <c r="BE86" i="4"/>
  <c r="BD86" i="4"/>
  <c r="BB86" i="4"/>
  <c r="BA86" i="4"/>
  <c r="BC86" i="4" s="1"/>
  <c r="AY86" i="4"/>
  <c r="AX86" i="4"/>
  <c r="AV86" i="4"/>
  <c r="AU86" i="4"/>
  <c r="AS86" i="4"/>
  <c r="AR86" i="4"/>
  <c r="AP86" i="4"/>
  <c r="AO86" i="4"/>
  <c r="AM86" i="4"/>
  <c r="AL86" i="4"/>
  <c r="AJ86" i="4"/>
  <c r="AI86" i="4"/>
  <c r="Y86" i="4"/>
  <c r="X86" i="4"/>
  <c r="V86" i="4"/>
  <c r="U86" i="4"/>
  <c r="S86" i="4"/>
  <c r="R86" i="4"/>
  <c r="P86" i="4"/>
  <c r="O86" i="4"/>
  <c r="M86" i="4"/>
  <c r="L86" i="4"/>
  <c r="J86" i="4"/>
  <c r="I86" i="4"/>
  <c r="G86" i="4"/>
  <c r="F86" i="4"/>
  <c r="D86" i="4"/>
  <c r="C86" i="4"/>
  <c r="BE85" i="4"/>
  <c r="BD85" i="4"/>
  <c r="BB85" i="4"/>
  <c r="BA85" i="4"/>
  <c r="AY85" i="4"/>
  <c r="AX85" i="4"/>
  <c r="AV85" i="4"/>
  <c r="AU85" i="4"/>
  <c r="AS85" i="4"/>
  <c r="AR85" i="4"/>
  <c r="AP85" i="4"/>
  <c r="AO85" i="4"/>
  <c r="AM85" i="4"/>
  <c r="AL85" i="4"/>
  <c r="AJ85" i="4"/>
  <c r="AI85" i="4"/>
  <c r="Y85" i="4"/>
  <c r="X85" i="4"/>
  <c r="V85" i="4"/>
  <c r="U85" i="4"/>
  <c r="S85" i="4"/>
  <c r="R85" i="4"/>
  <c r="P85" i="4"/>
  <c r="O85" i="4"/>
  <c r="M85" i="4"/>
  <c r="L85" i="4"/>
  <c r="J85" i="4"/>
  <c r="I85" i="4"/>
  <c r="G85" i="4"/>
  <c r="F85" i="4"/>
  <c r="D85" i="4"/>
  <c r="C85" i="4"/>
  <c r="BE84" i="4"/>
  <c r="BD84" i="4"/>
  <c r="BB84" i="4"/>
  <c r="BA84" i="4"/>
  <c r="AY84" i="4"/>
  <c r="AX84" i="4"/>
  <c r="AV84" i="4"/>
  <c r="AU84" i="4"/>
  <c r="AS84" i="4"/>
  <c r="AR84" i="4"/>
  <c r="AP84" i="4"/>
  <c r="AO84" i="4"/>
  <c r="AQ84" i="4" s="1"/>
  <c r="AM84" i="4"/>
  <c r="AL84" i="4"/>
  <c r="AJ84" i="4"/>
  <c r="AI84" i="4"/>
  <c r="AK84" i="4" s="1"/>
  <c r="Y84" i="4"/>
  <c r="X84" i="4"/>
  <c r="V84" i="4"/>
  <c r="U84" i="4"/>
  <c r="W84" i="4" s="1"/>
  <c r="S84" i="4"/>
  <c r="R84" i="4"/>
  <c r="P84" i="4"/>
  <c r="O84" i="4"/>
  <c r="Q84" i="4" s="1"/>
  <c r="M84" i="4"/>
  <c r="L84" i="4"/>
  <c r="J84" i="4"/>
  <c r="I84" i="4"/>
  <c r="K84" i="4" s="1"/>
  <c r="G84" i="4"/>
  <c r="F84" i="4"/>
  <c r="D84" i="4"/>
  <c r="C84" i="4"/>
  <c r="BE83" i="4"/>
  <c r="BD83" i="4"/>
  <c r="BB83" i="4"/>
  <c r="BA83" i="4"/>
  <c r="BC83" i="4" s="1"/>
  <c r="AY83" i="4"/>
  <c r="AX83" i="4"/>
  <c r="AV83" i="4"/>
  <c r="AU83" i="4"/>
  <c r="AW83" i="4" s="1"/>
  <c r="AS83" i="4"/>
  <c r="AR83" i="4"/>
  <c r="AP83" i="4"/>
  <c r="AO83" i="4"/>
  <c r="AQ83" i="4" s="1"/>
  <c r="AM83" i="4"/>
  <c r="AL83" i="4"/>
  <c r="AJ83" i="4"/>
  <c r="AI83" i="4"/>
  <c r="Y83" i="4"/>
  <c r="X83" i="4"/>
  <c r="V83" i="4"/>
  <c r="U83" i="4"/>
  <c r="S83" i="4"/>
  <c r="R83" i="4"/>
  <c r="P83" i="4"/>
  <c r="O83" i="4"/>
  <c r="Q83" i="4" s="1"/>
  <c r="M83" i="4"/>
  <c r="L83" i="4"/>
  <c r="J83" i="4"/>
  <c r="I83" i="4"/>
  <c r="G83" i="4"/>
  <c r="F83" i="4"/>
  <c r="D83" i="4"/>
  <c r="C83" i="4"/>
  <c r="BE82" i="4"/>
  <c r="BD82" i="4"/>
  <c r="BB82" i="4"/>
  <c r="BA82" i="4"/>
  <c r="AY82" i="4"/>
  <c r="AX82" i="4"/>
  <c r="AV82" i="4"/>
  <c r="AU82" i="4"/>
  <c r="AS82" i="4"/>
  <c r="AR82" i="4"/>
  <c r="AP82" i="4"/>
  <c r="AO82" i="4"/>
  <c r="AM82" i="4"/>
  <c r="AL82" i="4"/>
  <c r="AJ82" i="4"/>
  <c r="AI82" i="4"/>
  <c r="Y82" i="4"/>
  <c r="X82" i="4"/>
  <c r="V82" i="4"/>
  <c r="U82" i="4"/>
  <c r="S82" i="4"/>
  <c r="R82" i="4"/>
  <c r="P82" i="4"/>
  <c r="O82" i="4"/>
  <c r="M82" i="4"/>
  <c r="L82" i="4"/>
  <c r="J82" i="4"/>
  <c r="I82" i="4"/>
  <c r="G82" i="4"/>
  <c r="F82" i="4"/>
  <c r="D82" i="4"/>
  <c r="C82" i="4"/>
  <c r="BE81" i="4"/>
  <c r="BD81" i="4"/>
  <c r="BB81" i="4"/>
  <c r="BA81" i="4"/>
  <c r="AY81" i="4"/>
  <c r="AX81" i="4"/>
  <c r="AV81" i="4"/>
  <c r="AU81" i="4"/>
  <c r="AS81" i="4"/>
  <c r="AR81" i="4"/>
  <c r="AP81" i="4"/>
  <c r="AO81" i="4"/>
  <c r="AM81" i="4"/>
  <c r="AL81" i="4"/>
  <c r="AJ81" i="4"/>
  <c r="AI81" i="4"/>
  <c r="Y81" i="4"/>
  <c r="X81" i="4"/>
  <c r="V81" i="4"/>
  <c r="U81" i="4"/>
  <c r="S81" i="4"/>
  <c r="R81" i="4"/>
  <c r="P81" i="4"/>
  <c r="O81" i="4"/>
  <c r="M81" i="4"/>
  <c r="L81" i="4"/>
  <c r="J81" i="4"/>
  <c r="I81" i="4"/>
  <c r="G81" i="4"/>
  <c r="F81" i="4"/>
  <c r="D81" i="4"/>
  <c r="C81" i="4"/>
  <c r="BE80" i="4"/>
  <c r="BD80" i="4"/>
  <c r="BB80" i="4"/>
  <c r="BA80" i="4"/>
  <c r="AY80" i="4"/>
  <c r="AX80" i="4"/>
  <c r="AV80" i="4"/>
  <c r="AU80" i="4"/>
  <c r="AS80" i="4"/>
  <c r="AR80" i="4"/>
  <c r="AP80" i="4"/>
  <c r="AO80" i="4"/>
  <c r="AM80" i="4"/>
  <c r="AL80" i="4"/>
  <c r="AJ80" i="4"/>
  <c r="AI80" i="4"/>
  <c r="Y80" i="4"/>
  <c r="X80" i="4"/>
  <c r="V80" i="4"/>
  <c r="U80" i="4"/>
  <c r="S80" i="4"/>
  <c r="R80" i="4"/>
  <c r="P80" i="4"/>
  <c r="O80" i="4"/>
  <c r="M80" i="4"/>
  <c r="L80" i="4"/>
  <c r="J80" i="4"/>
  <c r="I80" i="4"/>
  <c r="K80" i="4" s="1"/>
  <c r="G80" i="4"/>
  <c r="F80" i="4"/>
  <c r="D80" i="4"/>
  <c r="C80" i="4"/>
  <c r="BE79" i="4"/>
  <c r="BD79" i="4"/>
  <c r="BB79" i="4"/>
  <c r="BA79" i="4"/>
  <c r="AY79" i="4"/>
  <c r="AX79" i="4"/>
  <c r="AV79" i="4"/>
  <c r="AU79" i="4"/>
  <c r="AS79" i="4"/>
  <c r="AR79" i="4"/>
  <c r="AP79" i="4"/>
  <c r="AO79" i="4"/>
  <c r="AQ79" i="4" s="1"/>
  <c r="AM79" i="4"/>
  <c r="AL79" i="4"/>
  <c r="AJ79" i="4"/>
  <c r="AI79" i="4"/>
  <c r="AK79" i="4" s="1"/>
  <c r="Y79" i="4"/>
  <c r="X79" i="4"/>
  <c r="V79" i="4"/>
  <c r="U79" i="4"/>
  <c r="S79" i="4"/>
  <c r="R79" i="4"/>
  <c r="P79" i="4"/>
  <c r="O79" i="4"/>
  <c r="M79" i="4"/>
  <c r="L79" i="4"/>
  <c r="J79" i="4"/>
  <c r="I79" i="4"/>
  <c r="G79" i="4"/>
  <c r="F79" i="4"/>
  <c r="D79" i="4"/>
  <c r="C79" i="4"/>
  <c r="BE78" i="4"/>
  <c r="BD78" i="4"/>
  <c r="BB78" i="4"/>
  <c r="BA78" i="4"/>
  <c r="BC78" i="4" s="1"/>
  <c r="AY78" i="4"/>
  <c r="AX78" i="4"/>
  <c r="AV78" i="4"/>
  <c r="AU78" i="4"/>
  <c r="AS78" i="4"/>
  <c r="AR78" i="4"/>
  <c r="AP78" i="4"/>
  <c r="AO78" i="4"/>
  <c r="AM78" i="4"/>
  <c r="AL78" i="4"/>
  <c r="AJ78" i="4"/>
  <c r="AI78" i="4"/>
  <c r="Y78" i="4"/>
  <c r="X78" i="4"/>
  <c r="V78" i="4"/>
  <c r="U78" i="4"/>
  <c r="S78" i="4"/>
  <c r="R78" i="4"/>
  <c r="P78" i="4"/>
  <c r="O78" i="4"/>
  <c r="M78" i="4"/>
  <c r="L78" i="4"/>
  <c r="J78" i="4"/>
  <c r="I78" i="4"/>
  <c r="G78" i="4"/>
  <c r="F78" i="4"/>
  <c r="D78" i="4"/>
  <c r="C78" i="4"/>
  <c r="BE77" i="4"/>
  <c r="BD77" i="4"/>
  <c r="BB77" i="4"/>
  <c r="BA77" i="4"/>
  <c r="AY77" i="4"/>
  <c r="AX77" i="4"/>
  <c r="AV77" i="4"/>
  <c r="AU77" i="4"/>
  <c r="AS77" i="4"/>
  <c r="AR77" i="4"/>
  <c r="AP77" i="4"/>
  <c r="AO77" i="4"/>
  <c r="AM77" i="4"/>
  <c r="AL77" i="4"/>
  <c r="AJ77" i="4"/>
  <c r="AI77" i="4"/>
  <c r="AK77" i="4" s="1"/>
  <c r="Y77" i="4"/>
  <c r="X77" i="4"/>
  <c r="V77" i="4"/>
  <c r="U77" i="4"/>
  <c r="W77" i="4" s="1"/>
  <c r="S77" i="4"/>
  <c r="R77" i="4"/>
  <c r="P77" i="4"/>
  <c r="O77" i="4"/>
  <c r="M77" i="4"/>
  <c r="L77" i="4"/>
  <c r="J77" i="4"/>
  <c r="I77" i="4"/>
  <c r="K77" i="4" s="1"/>
  <c r="G77" i="4"/>
  <c r="F77" i="4"/>
  <c r="D77" i="4"/>
  <c r="C77" i="4"/>
  <c r="E77" i="4" s="1"/>
  <c r="BE76" i="4"/>
  <c r="BD76" i="4"/>
  <c r="BB76" i="4"/>
  <c r="BA76" i="4"/>
  <c r="AY76" i="4"/>
  <c r="AX76" i="4"/>
  <c r="AV76" i="4"/>
  <c r="AU76" i="4"/>
  <c r="AS76" i="4"/>
  <c r="AR76" i="4"/>
  <c r="AP76" i="4"/>
  <c r="AO76" i="4"/>
  <c r="AM76" i="4"/>
  <c r="AL76" i="4"/>
  <c r="AJ76" i="4"/>
  <c r="AI76" i="4"/>
  <c r="Y76" i="4"/>
  <c r="X76" i="4"/>
  <c r="V76" i="4"/>
  <c r="U76" i="4"/>
  <c r="S76" i="4"/>
  <c r="R76" i="4"/>
  <c r="P76" i="4"/>
  <c r="O76" i="4"/>
  <c r="M76" i="4"/>
  <c r="L76" i="4"/>
  <c r="J76" i="4"/>
  <c r="I76" i="4"/>
  <c r="G76" i="4"/>
  <c r="F76" i="4"/>
  <c r="D76" i="4"/>
  <c r="C76" i="4"/>
  <c r="BE75" i="4"/>
  <c r="BD75" i="4"/>
  <c r="BB75" i="4"/>
  <c r="BA75" i="4"/>
  <c r="AY75" i="4"/>
  <c r="AX75" i="4"/>
  <c r="AV75" i="4"/>
  <c r="AU75" i="4"/>
  <c r="AS75" i="4"/>
  <c r="AR75" i="4"/>
  <c r="AP75" i="4"/>
  <c r="AO75" i="4"/>
  <c r="AM75" i="4"/>
  <c r="AL75" i="4"/>
  <c r="AJ75" i="4"/>
  <c r="AI75" i="4"/>
  <c r="Y75" i="4"/>
  <c r="X75" i="4"/>
  <c r="V75" i="4"/>
  <c r="U75" i="4"/>
  <c r="S75" i="4"/>
  <c r="R75" i="4"/>
  <c r="P75" i="4"/>
  <c r="O75" i="4"/>
  <c r="M75" i="4"/>
  <c r="L75" i="4"/>
  <c r="J75" i="4"/>
  <c r="I75" i="4"/>
  <c r="G75" i="4"/>
  <c r="F75" i="4"/>
  <c r="D75" i="4"/>
  <c r="C75" i="4"/>
  <c r="AN74" i="4"/>
  <c r="AM74" i="4"/>
  <c r="AL74" i="4"/>
  <c r="H74" i="4"/>
  <c r="G74" i="4"/>
  <c r="F74" i="4"/>
  <c r="A70" i="4"/>
  <c r="BE69" i="4"/>
  <c r="BD69" i="4"/>
  <c r="BB69" i="4"/>
  <c r="BA69" i="4"/>
  <c r="AY69" i="4"/>
  <c r="AX69" i="4"/>
  <c r="AV69" i="4"/>
  <c r="AU69" i="4"/>
  <c r="AS69" i="4"/>
  <c r="AR69" i="4"/>
  <c r="AP69" i="4"/>
  <c r="AO69" i="4"/>
  <c r="AM69" i="4"/>
  <c r="AL69" i="4"/>
  <c r="AJ69" i="4"/>
  <c r="AI69" i="4"/>
  <c r="Y69" i="4"/>
  <c r="X69" i="4"/>
  <c r="V69" i="4"/>
  <c r="U69" i="4"/>
  <c r="S69" i="4"/>
  <c r="R69" i="4"/>
  <c r="P69" i="4"/>
  <c r="O69" i="4"/>
  <c r="M69" i="4"/>
  <c r="L69" i="4"/>
  <c r="J69" i="4"/>
  <c r="I69" i="4"/>
  <c r="G69" i="4"/>
  <c r="F69" i="4"/>
  <c r="D69" i="4"/>
  <c r="C69" i="4"/>
  <c r="BE68" i="4"/>
  <c r="BD68" i="4"/>
  <c r="BB68" i="4"/>
  <c r="BA68" i="4"/>
  <c r="AY68" i="4"/>
  <c r="AX68" i="4"/>
  <c r="AV68" i="4"/>
  <c r="AU68" i="4"/>
  <c r="AS68" i="4"/>
  <c r="AR68" i="4"/>
  <c r="AP68" i="4"/>
  <c r="AO68" i="4"/>
  <c r="AM68" i="4"/>
  <c r="AL68" i="4"/>
  <c r="AJ68" i="4"/>
  <c r="AI68" i="4"/>
  <c r="Y68" i="4"/>
  <c r="X68" i="4"/>
  <c r="V68" i="4"/>
  <c r="U68" i="4"/>
  <c r="S68" i="4"/>
  <c r="R68" i="4"/>
  <c r="P68" i="4"/>
  <c r="O68" i="4"/>
  <c r="M68" i="4"/>
  <c r="L68" i="4"/>
  <c r="J68" i="4"/>
  <c r="I68" i="4"/>
  <c r="G68" i="4"/>
  <c r="F68" i="4"/>
  <c r="D68" i="4"/>
  <c r="C68" i="4"/>
  <c r="BE67" i="4"/>
  <c r="BD67" i="4"/>
  <c r="BB67" i="4"/>
  <c r="BA67" i="4"/>
  <c r="AY67" i="4"/>
  <c r="AX67" i="4"/>
  <c r="AV67" i="4"/>
  <c r="AU67" i="4"/>
  <c r="AS67" i="4"/>
  <c r="AR67" i="4"/>
  <c r="AP67" i="4"/>
  <c r="AO67" i="4"/>
  <c r="AM67" i="4"/>
  <c r="AL67" i="4"/>
  <c r="AJ67" i="4"/>
  <c r="AI67" i="4"/>
  <c r="Y67" i="4"/>
  <c r="X67" i="4"/>
  <c r="V67" i="4"/>
  <c r="U67" i="4"/>
  <c r="S67" i="4"/>
  <c r="R67" i="4"/>
  <c r="P67" i="4"/>
  <c r="O67" i="4"/>
  <c r="M67" i="4"/>
  <c r="L67" i="4"/>
  <c r="J67" i="4"/>
  <c r="I67" i="4"/>
  <c r="G67" i="4"/>
  <c r="F67" i="4"/>
  <c r="D67" i="4"/>
  <c r="C67" i="4"/>
  <c r="BE66" i="4"/>
  <c r="BD66" i="4"/>
  <c r="BB66" i="4"/>
  <c r="BA66" i="4"/>
  <c r="AY66" i="4"/>
  <c r="AX66" i="4"/>
  <c r="AV66" i="4"/>
  <c r="AU66" i="4"/>
  <c r="AS66" i="4"/>
  <c r="AR66" i="4"/>
  <c r="AP66" i="4"/>
  <c r="AO66" i="4"/>
  <c r="AM66" i="4"/>
  <c r="AL66" i="4"/>
  <c r="AJ66" i="4"/>
  <c r="AI66" i="4"/>
  <c r="Y66" i="4"/>
  <c r="X66" i="4"/>
  <c r="V66" i="4"/>
  <c r="U66" i="4"/>
  <c r="S66" i="4"/>
  <c r="R66" i="4"/>
  <c r="P66" i="4"/>
  <c r="O66" i="4"/>
  <c r="M66" i="4"/>
  <c r="L66" i="4"/>
  <c r="J66" i="4"/>
  <c r="I66" i="4"/>
  <c r="G66" i="4"/>
  <c r="F66" i="4"/>
  <c r="D66" i="4"/>
  <c r="C66" i="4"/>
  <c r="BE65" i="4"/>
  <c r="BD65" i="4"/>
  <c r="BB65" i="4"/>
  <c r="BA65" i="4"/>
  <c r="AY65" i="4"/>
  <c r="AX65" i="4"/>
  <c r="AV65" i="4"/>
  <c r="AU65" i="4"/>
  <c r="AS65" i="4"/>
  <c r="AR65" i="4"/>
  <c r="AP65" i="4"/>
  <c r="AO65" i="4"/>
  <c r="AM65" i="4"/>
  <c r="AL65" i="4"/>
  <c r="AJ65" i="4"/>
  <c r="AI65" i="4"/>
  <c r="Y65" i="4"/>
  <c r="X65" i="4"/>
  <c r="V65" i="4"/>
  <c r="U65" i="4"/>
  <c r="S65" i="4"/>
  <c r="R65" i="4"/>
  <c r="P65" i="4"/>
  <c r="O65" i="4"/>
  <c r="M65" i="4"/>
  <c r="L65" i="4"/>
  <c r="J65" i="4"/>
  <c r="I65" i="4"/>
  <c r="G65" i="4"/>
  <c r="F65" i="4"/>
  <c r="D65" i="4"/>
  <c r="C65" i="4"/>
  <c r="BE64" i="4"/>
  <c r="BD64" i="4"/>
  <c r="BB64" i="4"/>
  <c r="BA64" i="4"/>
  <c r="AY64" i="4"/>
  <c r="AX64" i="4"/>
  <c r="AV64" i="4"/>
  <c r="AU64" i="4"/>
  <c r="AS64" i="4"/>
  <c r="AR64" i="4"/>
  <c r="AP64" i="4"/>
  <c r="AO64" i="4"/>
  <c r="AM64" i="4"/>
  <c r="AL64" i="4"/>
  <c r="AJ64" i="4"/>
  <c r="AI64" i="4"/>
  <c r="Y64" i="4"/>
  <c r="X64" i="4"/>
  <c r="V64" i="4"/>
  <c r="U64" i="4"/>
  <c r="W64" i="4" s="1"/>
  <c r="S64" i="4"/>
  <c r="R64" i="4"/>
  <c r="P64" i="4"/>
  <c r="O64" i="4"/>
  <c r="M64" i="4"/>
  <c r="L64" i="4"/>
  <c r="J64" i="4"/>
  <c r="I64" i="4"/>
  <c r="G64" i="4"/>
  <c r="F64" i="4"/>
  <c r="D64" i="4"/>
  <c r="C64" i="4"/>
  <c r="BE63" i="4"/>
  <c r="BD63" i="4"/>
  <c r="BB63" i="4"/>
  <c r="BA63" i="4"/>
  <c r="AY63" i="4"/>
  <c r="AX63" i="4"/>
  <c r="AV63" i="4"/>
  <c r="AU63" i="4"/>
  <c r="AS63" i="4"/>
  <c r="AR63" i="4"/>
  <c r="AP63" i="4"/>
  <c r="AO63" i="4"/>
  <c r="AQ63" i="4" s="1"/>
  <c r="AM63" i="4"/>
  <c r="AL63" i="4"/>
  <c r="AJ63" i="4"/>
  <c r="AI63" i="4"/>
  <c r="Y63" i="4"/>
  <c r="X63" i="4"/>
  <c r="V63" i="4"/>
  <c r="U63" i="4"/>
  <c r="S63" i="4"/>
  <c r="R63" i="4"/>
  <c r="P63" i="4"/>
  <c r="O63" i="4"/>
  <c r="M63" i="4"/>
  <c r="L63" i="4"/>
  <c r="J63" i="4"/>
  <c r="I63" i="4"/>
  <c r="G63" i="4"/>
  <c r="F63" i="4"/>
  <c r="D63" i="4"/>
  <c r="C63" i="4"/>
  <c r="BE62" i="4"/>
  <c r="BD62" i="4"/>
  <c r="BB62" i="4"/>
  <c r="BA62" i="4"/>
  <c r="AY62" i="4"/>
  <c r="AX62" i="4"/>
  <c r="AV62" i="4"/>
  <c r="AU62" i="4"/>
  <c r="AS62" i="4"/>
  <c r="AR62" i="4"/>
  <c r="AP62" i="4"/>
  <c r="AO62" i="4"/>
  <c r="AM62" i="4"/>
  <c r="AL62" i="4"/>
  <c r="AJ62" i="4"/>
  <c r="AI62" i="4"/>
  <c r="Y62" i="4"/>
  <c r="X62" i="4"/>
  <c r="V62" i="4"/>
  <c r="U62" i="4"/>
  <c r="S62" i="4"/>
  <c r="R62" i="4"/>
  <c r="P62" i="4"/>
  <c r="O62" i="4"/>
  <c r="Q62" i="4" s="1"/>
  <c r="M62" i="4"/>
  <c r="L62" i="4"/>
  <c r="J62" i="4"/>
  <c r="I62" i="4"/>
  <c r="K62" i="4" s="1"/>
  <c r="G62" i="4"/>
  <c r="F62" i="4"/>
  <c r="D62" i="4"/>
  <c r="C62" i="4"/>
  <c r="BE61" i="4"/>
  <c r="BD61" i="4"/>
  <c r="BB61" i="4"/>
  <c r="BA61" i="4"/>
  <c r="AY61" i="4"/>
  <c r="AX61" i="4"/>
  <c r="AV61" i="4"/>
  <c r="AU61" i="4"/>
  <c r="AS61" i="4"/>
  <c r="AR61" i="4"/>
  <c r="AP61" i="4"/>
  <c r="AO61" i="4"/>
  <c r="AM61" i="4"/>
  <c r="AL61" i="4"/>
  <c r="AJ61" i="4"/>
  <c r="AI61" i="4"/>
  <c r="Y61" i="4"/>
  <c r="X61" i="4"/>
  <c r="V61" i="4"/>
  <c r="U61" i="4"/>
  <c r="S61" i="4"/>
  <c r="R61" i="4"/>
  <c r="P61" i="4"/>
  <c r="O61" i="4"/>
  <c r="M61" i="4"/>
  <c r="L61" i="4"/>
  <c r="J61" i="4"/>
  <c r="I61" i="4"/>
  <c r="G61" i="4"/>
  <c r="F61" i="4"/>
  <c r="D61" i="4"/>
  <c r="C61" i="4"/>
  <c r="BE60" i="4"/>
  <c r="BD60" i="4"/>
  <c r="BB60" i="4"/>
  <c r="BA60" i="4"/>
  <c r="AY60" i="4"/>
  <c r="AX60" i="4"/>
  <c r="AV60" i="4"/>
  <c r="AU60" i="4"/>
  <c r="AS60" i="4"/>
  <c r="AR60" i="4"/>
  <c r="AP60" i="4"/>
  <c r="AO60" i="4"/>
  <c r="AM60" i="4"/>
  <c r="AL60" i="4"/>
  <c r="AJ60" i="4"/>
  <c r="AI60" i="4"/>
  <c r="AK60" i="4" s="1"/>
  <c r="Y60" i="4"/>
  <c r="X60" i="4"/>
  <c r="V60" i="4"/>
  <c r="U60" i="4"/>
  <c r="S60" i="4"/>
  <c r="R60" i="4"/>
  <c r="P60" i="4"/>
  <c r="O60" i="4"/>
  <c r="M60" i="4"/>
  <c r="L60" i="4"/>
  <c r="J60" i="4"/>
  <c r="I60" i="4"/>
  <c r="G60" i="4"/>
  <c r="F60" i="4"/>
  <c r="D60" i="4"/>
  <c r="C60" i="4"/>
  <c r="E60" i="4" s="1"/>
  <c r="BE59" i="4"/>
  <c r="BD59" i="4"/>
  <c r="BB59" i="4"/>
  <c r="BA59" i="4"/>
  <c r="BC59" i="4" s="1"/>
  <c r="AY59" i="4"/>
  <c r="AX59" i="4"/>
  <c r="AV59" i="4"/>
  <c r="AU59" i="4"/>
  <c r="AS59" i="4"/>
  <c r="AR59" i="4"/>
  <c r="AP59" i="4"/>
  <c r="AO59" i="4"/>
  <c r="AM59" i="4"/>
  <c r="AL59" i="4"/>
  <c r="AJ59" i="4"/>
  <c r="AI59" i="4"/>
  <c r="AK59" i="4" s="1"/>
  <c r="Y59" i="4"/>
  <c r="X59" i="4"/>
  <c r="V59" i="4"/>
  <c r="U59" i="4"/>
  <c r="S59" i="4"/>
  <c r="R59" i="4"/>
  <c r="P59" i="4"/>
  <c r="O59" i="4"/>
  <c r="M59" i="4"/>
  <c r="L59" i="4"/>
  <c r="J59" i="4"/>
  <c r="I59" i="4"/>
  <c r="G59" i="4"/>
  <c r="F59" i="4"/>
  <c r="D59" i="4"/>
  <c r="C59" i="4"/>
  <c r="BE58" i="4"/>
  <c r="BD58" i="4"/>
  <c r="BB58" i="4"/>
  <c r="BA58" i="4"/>
  <c r="AY58" i="4"/>
  <c r="AX58" i="4"/>
  <c r="AV58" i="4"/>
  <c r="AU58" i="4"/>
  <c r="AS58" i="4"/>
  <c r="AR58" i="4"/>
  <c r="AP58" i="4"/>
  <c r="AO58" i="4"/>
  <c r="AM58" i="4"/>
  <c r="AL58" i="4"/>
  <c r="AJ58" i="4"/>
  <c r="AI58" i="4"/>
  <c r="AK58" i="4" s="1"/>
  <c r="Y58" i="4"/>
  <c r="X58" i="4"/>
  <c r="V58" i="4"/>
  <c r="U58" i="4"/>
  <c r="W58" i="4" s="1"/>
  <c r="S58" i="4"/>
  <c r="R58" i="4"/>
  <c r="P58" i="4"/>
  <c r="O58" i="4"/>
  <c r="M58" i="4"/>
  <c r="L58" i="4"/>
  <c r="J58" i="4"/>
  <c r="I58" i="4"/>
  <c r="G58" i="4"/>
  <c r="F58" i="4"/>
  <c r="D58" i="4"/>
  <c r="C58" i="4"/>
  <c r="AN57" i="4"/>
  <c r="AM57" i="4"/>
  <c r="AL57" i="4"/>
  <c r="AO57" i="4" s="1"/>
  <c r="H57" i="4"/>
  <c r="G57" i="4"/>
  <c r="J57" i="4" s="1"/>
  <c r="M57" i="4" s="1"/>
  <c r="F57" i="4"/>
  <c r="A53" i="4"/>
  <c r="O53" i="4" s="1"/>
  <c r="Y52" i="4"/>
  <c r="X52" i="4"/>
  <c r="V52" i="4"/>
  <c r="U52" i="4"/>
  <c r="S52" i="4"/>
  <c r="R52" i="4"/>
  <c r="P52" i="4"/>
  <c r="O52" i="4"/>
  <c r="M52" i="4"/>
  <c r="L52" i="4"/>
  <c r="J52" i="4"/>
  <c r="I52" i="4"/>
  <c r="G52" i="4"/>
  <c r="F52" i="4"/>
  <c r="D52" i="4"/>
  <c r="C52" i="4"/>
  <c r="Y51" i="4"/>
  <c r="X51" i="4"/>
  <c r="V51" i="4"/>
  <c r="U51" i="4"/>
  <c r="S51" i="4"/>
  <c r="R51" i="4"/>
  <c r="P51" i="4"/>
  <c r="O51" i="4"/>
  <c r="M51" i="4"/>
  <c r="L51" i="4"/>
  <c r="J51" i="4"/>
  <c r="I51" i="4"/>
  <c r="G51" i="4"/>
  <c r="F51" i="4"/>
  <c r="D51" i="4"/>
  <c r="C51" i="4"/>
  <c r="E51" i="4" s="1"/>
  <c r="Y50" i="4"/>
  <c r="X50" i="4"/>
  <c r="V50" i="4"/>
  <c r="U50" i="4"/>
  <c r="W50" i="4" s="1"/>
  <c r="S50" i="4"/>
  <c r="R50" i="4"/>
  <c r="P50" i="4"/>
  <c r="O50" i="4"/>
  <c r="M50" i="4"/>
  <c r="L50" i="4"/>
  <c r="J50" i="4"/>
  <c r="I50" i="4"/>
  <c r="G50" i="4"/>
  <c r="F50" i="4"/>
  <c r="D50" i="4"/>
  <c r="C50" i="4"/>
  <c r="Y49" i="4"/>
  <c r="X49" i="4"/>
  <c r="V49" i="4"/>
  <c r="U49" i="4"/>
  <c r="S49" i="4"/>
  <c r="R49" i="4"/>
  <c r="P49" i="4"/>
  <c r="O49" i="4"/>
  <c r="M49" i="4"/>
  <c r="L49" i="4"/>
  <c r="J49" i="4"/>
  <c r="I49" i="4"/>
  <c r="G49" i="4"/>
  <c r="F49" i="4"/>
  <c r="D49" i="4"/>
  <c r="C49" i="4"/>
  <c r="Y48" i="4"/>
  <c r="X48" i="4"/>
  <c r="V48" i="4"/>
  <c r="U48" i="4"/>
  <c r="W48" i="4" s="1"/>
  <c r="S48" i="4"/>
  <c r="R48" i="4"/>
  <c r="P48" i="4"/>
  <c r="O48" i="4"/>
  <c r="M48" i="4"/>
  <c r="L48" i="4"/>
  <c r="J48" i="4"/>
  <c r="I48" i="4"/>
  <c r="G48" i="4"/>
  <c r="F48" i="4"/>
  <c r="D48" i="4"/>
  <c r="C48" i="4"/>
  <c r="Y47" i="4"/>
  <c r="X47" i="4"/>
  <c r="V47" i="4"/>
  <c r="U47" i="4"/>
  <c r="S47" i="4"/>
  <c r="R47" i="4"/>
  <c r="P47" i="4"/>
  <c r="O47" i="4"/>
  <c r="Q47" i="4" s="1"/>
  <c r="M47" i="4"/>
  <c r="L47" i="4"/>
  <c r="J47" i="4"/>
  <c r="I47" i="4"/>
  <c r="G47" i="4"/>
  <c r="F47" i="4"/>
  <c r="D47" i="4"/>
  <c r="C47" i="4"/>
  <c r="Y46" i="4"/>
  <c r="X46" i="4"/>
  <c r="V46" i="4"/>
  <c r="U46" i="4"/>
  <c r="W46" i="4" s="1"/>
  <c r="S46" i="4"/>
  <c r="R46" i="4"/>
  <c r="P46" i="4"/>
  <c r="O46" i="4"/>
  <c r="Q46" i="4" s="1"/>
  <c r="M46" i="4"/>
  <c r="L46" i="4"/>
  <c r="J46" i="4"/>
  <c r="I46" i="4"/>
  <c r="G46" i="4"/>
  <c r="F46" i="4"/>
  <c r="D46" i="4"/>
  <c r="C46" i="4"/>
  <c r="E46" i="4" s="1"/>
  <c r="Y45" i="4"/>
  <c r="X45" i="4"/>
  <c r="V45" i="4"/>
  <c r="U45" i="4"/>
  <c r="S45" i="4"/>
  <c r="R45" i="4"/>
  <c r="P45" i="4"/>
  <c r="O45" i="4"/>
  <c r="M45" i="4"/>
  <c r="L45" i="4"/>
  <c r="J45" i="4"/>
  <c r="I45" i="4"/>
  <c r="G45" i="4"/>
  <c r="F45" i="4"/>
  <c r="D45" i="4"/>
  <c r="C45" i="4"/>
  <c r="Y44" i="4"/>
  <c r="X44" i="4"/>
  <c r="Z44" i="4" s="1"/>
  <c r="V44" i="4"/>
  <c r="U44" i="4"/>
  <c r="S44" i="4"/>
  <c r="R44" i="4"/>
  <c r="P44" i="4"/>
  <c r="O44" i="4"/>
  <c r="M44" i="4"/>
  <c r="L44" i="4"/>
  <c r="J44" i="4"/>
  <c r="I44" i="4"/>
  <c r="G44" i="4"/>
  <c r="F44" i="4"/>
  <c r="D44" i="4"/>
  <c r="C44" i="4"/>
  <c r="Y43" i="4"/>
  <c r="X43" i="4"/>
  <c r="Z43" i="4" s="1"/>
  <c r="V43" i="4"/>
  <c r="U43" i="4"/>
  <c r="S43" i="4"/>
  <c r="R43" i="4"/>
  <c r="P43" i="4"/>
  <c r="O43" i="4"/>
  <c r="M43" i="4"/>
  <c r="L43" i="4"/>
  <c r="J43" i="4"/>
  <c r="I43" i="4"/>
  <c r="G43" i="4"/>
  <c r="F43" i="4"/>
  <c r="D43" i="4"/>
  <c r="C43" i="4"/>
  <c r="Y42" i="4"/>
  <c r="X42" i="4"/>
  <c r="V42" i="4"/>
  <c r="U42" i="4"/>
  <c r="S42" i="4"/>
  <c r="R42" i="4"/>
  <c r="P42" i="4"/>
  <c r="O42" i="4"/>
  <c r="M42" i="4"/>
  <c r="L42" i="4"/>
  <c r="J42" i="4"/>
  <c r="I42" i="4"/>
  <c r="K42" i="4" s="1"/>
  <c r="G42" i="4"/>
  <c r="F42" i="4"/>
  <c r="D42" i="4"/>
  <c r="C42" i="4"/>
  <c r="Y41" i="4"/>
  <c r="X41" i="4"/>
  <c r="V41" i="4"/>
  <c r="U41" i="4"/>
  <c r="S41" i="4"/>
  <c r="R41" i="4"/>
  <c r="P41" i="4"/>
  <c r="O41" i="4"/>
  <c r="M41" i="4"/>
  <c r="L41" i="4"/>
  <c r="J41" i="4"/>
  <c r="I41" i="4"/>
  <c r="K41" i="4" s="1"/>
  <c r="G41" i="4"/>
  <c r="F41" i="4"/>
  <c r="D41" i="4"/>
  <c r="C41" i="4"/>
  <c r="AN40" i="4"/>
  <c r="AQ40" i="4" s="1"/>
  <c r="AM40" i="4"/>
  <c r="AP40" i="4" s="1"/>
  <c r="AL40" i="4"/>
  <c r="H40" i="4"/>
  <c r="G40" i="4"/>
  <c r="F40" i="4"/>
  <c r="I40" i="4" s="1"/>
  <c r="A36" i="4"/>
  <c r="BE35" i="4"/>
  <c r="BD35" i="4"/>
  <c r="BB35" i="4"/>
  <c r="BC35" i="4" s="1"/>
  <c r="BA35" i="4"/>
  <c r="AY35" i="4"/>
  <c r="AX35" i="4"/>
  <c r="AV35" i="4"/>
  <c r="AU35" i="4"/>
  <c r="AS35" i="4"/>
  <c r="AR35" i="4"/>
  <c r="AP35" i="4"/>
  <c r="AO35" i="4"/>
  <c r="AM35" i="4"/>
  <c r="AL35" i="4"/>
  <c r="AJ35" i="4"/>
  <c r="AI35" i="4"/>
  <c r="Y35" i="4"/>
  <c r="X35" i="4"/>
  <c r="V35" i="4"/>
  <c r="U35" i="4"/>
  <c r="S35" i="4"/>
  <c r="R35" i="4"/>
  <c r="P35" i="4"/>
  <c r="O35" i="4"/>
  <c r="Q35" i="4" s="1"/>
  <c r="M35" i="4"/>
  <c r="L35" i="4"/>
  <c r="J35" i="4"/>
  <c r="I35" i="4"/>
  <c r="G35" i="4"/>
  <c r="F35" i="4"/>
  <c r="D35" i="4"/>
  <c r="C35" i="4"/>
  <c r="BE34" i="4"/>
  <c r="BD34" i="4"/>
  <c r="BB34" i="4"/>
  <c r="BA34" i="4"/>
  <c r="AY34" i="4"/>
  <c r="AX34" i="4"/>
  <c r="AV34" i="4"/>
  <c r="AU34" i="4"/>
  <c r="AS34" i="4"/>
  <c r="AR34" i="4"/>
  <c r="AP34" i="4"/>
  <c r="AO34" i="4"/>
  <c r="AM34" i="4"/>
  <c r="AL34" i="4"/>
  <c r="AJ34" i="4"/>
  <c r="AI34" i="4"/>
  <c r="Y34" i="4"/>
  <c r="X34" i="4"/>
  <c r="V34" i="4"/>
  <c r="U34" i="4"/>
  <c r="S34" i="4"/>
  <c r="R34" i="4"/>
  <c r="P34" i="4"/>
  <c r="O34" i="4"/>
  <c r="M34" i="4"/>
  <c r="L34" i="4"/>
  <c r="J34" i="4"/>
  <c r="I34" i="4"/>
  <c r="K34" i="4" s="1"/>
  <c r="G34" i="4"/>
  <c r="F34" i="4"/>
  <c r="D34" i="4"/>
  <c r="C34" i="4"/>
  <c r="BE33" i="4"/>
  <c r="BD33" i="4"/>
  <c r="BB33" i="4"/>
  <c r="BA33" i="4"/>
  <c r="AY33" i="4"/>
  <c r="AX33" i="4"/>
  <c r="AV33" i="4"/>
  <c r="AU33" i="4"/>
  <c r="AS33" i="4"/>
  <c r="AR33" i="4"/>
  <c r="AP33" i="4"/>
  <c r="AO33" i="4"/>
  <c r="AM33" i="4"/>
  <c r="AL33" i="4"/>
  <c r="AJ33" i="4"/>
  <c r="AI33" i="4"/>
  <c r="Y33" i="4"/>
  <c r="X33" i="4"/>
  <c r="V33" i="4"/>
  <c r="U33" i="4"/>
  <c r="S33" i="4"/>
  <c r="R33" i="4"/>
  <c r="P33" i="4"/>
  <c r="O33" i="4"/>
  <c r="M33" i="4"/>
  <c r="L33" i="4"/>
  <c r="J33" i="4"/>
  <c r="I33" i="4"/>
  <c r="G33" i="4"/>
  <c r="F33" i="4"/>
  <c r="D33" i="4"/>
  <c r="C33" i="4"/>
  <c r="BE32" i="4"/>
  <c r="BD32" i="4"/>
  <c r="BB32" i="4"/>
  <c r="BA32" i="4"/>
  <c r="AY32" i="4"/>
  <c r="AX32" i="4"/>
  <c r="AV32" i="4"/>
  <c r="AU32" i="4"/>
  <c r="AW32" i="4" s="1"/>
  <c r="AS32" i="4"/>
  <c r="AR32" i="4"/>
  <c r="AP32" i="4"/>
  <c r="AO32" i="4"/>
  <c r="AQ32" i="4" s="1"/>
  <c r="AM32" i="4"/>
  <c r="AL32" i="4"/>
  <c r="AJ32" i="4"/>
  <c r="AI32" i="4"/>
  <c r="Y32" i="4"/>
  <c r="X32" i="4"/>
  <c r="V32" i="4"/>
  <c r="U32" i="4"/>
  <c r="W32" i="4" s="1"/>
  <c r="S32" i="4"/>
  <c r="R32" i="4"/>
  <c r="P32" i="4"/>
  <c r="O32" i="4"/>
  <c r="Q32" i="4" s="1"/>
  <c r="M32" i="4"/>
  <c r="L32" i="4"/>
  <c r="J32" i="4"/>
  <c r="I32" i="4"/>
  <c r="G32" i="4"/>
  <c r="F32" i="4"/>
  <c r="D32" i="4"/>
  <c r="C32" i="4"/>
  <c r="BE31" i="4"/>
  <c r="BD31" i="4"/>
  <c r="BB31" i="4"/>
  <c r="BA31" i="4"/>
  <c r="BC31" i="4" s="1"/>
  <c r="AY31" i="4"/>
  <c r="AX31" i="4"/>
  <c r="AV31" i="4"/>
  <c r="AU31" i="4"/>
  <c r="AW31" i="4" s="1"/>
  <c r="AS31" i="4"/>
  <c r="AR31" i="4"/>
  <c r="AP31" i="4"/>
  <c r="AO31" i="4"/>
  <c r="AM31" i="4"/>
  <c r="AL31" i="4"/>
  <c r="AJ31" i="4"/>
  <c r="AI31" i="4"/>
  <c r="AK31" i="4" s="1"/>
  <c r="Y31" i="4"/>
  <c r="X31" i="4"/>
  <c r="V31" i="4"/>
  <c r="U31" i="4"/>
  <c r="W31" i="4" s="1"/>
  <c r="S31" i="4"/>
  <c r="R31" i="4"/>
  <c r="P31" i="4"/>
  <c r="O31" i="4"/>
  <c r="M31" i="4"/>
  <c r="L31" i="4"/>
  <c r="J31" i="4"/>
  <c r="I31" i="4"/>
  <c r="G31" i="4"/>
  <c r="F31" i="4"/>
  <c r="D31" i="4"/>
  <c r="C31" i="4"/>
  <c r="BE30" i="4"/>
  <c r="BD30" i="4"/>
  <c r="BB30" i="4"/>
  <c r="BA30" i="4"/>
  <c r="BC30" i="4" s="1"/>
  <c r="AY30" i="4"/>
  <c r="AX30" i="4"/>
  <c r="AV30" i="4"/>
  <c r="AU30" i="4"/>
  <c r="AS30" i="4"/>
  <c r="AR30" i="4"/>
  <c r="AP30" i="4"/>
  <c r="AO30" i="4"/>
  <c r="AQ30" i="4" s="1"/>
  <c r="AM30" i="4"/>
  <c r="AL30" i="4"/>
  <c r="AJ30" i="4"/>
  <c r="AI30" i="4"/>
  <c r="Y30" i="4"/>
  <c r="X30" i="4"/>
  <c r="V30" i="4"/>
  <c r="U30" i="4"/>
  <c r="S30" i="4"/>
  <c r="R30" i="4"/>
  <c r="P30" i="4"/>
  <c r="O30" i="4"/>
  <c r="M30" i="4"/>
  <c r="L30" i="4"/>
  <c r="J30" i="4"/>
  <c r="I30" i="4"/>
  <c r="G30" i="4"/>
  <c r="F30" i="4"/>
  <c r="D30" i="4"/>
  <c r="C30" i="4"/>
  <c r="BE29" i="4"/>
  <c r="BD29" i="4"/>
  <c r="BB29" i="4"/>
  <c r="BA29" i="4"/>
  <c r="BC29" i="4" s="1"/>
  <c r="AY29" i="4"/>
  <c r="AX29" i="4"/>
  <c r="AV29" i="4"/>
  <c r="AU29" i="4"/>
  <c r="AS29" i="4"/>
  <c r="AR29" i="4"/>
  <c r="AP29" i="4"/>
  <c r="AO29" i="4"/>
  <c r="AM29" i="4"/>
  <c r="AL29" i="4"/>
  <c r="AJ29" i="4"/>
  <c r="AI29" i="4"/>
  <c r="Y29" i="4"/>
  <c r="X29" i="4"/>
  <c r="Z29" i="4" s="1"/>
  <c r="V29" i="4"/>
  <c r="U29" i="4"/>
  <c r="S29" i="4"/>
  <c r="R29" i="4"/>
  <c r="P29" i="4"/>
  <c r="O29" i="4"/>
  <c r="M29" i="4"/>
  <c r="L29" i="4"/>
  <c r="J29" i="4"/>
  <c r="I29" i="4"/>
  <c r="G29" i="4"/>
  <c r="F29" i="4"/>
  <c r="D29" i="4"/>
  <c r="C29" i="4"/>
  <c r="BE28" i="4"/>
  <c r="BD28" i="4"/>
  <c r="BB28" i="4"/>
  <c r="BA28" i="4"/>
  <c r="AY28" i="4"/>
  <c r="AX28" i="4"/>
  <c r="AV28" i="4"/>
  <c r="AU28" i="4"/>
  <c r="AS28" i="4"/>
  <c r="AR28" i="4"/>
  <c r="AP28" i="4"/>
  <c r="AO28" i="4"/>
  <c r="AM28" i="4"/>
  <c r="AL28" i="4"/>
  <c r="AJ28" i="4"/>
  <c r="AI28" i="4"/>
  <c r="Y28" i="4"/>
  <c r="X28" i="4"/>
  <c r="V28" i="4"/>
  <c r="U28" i="4"/>
  <c r="S28" i="4"/>
  <c r="R28" i="4"/>
  <c r="P28" i="4"/>
  <c r="O28" i="4"/>
  <c r="M28" i="4"/>
  <c r="L28" i="4"/>
  <c r="J28" i="4"/>
  <c r="I28" i="4"/>
  <c r="G28" i="4"/>
  <c r="F28" i="4"/>
  <c r="D28" i="4"/>
  <c r="C28" i="4"/>
  <c r="BE27" i="4"/>
  <c r="BD27" i="4"/>
  <c r="BB27" i="4"/>
  <c r="BA27" i="4"/>
  <c r="AY27" i="4"/>
  <c r="AX27" i="4"/>
  <c r="AV27" i="4"/>
  <c r="AU27" i="4"/>
  <c r="AS27" i="4"/>
  <c r="AR27" i="4"/>
  <c r="AP27" i="4"/>
  <c r="AO27" i="4"/>
  <c r="AM27" i="4"/>
  <c r="AL27" i="4"/>
  <c r="AJ27" i="4"/>
  <c r="AI27" i="4"/>
  <c r="Y27" i="4"/>
  <c r="X27" i="4"/>
  <c r="V27" i="4"/>
  <c r="U27" i="4"/>
  <c r="S27" i="4"/>
  <c r="R27" i="4"/>
  <c r="P27" i="4"/>
  <c r="O27" i="4"/>
  <c r="M27" i="4"/>
  <c r="L27" i="4"/>
  <c r="J27" i="4"/>
  <c r="I27" i="4"/>
  <c r="G27" i="4"/>
  <c r="F27" i="4"/>
  <c r="D27" i="4"/>
  <c r="C27" i="4"/>
  <c r="BE26" i="4"/>
  <c r="BD26" i="4"/>
  <c r="BB26" i="4"/>
  <c r="BA26" i="4"/>
  <c r="AY26" i="4"/>
  <c r="AX26" i="4"/>
  <c r="AV26" i="4"/>
  <c r="AU26" i="4"/>
  <c r="AS26" i="4"/>
  <c r="AR26" i="4"/>
  <c r="AP26" i="4"/>
  <c r="AO26" i="4"/>
  <c r="AM26" i="4"/>
  <c r="AL26" i="4"/>
  <c r="AJ26" i="4"/>
  <c r="AI26" i="4"/>
  <c r="Y26" i="4"/>
  <c r="X26" i="4"/>
  <c r="V26" i="4"/>
  <c r="U26" i="4"/>
  <c r="S26" i="4"/>
  <c r="R26" i="4"/>
  <c r="P26" i="4"/>
  <c r="O26" i="4"/>
  <c r="M26" i="4"/>
  <c r="L26" i="4"/>
  <c r="J26" i="4"/>
  <c r="I26" i="4"/>
  <c r="G26" i="4"/>
  <c r="F26" i="4"/>
  <c r="D26" i="4"/>
  <c r="C26" i="4"/>
  <c r="BE25" i="4"/>
  <c r="BD25" i="4"/>
  <c r="BB25" i="4"/>
  <c r="BA25" i="4"/>
  <c r="AY25" i="4"/>
  <c r="AX25" i="4"/>
  <c r="AV25" i="4"/>
  <c r="AU25" i="4"/>
  <c r="AS25" i="4"/>
  <c r="AR25" i="4"/>
  <c r="AP25" i="4"/>
  <c r="AO25" i="4"/>
  <c r="AM25" i="4"/>
  <c r="AL25" i="4"/>
  <c r="AJ25" i="4"/>
  <c r="AI25" i="4"/>
  <c r="Y25" i="4"/>
  <c r="X25" i="4"/>
  <c r="V25" i="4"/>
  <c r="U25" i="4"/>
  <c r="S25" i="4"/>
  <c r="R25" i="4"/>
  <c r="P25" i="4"/>
  <c r="O25" i="4"/>
  <c r="M25" i="4"/>
  <c r="L25" i="4"/>
  <c r="J25" i="4"/>
  <c r="I25" i="4"/>
  <c r="G25" i="4"/>
  <c r="F25" i="4"/>
  <c r="D25" i="4"/>
  <c r="C25" i="4"/>
  <c r="BE24" i="4"/>
  <c r="BD24" i="4"/>
  <c r="BB24" i="4"/>
  <c r="BA24" i="4"/>
  <c r="AY24" i="4"/>
  <c r="AX24" i="4"/>
  <c r="AV24" i="4"/>
  <c r="AU24" i="4"/>
  <c r="AS24" i="4"/>
  <c r="AR24" i="4"/>
  <c r="AP24" i="4"/>
  <c r="AO24" i="4"/>
  <c r="AM24" i="4"/>
  <c r="AL24" i="4"/>
  <c r="AJ24" i="4"/>
  <c r="AI24" i="4"/>
  <c r="Y24" i="4"/>
  <c r="X24" i="4"/>
  <c r="V24" i="4"/>
  <c r="U24" i="4"/>
  <c r="S24" i="4"/>
  <c r="R24" i="4"/>
  <c r="P24" i="4"/>
  <c r="O24" i="4"/>
  <c r="M24" i="4"/>
  <c r="L24" i="4"/>
  <c r="J24" i="4"/>
  <c r="I24" i="4"/>
  <c r="G24" i="4"/>
  <c r="F24" i="4"/>
  <c r="D24" i="4"/>
  <c r="C24" i="4"/>
  <c r="AN23" i="4"/>
  <c r="AM23" i="4"/>
  <c r="AL23" i="4"/>
  <c r="H23" i="4"/>
  <c r="G23" i="4"/>
  <c r="J23" i="4" s="1"/>
  <c r="M23" i="4" s="1"/>
  <c r="F23" i="4"/>
  <c r="I23" i="4" s="1"/>
  <c r="AN96" i="4" l="1"/>
  <c r="T113" i="4"/>
  <c r="AN35" i="4"/>
  <c r="AZ35" i="4"/>
  <c r="K51" i="4"/>
  <c r="AQ34" i="4"/>
  <c r="Z35" i="4"/>
  <c r="E30" i="4"/>
  <c r="AN29" i="4"/>
  <c r="H33" i="4"/>
  <c r="AZ34" i="4"/>
  <c r="H44" i="4"/>
  <c r="AZ96" i="4"/>
  <c r="Q33" i="4"/>
  <c r="Q34" i="4"/>
  <c r="AK34" i="4"/>
  <c r="AW34" i="4"/>
  <c r="E93" i="4"/>
  <c r="Q93" i="4"/>
  <c r="AW94" i="4"/>
  <c r="Q103" i="4"/>
  <c r="AK103" i="4"/>
  <c r="AK113" i="4"/>
  <c r="BH115" i="4"/>
  <c r="AW62" i="4"/>
  <c r="AW63" i="4"/>
  <c r="AK64" i="4"/>
  <c r="E86" i="4"/>
  <c r="H84" i="4"/>
  <c r="AW86" i="4"/>
  <c r="Z79" i="4"/>
  <c r="BF94" i="4"/>
  <c r="BC95" i="4"/>
  <c r="E97" i="4"/>
  <c r="AK93" i="4"/>
  <c r="AZ94" i="4"/>
  <c r="AN95" i="4"/>
  <c r="BF95" i="4"/>
  <c r="AT96" i="4"/>
  <c r="E101" i="4"/>
  <c r="W101" i="4"/>
  <c r="H58" i="4"/>
  <c r="T58" i="4"/>
  <c r="Z58" i="4"/>
  <c r="H61" i="4"/>
  <c r="N61" i="4"/>
  <c r="H62" i="4"/>
  <c r="T63" i="4"/>
  <c r="AN63" i="4"/>
  <c r="H64" i="4"/>
  <c r="T64" i="4"/>
  <c r="AN64" i="4"/>
  <c r="AT64" i="4"/>
  <c r="AZ67" i="4"/>
  <c r="BF67" i="4"/>
  <c r="Z68" i="4"/>
  <c r="AZ68" i="4"/>
  <c r="T69" i="4"/>
  <c r="Z69" i="4"/>
  <c r="AN69" i="4"/>
  <c r="N76" i="4"/>
  <c r="Z76" i="4"/>
  <c r="AN76" i="4"/>
  <c r="AZ76" i="4"/>
  <c r="N78" i="4"/>
  <c r="T80" i="4"/>
  <c r="AN80" i="4"/>
  <c r="AT80" i="4"/>
  <c r="Z81" i="4"/>
  <c r="AZ82" i="4"/>
  <c r="N83" i="4"/>
  <c r="H86" i="4"/>
  <c r="AT86" i="4"/>
  <c r="Q98" i="4"/>
  <c r="AZ109" i="4"/>
  <c r="Z110" i="4"/>
  <c r="AN110" i="4"/>
  <c r="N112" i="4"/>
  <c r="Z112" i="4"/>
  <c r="AN112" i="4"/>
  <c r="H45" i="4"/>
  <c r="H52" i="4"/>
  <c r="H34" i="4"/>
  <c r="H101" i="4"/>
  <c r="AZ102" i="4"/>
  <c r="Z115" i="4"/>
  <c r="AQ67" i="4"/>
  <c r="K68" i="4"/>
  <c r="AK69" i="4"/>
  <c r="K75" i="4"/>
  <c r="W76" i="4"/>
  <c r="H97" i="4"/>
  <c r="H98" i="4"/>
  <c r="BF98" i="4"/>
  <c r="N100" i="4"/>
  <c r="Z100" i="4"/>
  <c r="AN100" i="4"/>
  <c r="AT100" i="4"/>
  <c r="AZ100" i="4"/>
  <c r="BF100" i="4"/>
  <c r="H102" i="4"/>
  <c r="N102" i="4"/>
  <c r="H116" i="4"/>
  <c r="T117" i="4"/>
  <c r="Z117" i="4"/>
  <c r="BI118" i="4"/>
  <c r="BC28" i="4"/>
  <c r="K29" i="4"/>
  <c r="BC33" i="4"/>
  <c r="T78" i="4"/>
  <c r="Z78" i="4"/>
  <c r="AW82" i="4"/>
  <c r="Z93" i="4"/>
  <c r="T94" i="4"/>
  <c r="BF34" i="4"/>
  <c r="Q86" i="4"/>
  <c r="K109" i="4"/>
  <c r="AK109" i="4"/>
  <c r="K110" i="4"/>
  <c r="W112" i="4"/>
  <c r="H50" i="4"/>
  <c r="E79" i="4"/>
  <c r="W79" i="4"/>
  <c r="BF79" i="4"/>
  <c r="AQ100" i="4"/>
  <c r="BC100" i="4"/>
  <c r="H113" i="4"/>
  <c r="Q117" i="4"/>
  <c r="H27" i="4"/>
  <c r="Z65" i="4"/>
  <c r="T67" i="4"/>
  <c r="AN82" i="4"/>
  <c r="E84" i="4"/>
  <c r="Q92" i="4"/>
  <c r="AW98" i="4"/>
  <c r="H99" i="4"/>
  <c r="Z102" i="4"/>
  <c r="AZ110" i="4"/>
  <c r="T111" i="4"/>
  <c r="BF111" i="4"/>
  <c r="N113" i="4"/>
  <c r="BH114" i="4"/>
  <c r="W115" i="4"/>
  <c r="AB116" i="4"/>
  <c r="AC118" i="4"/>
  <c r="AE118" i="4" s="1"/>
  <c r="AW24" i="4"/>
  <c r="E25" i="4"/>
  <c r="K25" i="4"/>
  <c r="Q25" i="4"/>
  <c r="W25" i="4"/>
  <c r="AK25" i="4"/>
  <c r="AZ29" i="4"/>
  <c r="AZ30" i="4"/>
  <c r="AT31" i="4"/>
  <c r="AZ32" i="4"/>
  <c r="Z33" i="4"/>
  <c r="AN33" i="4"/>
  <c r="AZ33" i="4"/>
  <c r="Z42" i="4"/>
  <c r="H46" i="4"/>
  <c r="N46" i="4"/>
  <c r="E52" i="4"/>
  <c r="W52" i="4"/>
  <c r="P53" i="4"/>
  <c r="Q53" i="4" s="1"/>
  <c r="W61" i="4"/>
  <c r="AQ61" i="4"/>
  <c r="E65" i="4"/>
  <c r="K65" i="4"/>
  <c r="Q65" i="4"/>
  <c r="BC65" i="4"/>
  <c r="E66" i="4"/>
  <c r="Q66" i="4"/>
  <c r="W66" i="4"/>
  <c r="AK66" i="4"/>
  <c r="E67" i="4"/>
  <c r="H77" i="4"/>
  <c r="BF77" i="4"/>
  <c r="AW80" i="4"/>
  <c r="Q81" i="4"/>
  <c r="AK81" i="4"/>
  <c r="AW81" i="4"/>
  <c r="AK82" i="4"/>
  <c r="AZ83" i="4"/>
  <c r="BF83" i="4"/>
  <c r="H92" i="4"/>
  <c r="T92" i="4"/>
  <c r="AN92" i="4"/>
  <c r="AB95" i="4"/>
  <c r="AB96" i="4"/>
  <c r="E99" i="4"/>
  <c r="K99" i="4"/>
  <c r="Q99" i="4"/>
  <c r="AK99" i="4"/>
  <c r="T101" i="4"/>
  <c r="AZ101" i="4"/>
  <c r="N103" i="4"/>
  <c r="AN103" i="4"/>
  <c r="AZ103" i="4"/>
  <c r="BC110" i="4"/>
  <c r="E111" i="4"/>
  <c r="K111" i="4"/>
  <c r="N114" i="4"/>
  <c r="T114" i="4"/>
  <c r="Z114" i="4"/>
  <c r="AZ114" i="4"/>
  <c r="BF114" i="4"/>
  <c r="N115" i="4"/>
  <c r="T115" i="4"/>
  <c r="K116" i="4"/>
  <c r="Q116" i="4"/>
  <c r="E117" i="4"/>
  <c r="K117" i="4"/>
  <c r="W29" i="4"/>
  <c r="E34" i="4"/>
  <c r="AN34" i="4"/>
  <c r="Q44" i="4"/>
  <c r="AB50" i="4"/>
  <c r="T50" i="4"/>
  <c r="AT59" i="4"/>
  <c r="T60" i="4"/>
  <c r="AK76" i="4"/>
  <c r="W78" i="4"/>
  <c r="AQ78" i="4"/>
  <c r="T85" i="4"/>
  <c r="Z98" i="4"/>
  <c r="W102" i="4"/>
  <c r="AQ102" i="4"/>
  <c r="Q113" i="4"/>
  <c r="AC120" i="4"/>
  <c r="AE120" i="4" s="1"/>
  <c r="BH28" i="4"/>
  <c r="AW29" i="4"/>
  <c r="W30" i="4"/>
  <c r="Q31" i="4"/>
  <c r="E24" i="4"/>
  <c r="BH24" i="4"/>
  <c r="AQ24" i="4"/>
  <c r="BC26" i="4"/>
  <c r="K27" i="4"/>
  <c r="W27" i="4"/>
  <c r="AK27" i="4"/>
  <c r="AQ27" i="4"/>
  <c r="AW27" i="4"/>
  <c r="E29" i="4"/>
  <c r="T29" i="4"/>
  <c r="BF29" i="4"/>
  <c r="H30" i="4"/>
  <c r="T30" i="4"/>
  <c r="Z30" i="4"/>
  <c r="BF30" i="4"/>
  <c r="H31" i="4"/>
  <c r="T31" i="4"/>
  <c r="Z31" i="4"/>
  <c r="AZ31" i="4"/>
  <c r="H32" i="4"/>
  <c r="N32" i="4"/>
  <c r="T32" i="4"/>
  <c r="E33" i="4"/>
  <c r="K33" i="4"/>
  <c r="BF33" i="4"/>
  <c r="W34" i="4"/>
  <c r="BC34" i="4"/>
  <c r="E35" i="4"/>
  <c r="K35" i="4"/>
  <c r="BF35" i="4"/>
  <c r="W42" i="4"/>
  <c r="Q43" i="4"/>
  <c r="K44" i="4"/>
  <c r="E45" i="4"/>
  <c r="K45" i="4"/>
  <c r="W45" i="4"/>
  <c r="T46" i="4"/>
  <c r="Z46" i="4"/>
  <c r="N47" i="4"/>
  <c r="Z48" i="4"/>
  <c r="Q50" i="4"/>
  <c r="K52" i="4"/>
  <c r="Q52" i="4"/>
  <c r="W59" i="4"/>
  <c r="AW59" i="4"/>
  <c r="Z61" i="4"/>
  <c r="K63" i="4"/>
  <c r="AB27" i="4"/>
  <c r="H24" i="4"/>
  <c r="AT24" i="4"/>
  <c r="Z25" i="4"/>
  <c r="AN25" i="4"/>
  <c r="BF25" i="4"/>
  <c r="H26" i="4"/>
  <c r="N26" i="4"/>
  <c r="T26" i="4"/>
  <c r="Z26" i="4"/>
  <c r="AN26" i="4"/>
  <c r="BF26" i="4"/>
  <c r="BH29" i="4"/>
  <c r="BH30" i="4"/>
  <c r="AN32" i="4"/>
  <c r="AT32" i="4"/>
  <c r="AQ33" i="4"/>
  <c r="AW33" i="4"/>
  <c r="N34" i="4"/>
  <c r="T34" i="4"/>
  <c r="Z34" i="4"/>
  <c r="AT34" i="4"/>
  <c r="AQ35" i="4"/>
  <c r="AW35" i="4"/>
  <c r="N42" i="4"/>
  <c r="K46" i="4"/>
  <c r="AZ65" i="4"/>
  <c r="BF65" i="4"/>
  <c r="T66" i="4"/>
  <c r="AN66" i="4"/>
  <c r="AA43" i="4"/>
  <c r="AB28" i="4"/>
  <c r="BF28" i="4"/>
  <c r="H43" i="4"/>
  <c r="N45" i="4"/>
  <c r="K47" i="4"/>
  <c r="E49" i="4"/>
  <c r="Q49" i="4"/>
  <c r="Z52" i="4"/>
  <c r="Q58" i="4"/>
  <c r="AW58" i="4"/>
  <c r="AZ60" i="4"/>
  <c r="E62" i="4"/>
  <c r="AK63" i="4"/>
  <c r="Q64" i="4"/>
  <c r="H68" i="4"/>
  <c r="N59" i="4"/>
  <c r="AZ59" i="4"/>
  <c r="BC60" i="4"/>
  <c r="AK61" i="4"/>
  <c r="Z62" i="4"/>
  <c r="BF63" i="4"/>
  <c r="H65" i="4"/>
  <c r="BC66" i="4"/>
  <c r="AW67" i="4"/>
  <c r="Q68" i="4"/>
  <c r="AK68" i="4"/>
  <c r="AQ68" i="4"/>
  <c r="AW68" i="4"/>
  <c r="BC68" i="4"/>
  <c r="E69" i="4"/>
  <c r="AQ69" i="4"/>
  <c r="AW69" i="4"/>
  <c r="BC69" i="4"/>
  <c r="Q75" i="4"/>
  <c r="W75" i="4"/>
  <c r="E76" i="4"/>
  <c r="K76" i="4"/>
  <c r="AW77" i="4"/>
  <c r="E78" i="4"/>
  <c r="K78" i="4"/>
  <c r="AN78" i="4"/>
  <c r="AT78" i="4"/>
  <c r="AZ78" i="4"/>
  <c r="H79" i="4"/>
  <c r="BC79" i="4"/>
  <c r="E80" i="4"/>
  <c r="K82" i="4"/>
  <c r="W82" i="4"/>
  <c r="Q85" i="4"/>
  <c r="W85" i="4"/>
  <c r="AQ85" i="4"/>
  <c r="AW85" i="4"/>
  <c r="T86" i="4"/>
  <c r="Z86" i="4"/>
  <c r="AN86" i="4"/>
  <c r="BF92" i="4"/>
  <c r="Q94" i="4"/>
  <c r="W94" i="4"/>
  <c r="AK94" i="4"/>
  <c r="H95" i="4"/>
  <c r="T95" i="4"/>
  <c r="H96" i="4"/>
  <c r="Z97" i="4"/>
  <c r="AZ97" i="4"/>
  <c r="AT98" i="4"/>
  <c r="AZ98" i="4"/>
  <c r="AW99" i="4"/>
  <c r="BC99" i="4"/>
  <c r="E100" i="4"/>
  <c r="AK101" i="4"/>
  <c r="AW101" i="4"/>
  <c r="E102" i="4"/>
  <c r="BF103" i="4"/>
  <c r="I104" i="4"/>
  <c r="AO104" i="4"/>
  <c r="AP108" i="4"/>
  <c r="N109" i="4"/>
  <c r="W111" i="4"/>
  <c r="E112" i="4"/>
  <c r="K112" i="4"/>
  <c r="Q112" i="4"/>
  <c r="E114" i="4"/>
  <c r="Q114" i="4"/>
  <c r="AT115" i="4"/>
  <c r="AZ115" i="4"/>
  <c r="BH116" i="4"/>
  <c r="AT66" i="4"/>
  <c r="BF66" i="4"/>
  <c r="AB68" i="4"/>
  <c r="AQ76" i="4"/>
  <c r="N77" i="4"/>
  <c r="T77" i="4"/>
  <c r="AN77" i="4"/>
  <c r="AK78" i="4"/>
  <c r="AT79" i="4"/>
  <c r="AZ79" i="4"/>
  <c r="W80" i="4"/>
  <c r="AK80" i="4"/>
  <c r="E81" i="4"/>
  <c r="BF81" i="4"/>
  <c r="H82" i="4"/>
  <c r="Z82" i="4"/>
  <c r="K83" i="4"/>
  <c r="T83" i="4"/>
  <c r="AN83" i="4"/>
  <c r="AZ84" i="4"/>
  <c r="H85" i="4"/>
  <c r="N85" i="4"/>
  <c r="W92" i="4"/>
  <c r="AZ93" i="4"/>
  <c r="H94" i="4"/>
  <c r="Q95" i="4"/>
  <c r="W95" i="4"/>
  <c r="Q96" i="4"/>
  <c r="W96" i="4"/>
  <c r="AQ96" i="4"/>
  <c r="K97" i="4"/>
  <c r="Q97" i="4"/>
  <c r="E98" i="4"/>
  <c r="K98" i="4"/>
  <c r="AA99" i="4"/>
  <c r="W99" i="4"/>
  <c r="Q100" i="4"/>
  <c r="Z101" i="4"/>
  <c r="AN101" i="4"/>
  <c r="O104" i="4"/>
  <c r="AY104" i="4"/>
  <c r="AZ104" i="4" s="1"/>
  <c r="Q109" i="4"/>
  <c r="W109" i="4"/>
  <c r="AQ109" i="4"/>
  <c r="Q110" i="4"/>
  <c r="BH110" i="4"/>
  <c r="Z111" i="4"/>
  <c r="AT111" i="4"/>
  <c r="BC112" i="4"/>
  <c r="E113" i="4"/>
  <c r="H114" i="4"/>
  <c r="E115" i="4"/>
  <c r="K115" i="4"/>
  <c r="T116" i="4"/>
  <c r="Z116" i="4"/>
  <c r="AT116" i="4"/>
  <c r="BF116" i="4"/>
  <c r="BI119" i="4"/>
  <c r="U104" i="4"/>
  <c r="BD104" i="4"/>
  <c r="BH68" i="4"/>
  <c r="BF69" i="4"/>
  <c r="T75" i="4"/>
  <c r="H76" i="4"/>
  <c r="AZ77" i="4"/>
  <c r="Q79" i="4"/>
  <c r="H80" i="4"/>
  <c r="W81" i="4"/>
  <c r="AW92" i="4"/>
  <c r="AW95" i="4"/>
  <c r="AQ98" i="4"/>
  <c r="BF99" i="4"/>
  <c r="BF101" i="4"/>
  <c r="K103" i="4"/>
  <c r="BC103" i="4"/>
  <c r="D104" i="4"/>
  <c r="AI104" i="4"/>
  <c r="BG109" i="4"/>
  <c r="BF109" i="4" s="1"/>
  <c r="AW110" i="4"/>
  <c r="AZ111" i="4"/>
  <c r="H112" i="4"/>
  <c r="E116" i="4"/>
  <c r="AZ116" i="4"/>
  <c r="AO108" i="4"/>
  <c r="L23" i="4"/>
  <c r="K23" i="4" s="1"/>
  <c r="S23" i="4"/>
  <c r="AB35" i="4"/>
  <c r="N35" i="4"/>
  <c r="AB75" i="4"/>
  <c r="K108" i="4"/>
  <c r="J108" i="4" s="1"/>
  <c r="I108" i="4" s="1"/>
  <c r="N108" i="4"/>
  <c r="BH32" i="4"/>
  <c r="BH33" i="4"/>
  <c r="AT33" i="4"/>
  <c r="BH35" i="4"/>
  <c r="AT35" i="4"/>
  <c r="AA65" i="4"/>
  <c r="BH65" i="4"/>
  <c r="BH81" i="4"/>
  <c r="BH84" i="4"/>
  <c r="AA30" i="4"/>
  <c r="N30" i="4"/>
  <c r="BG33" i="4"/>
  <c r="BG35" i="4"/>
  <c r="AA44" i="4"/>
  <c r="N44" i="4"/>
  <c r="AA48" i="4"/>
  <c r="E48" i="4"/>
  <c r="BG60" i="4"/>
  <c r="BF60" i="4" s="1"/>
  <c r="AT60" i="4"/>
  <c r="BH75" i="4"/>
  <c r="AO23" i="4"/>
  <c r="AR23" i="4" s="1"/>
  <c r="BH27" i="4"/>
  <c r="BH67" i="4"/>
  <c r="AT67" i="4"/>
  <c r="BG29" i="4"/>
  <c r="BG30" i="4"/>
  <c r="AA33" i="4"/>
  <c r="AV36" i="4"/>
  <c r="AU36" i="4" s="1"/>
  <c r="AW36" i="4" s="1"/>
  <c r="P36" i="4"/>
  <c r="O36" i="4"/>
  <c r="AB66" i="4"/>
  <c r="AA69" i="4"/>
  <c r="AA79" i="4"/>
  <c r="N79" i="4"/>
  <c r="AB81" i="4"/>
  <c r="N81" i="4"/>
  <c r="AA24" i="4"/>
  <c r="AB25" i="4"/>
  <c r="BG25" i="4"/>
  <c r="BG26" i="4"/>
  <c r="E27" i="4"/>
  <c r="BC27" i="4"/>
  <c r="E28" i="4"/>
  <c r="K28" i="4"/>
  <c r="Q28" i="4"/>
  <c r="W28" i="4"/>
  <c r="AK28" i="4"/>
  <c r="AQ28" i="4"/>
  <c r="AW28" i="4"/>
  <c r="H29" i="4"/>
  <c r="AA29" i="4"/>
  <c r="AK29" i="4"/>
  <c r="AQ29" i="4"/>
  <c r="AB30" i="4"/>
  <c r="AW30" i="4"/>
  <c r="N31" i="4"/>
  <c r="AQ31" i="4"/>
  <c r="BF31" i="4"/>
  <c r="AB32" i="4"/>
  <c r="Z32" i="4"/>
  <c r="BC32" i="4"/>
  <c r="AB33" i="4"/>
  <c r="T33" i="4"/>
  <c r="AB34" i="4"/>
  <c r="BH34" i="4"/>
  <c r="T35" i="4"/>
  <c r="AO40" i="4"/>
  <c r="Q41" i="4"/>
  <c r="T41" i="4"/>
  <c r="AA42" i="4"/>
  <c r="AB42" i="4"/>
  <c r="T42" i="4"/>
  <c r="E43" i="4"/>
  <c r="AB44" i="4"/>
  <c r="T44" i="4"/>
  <c r="Q45" i="4"/>
  <c r="H47" i="4"/>
  <c r="K48" i="4"/>
  <c r="W49" i="4"/>
  <c r="E50" i="4"/>
  <c r="K50" i="4"/>
  <c r="AA51" i="4"/>
  <c r="Z51" i="4"/>
  <c r="I57" i="4"/>
  <c r="AA58" i="4"/>
  <c r="AZ58" i="4"/>
  <c r="AA59" i="4"/>
  <c r="T59" i="4"/>
  <c r="AN59" i="4"/>
  <c r="Q60" i="4"/>
  <c r="W60" i="4"/>
  <c r="K61" i="4"/>
  <c r="Q61" i="4"/>
  <c r="BH61" i="4"/>
  <c r="BG61" i="4"/>
  <c r="BF61" i="4"/>
  <c r="W62" i="4"/>
  <c r="AK62" i="4"/>
  <c r="AB63" i="4"/>
  <c r="Z63" i="4"/>
  <c r="AA64" i="4"/>
  <c r="BH64" i="4"/>
  <c r="AW64" i="4"/>
  <c r="AB65" i="4"/>
  <c r="T65" i="4"/>
  <c r="AN65" i="4"/>
  <c r="K66" i="4"/>
  <c r="Z66" i="4"/>
  <c r="BH66" i="4"/>
  <c r="AZ66" i="4"/>
  <c r="Q67" i="4"/>
  <c r="W67" i="4"/>
  <c r="AK67" i="4"/>
  <c r="BF68" i="4"/>
  <c r="AB69" i="4"/>
  <c r="AN75" i="4"/>
  <c r="AT75" i="4"/>
  <c r="AZ75" i="4"/>
  <c r="T76" i="4"/>
  <c r="AW76" i="4"/>
  <c r="BG77" i="4"/>
  <c r="AB78" i="4"/>
  <c r="AB79" i="4"/>
  <c r="BH79" i="4"/>
  <c r="AA80" i="4"/>
  <c r="Z80" i="4" s="1"/>
  <c r="BH80" i="4"/>
  <c r="H81" i="4"/>
  <c r="AN81" i="4"/>
  <c r="BH82" i="4"/>
  <c r="BH85" i="4"/>
  <c r="AA86" i="4"/>
  <c r="BH94" i="4"/>
  <c r="AA98" i="4"/>
  <c r="AB117" i="4"/>
  <c r="N117" i="4"/>
  <c r="AB24" i="4"/>
  <c r="Z24" i="4"/>
  <c r="BH25" i="4"/>
  <c r="AZ25" i="4"/>
  <c r="AB26" i="4"/>
  <c r="BH26" i="4"/>
  <c r="Q27" i="4"/>
  <c r="AB29" i="4"/>
  <c r="AA32" i="4"/>
  <c r="AB43" i="4"/>
  <c r="T43" i="4"/>
  <c r="AB51" i="4"/>
  <c r="L57" i="4"/>
  <c r="K57" i="4" s="1"/>
  <c r="BH58" i="4"/>
  <c r="AB59" i="4"/>
  <c r="K60" i="4"/>
  <c r="AA62" i="4"/>
  <c r="AB64" i="4"/>
  <c r="BG64" i="4"/>
  <c r="K67" i="4"/>
  <c r="AA68" i="4"/>
  <c r="BG69" i="4"/>
  <c r="H75" i="4"/>
  <c r="N75" i="4"/>
  <c r="AK75" i="4"/>
  <c r="AB76" i="4"/>
  <c r="Q76" i="4"/>
  <c r="BG76" i="4"/>
  <c r="BF76" i="4" s="1"/>
  <c r="AB77" i="4"/>
  <c r="BH77" i="4"/>
  <c r="BH78" i="4"/>
  <c r="K79" i="4"/>
  <c r="T79" i="4"/>
  <c r="AB80" i="4"/>
  <c r="AQ80" i="4"/>
  <c r="AZ80" i="4"/>
  <c r="AZ81" i="4"/>
  <c r="AB82" i="4"/>
  <c r="AA82" i="4"/>
  <c r="N82" i="4"/>
  <c r="AZ92" i="4"/>
  <c r="AT108" i="4"/>
  <c r="AN109" i="4"/>
  <c r="K24" i="4"/>
  <c r="W24" i="4"/>
  <c r="AK24" i="4"/>
  <c r="H25" i="4"/>
  <c r="N25" i="4"/>
  <c r="T25" i="4"/>
  <c r="AQ25" i="4"/>
  <c r="AW25" i="4"/>
  <c r="BC25" i="4"/>
  <c r="E26" i="4"/>
  <c r="K26" i="4"/>
  <c r="Q26" i="4"/>
  <c r="W26" i="4"/>
  <c r="AK26" i="4"/>
  <c r="AQ26" i="4"/>
  <c r="AW26" i="4"/>
  <c r="AA27" i="4"/>
  <c r="T27" i="4"/>
  <c r="Z27" i="4"/>
  <c r="AN27" i="4"/>
  <c r="AT27" i="4"/>
  <c r="AZ27" i="4"/>
  <c r="BF27" i="4"/>
  <c r="H28" i="4"/>
  <c r="N28" i="4"/>
  <c r="T28" i="4"/>
  <c r="Z28" i="4"/>
  <c r="AN28" i="4"/>
  <c r="AT28" i="4"/>
  <c r="AZ28" i="4"/>
  <c r="Q29" i="4"/>
  <c r="AT29" i="4"/>
  <c r="K30" i="4"/>
  <c r="Q30" i="4"/>
  <c r="AN30" i="4"/>
  <c r="AT30" i="4"/>
  <c r="AB31" i="4"/>
  <c r="K31" i="4"/>
  <c r="AN31" i="4"/>
  <c r="BG31" i="4"/>
  <c r="AK32" i="4"/>
  <c r="BF32" i="4"/>
  <c r="H35" i="4"/>
  <c r="AA35" i="4"/>
  <c r="W35" i="4"/>
  <c r="AB41" i="4"/>
  <c r="AA41" i="4"/>
  <c r="Z41" i="4" s="1"/>
  <c r="H42" i="4"/>
  <c r="Q42" i="4"/>
  <c r="K43" i="4"/>
  <c r="E44" i="4"/>
  <c r="W44" i="4"/>
  <c r="AB45" i="4"/>
  <c r="T45" i="4"/>
  <c r="AA47" i="4"/>
  <c r="H48" i="4"/>
  <c r="Q48" i="4"/>
  <c r="AA50" i="4"/>
  <c r="Z50" i="4" s="1"/>
  <c r="Q51" i="4"/>
  <c r="N52" i="4"/>
  <c r="AB58" i="4"/>
  <c r="K58" i="4"/>
  <c r="AQ59" i="4"/>
  <c r="AB60" i="4"/>
  <c r="Z60" i="4"/>
  <c r="BH60" i="4"/>
  <c r="AB61" i="4"/>
  <c r="T61" i="4"/>
  <c r="AW61" i="4"/>
  <c r="AB62" i="4"/>
  <c r="T62" i="4"/>
  <c r="AQ62" i="4"/>
  <c r="BH62" i="4"/>
  <c r="Q63" i="4"/>
  <c r="W63" i="4"/>
  <c r="AT63" i="4"/>
  <c r="AZ63" i="4"/>
  <c r="E64" i="4"/>
  <c r="Z64" i="4"/>
  <c r="BC64" i="4"/>
  <c r="W65" i="4"/>
  <c r="AK65" i="4"/>
  <c r="H66" i="4"/>
  <c r="AA66" i="4"/>
  <c r="AQ66" i="4"/>
  <c r="AW66" i="4"/>
  <c r="H67" i="4"/>
  <c r="AB67" i="4"/>
  <c r="AN67" i="4"/>
  <c r="BC67" i="4"/>
  <c r="BI67" i="4" s="1"/>
  <c r="E68" i="4"/>
  <c r="AN68" i="4"/>
  <c r="BG68" i="4"/>
  <c r="Q69" i="4"/>
  <c r="W69" i="4"/>
  <c r="BH69" i="4"/>
  <c r="AZ69" i="4"/>
  <c r="E75" i="4"/>
  <c r="Z75" i="4"/>
  <c r="BH76" i="4"/>
  <c r="Q77" i="4"/>
  <c r="Z77" i="4"/>
  <c r="AQ77" i="4"/>
  <c r="H78" i="4"/>
  <c r="Q78" i="4"/>
  <c r="AW78" i="4"/>
  <c r="BF78" i="4"/>
  <c r="AN79" i="4"/>
  <c r="AW79" i="4"/>
  <c r="Q80" i="4"/>
  <c r="BG81" i="4"/>
  <c r="E82" i="4"/>
  <c r="E83" i="4"/>
  <c r="AT84" i="4"/>
  <c r="AT93" i="4"/>
  <c r="K95" i="4"/>
  <c r="K96" i="4"/>
  <c r="BG113" i="4"/>
  <c r="BF113" i="4" s="1"/>
  <c r="AQ82" i="4"/>
  <c r="BF82" i="4"/>
  <c r="AB86" i="4"/>
  <c r="N92" i="4"/>
  <c r="BH92" i="4"/>
  <c r="AQ92" i="4"/>
  <c r="H93" i="4"/>
  <c r="AA93" i="4"/>
  <c r="BH93" i="4"/>
  <c r="BG93" i="4"/>
  <c r="N94" i="4"/>
  <c r="AQ94" i="4"/>
  <c r="BG95" i="4"/>
  <c r="BH95" i="4"/>
  <c r="BF96" i="4"/>
  <c r="W97" i="4"/>
  <c r="AW97" i="4"/>
  <c r="AB98" i="4"/>
  <c r="T98" i="4"/>
  <c r="AN98" i="4"/>
  <c r="BC98" i="4"/>
  <c r="T99" i="4"/>
  <c r="AN99" i="4"/>
  <c r="BG99" i="4"/>
  <c r="K100" i="4"/>
  <c r="BH100" i="4"/>
  <c r="AB101" i="4"/>
  <c r="Q101" i="4"/>
  <c r="BG101" i="4"/>
  <c r="K102" i="4"/>
  <c r="Q102" i="4"/>
  <c r="AN102" i="4"/>
  <c r="BG102" i="4"/>
  <c r="BC102" i="4"/>
  <c r="H103" i="4"/>
  <c r="BH103" i="4"/>
  <c r="AW103" i="4"/>
  <c r="F104" i="4"/>
  <c r="J104" i="4"/>
  <c r="K104" i="4" s="1"/>
  <c r="P104" i="4"/>
  <c r="Q104" i="4" s="1"/>
  <c r="V104" i="4"/>
  <c r="W104" i="4" s="1"/>
  <c r="AJ104" i="4"/>
  <c r="AK104" i="4" s="1"/>
  <c r="AP104" i="4"/>
  <c r="AQ104" i="4" s="1"/>
  <c r="AU104" i="4"/>
  <c r="BA104" i="4"/>
  <c r="BE104" i="4"/>
  <c r="BF104" i="4" s="1"/>
  <c r="H109" i="4"/>
  <c r="BH109" i="4"/>
  <c r="AK110" i="4"/>
  <c r="AQ110" i="4"/>
  <c r="AB111" i="4"/>
  <c r="N111" i="4"/>
  <c r="AW111" i="4"/>
  <c r="T112" i="4"/>
  <c r="AC112" i="4" s="1"/>
  <c r="AE112" i="4" s="1"/>
  <c r="BH113" i="4"/>
  <c r="AK114" i="4"/>
  <c r="AQ114" i="4"/>
  <c r="AB115" i="4"/>
  <c r="BC115" i="4"/>
  <c r="AK116" i="4"/>
  <c r="Q82" i="4"/>
  <c r="H83" i="4"/>
  <c r="W83" i="4"/>
  <c r="AK83" i="4"/>
  <c r="AT83" i="4"/>
  <c r="AA84" i="4"/>
  <c r="AW84" i="4"/>
  <c r="BC84" i="4"/>
  <c r="Z85" i="4"/>
  <c r="K86" i="4"/>
  <c r="BH86" i="4"/>
  <c r="Z92" i="4"/>
  <c r="BC92" i="4"/>
  <c r="AB93" i="4"/>
  <c r="T93" i="4"/>
  <c r="AW93" i="4"/>
  <c r="Z94" i="4"/>
  <c r="N95" i="4"/>
  <c r="BH96" i="4"/>
  <c r="AA97" i="4"/>
  <c r="BH97" i="4"/>
  <c r="BH98" i="4"/>
  <c r="AB99" i="4"/>
  <c r="BH99" i="4"/>
  <c r="AZ99" i="4"/>
  <c r="H100" i="4"/>
  <c r="W100" i="4"/>
  <c r="AK100" i="4"/>
  <c r="BH101" i="4"/>
  <c r="AB103" i="4"/>
  <c r="T103" i="4"/>
  <c r="G104" i="4"/>
  <c r="L104" i="4"/>
  <c r="R104" i="4"/>
  <c r="X104" i="4"/>
  <c r="AL104" i="4"/>
  <c r="AR104" i="4"/>
  <c r="AV104" i="4"/>
  <c r="BB104" i="4"/>
  <c r="AB109" i="4"/>
  <c r="AB110" i="4"/>
  <c r="AA110" i="4"/>
  <c r="AB112" i="4"/>
  <c r="AW112" i="4"/>
  <c r="AB113" i="4"/>
  <c r="AN113" i="4"/>
  <c r="AT113" i="4"/>
  <c r="AA114" i="4"/>
  <c r="W114" i="4"/>
  <c r="AC114" i="4" s="1"/>
  <c r="BG82" i="4"/>
  <c r="BC82" i="4"/>
  <c r="AB83" i="4"/>
  <c r="BH83" i="4"/>
  <c r="AB84" i="4"/>
  <c r="T84" i="4"/>
  <c r="Z84" i="4"/>
  <c r="AN84" i="4"/>
  <c r="AB85" i="4"/>
  <c r="K85" i="4"/>
  <c r="BG85" i="4"/>
  <c r="BF85" i="4"/>
  <c r="W86" i="4"/>
  <c r="AK86" i="4"/>
  <c r="AQ86" i="4"/>
  <c r="BF86" i="4"/>
  <c r="AB92" i="4"/>
  <c r="K92" i="4"/>
  <c r="AT92" i="4"/>
  <c r="K93" i="4"/>
  <c r="AN93" i="4"/>
  <c r="AB94" i="4"/>
  <c r="K94" i="4"/>
  <c r="AN94" i="4"/>
  <c r="E95" i="4"/>
  <c r="Z95" i="4"/>
  <c r="E96" i="4"/>
  <c r="T96" i="4"/>
  <c r="Z96" i="4"/>
  <c r="AW96" i="4"/>
  <c r="BC96" i="4"/>
  <c r="AB97" i="4"/>
  <c r="T97" i="4"/>
  <c r="AK97" i="4"/>
  <c r="BC97" i="4"/>
  <c r="W98" i="4"/>
  <c r="AQ99" i="4"/>
  <c r="AB100" i="4"/>
  <c r="T100" i="4"/>
  <c r="AW100" i="4"/>
  <c r="N101" i="4"/>
  <c r="AQ101" i="4"/>
  <c r="AB102" i="4"/>
  <c r="T102" i="4"/>
  <c r="BH102" i="4"/>
  <c r="AW102" i="4"/>
  <c r="AT103" i="4"/>
  <c r="C104" i="4"/>
  <c r="M104" i="4"/>
  <c r="S104" i="4"/>
  <c r="Y104" i="4"/>
  <c r="AM104" i="4"/>
  <c r="AN104" i="4" s="1"/>
  <c r="AS104" i="4"/>
  <c r="AA109" i="4"/>
  <c r="AW109" i="4"/>
  <c r="BC109" i="4"/>
  <c r="E110" i="4"/>
  <c r="BG110" i="4"/>
  <c r="BF110" i="4" s="1"/>
  <c r="Q111" i="4"/>
  <c r="BH111" i="4"/>
  <c r="BH112" i="4"/>
  <c r="BF112" i="4"/>
  <c r="K113" i="4"/>
  <c r="Z113" i="4"/>
  <c r="AB114" i="4"/>
  <c r="H115" i="4"/>
  <c r="Q115" i="4"/>
  <c r="AN115" i="4"/>
  <c r="AW115" i="4"/>
  <c r="N116" i="4"/>
  <c r="W116" i="4"/>
  <c r="AC116" i="4" s="1"/>
  <c r="AE116" i="4" s="1"/>
  <c r="H117" i="4"/>
  <c r="AA117" i="4"/>
  <c r="W117" i="4"/>
  <c r="BI117" i="4"/>
  <c r="AC35" i="4"/>
  <c r="BI32" i="4"/>
  <c r="W47" i="4"/>
  <c r="Z47" i="4"/>
  <c r="N24" i="4"/>
  <c r="AN24" i="4"/>
  <c r="BG24" i="4"/>
  <c r="BF24" i="4" s="1"/>
  <c r="AT25" i="4"/>
  <c r="AA26" i="4"/>
  <c r="AZ26" i="4"/>
  <c r="N27" i="4"/>
  <c r="BG27" i="4"/>
  <c r="N29" i="4"/>
  <c r="AA31" i="4"/>
  <c r="BH31" i="4"/>
  <c r="E32" i="4"/>
  <c r="BG32" i="4"/>
  <c r="AA34" i="4"/>
  <c r="AA45" i="4"/>
  <c r="AB46" i="4"/>
  <c r="AB48" i="4"/>
  <c r="N48" i="4"/>
  <c r="Q24" i="4"/>
  <c r="AZ24" i="4"/>
  <c r="AA28" i="4"/>
  <c r="AK30" i="4"/>
  <c r="W33" i="4"/>
  <c r="AK33" i="4"/>
  <c r="BG34" i="4"/>
  <c r="AK35" i="4"/>
  <c r="BI35" i="4" s="1"/>
  <c r="E41" i="4"/>
  <c r="N41" i="4"/>
  <c r="W41" i="4"/>
  <c r="E42" i="4"/>
  <c r="N43" i="4"/>
  <c r="W43" i="4"/>
  <c r="AA46" i="4"/>
  <c r="H49" i="4"/>
  <c r="AA49" i="4"/>
  <c r="Z49" i="4" s="1"/>
  <c r="K49" i="4"/>
  <c r="AA25" i="4"/>
  <c r="AT26" i="4"/>
  <c r="BG28" i="4"/>
  <c r="E31" i="4"/>
  <c r="K32" i="4"/>
  <c r="N33" i="4"/>
  <c r="H41" i="4"/>
  <c r="Z45" i="4"/>
  <c r="AB47" i="4"/>
  <c r="AB49" i="4"/>
  <c r="N49" i="4"/>
  <c r="Z109" i="4"/>
  <c r="T24" i="4"/>
  <c r="BC24" i="4"/>
  <c r="AC79" i="4"/>
  <c r="I11" i="6"/>
  <c r="T11" i="6"/>
  <c r="T47" i="4"/>
  <c r="T48" i="4"/>
  <c r="N50" i="4"/>
  <c r="H51" i="4"/>
  <c r="AB52" i="4"/>
  <c r="N58" i="4"/>
  <c r="BC58" i="4"/>
  <c r="K59" i="4"/>
  <c r="Z59" i="4"/>
  <c r="BH59" i="4"/>
  <c r="N60" i="4"/>
  <c r="AN62" i="4"/>
  <c r="AT62" i="4"/>
  <c r="N63" i="4"/>
  <c r="BC63" i="4"/>
  <c r="BH63" i="4"/>
  <c r="AZ64" i="4"/>
  <c r="BF64" i="4"/>
  <c r="AW65" i="4"/>
  <c r="N67" i="4"/>
  <c r="AA67" i="4"/>
  <c r="Z67" i="4" s="1"/>
  <c r="N69" i="4"/>
  <c r="AQ75" i="4"/>
  <c r="AW75" i="4"/>
  <c r="AT76" i="4"/>
  <c r="AT77" i="4"/>
  <c r="BC77" i="4"/>
  <c r="BC80" i="4"/>
  <c r="K81" i="4"/>
  <c r="AT81" i="4"/>
  <c r="BC81" i="4"/>
  <c r="T82" i="4"/>
  <c r="AT82" i="4"/>
  <c r="N84" i="4"/>
  <c r="E85" i="4"/>
  <c r="AZ85" i="4"/>
  <c r="N86" i="4"/>
  <c r="E92" i="4"/>
  <c r="AK92" i="4"/>
  <c r="N93" i="4"/>
  <c r="BC93" i="4"/>
  <c r="E94" i="4"/>
  <c r="AT94" i="4"/>
  <c r="BG94" i="4"/>
  <c r="AT95" i="4"/>
  <c r="AK96" i="4"/>
  <c r="N97" i="4"/>
  <c r="AQ97" i="4"/>
  <c r="N98" i="4"/>
  <c r="BG98" i="4"/>
  <c r="AT99" i="4"/>
  <c r="AA100" i="4"/>
  <c r="BG100" i="4"/>
  <c r="AA102" i="4"/>
  <c r="W103" i="4"/>
  <c r="T110" i="4"/>
  <c r="AN111" i="4"/>
  <c r="BG111" i="4"/>
  <c r="AT112" i="4"/>
  <c r="AA115" i="4"/>
  <c r="T51" i="4"/>
  <c r="AA52" i="4"/>
  <c r="E58" i="4"/>
  <c r="AQ58" i="4"/>
  <c r="E59" i="4"/>
  <c r="BG59" i="4"/>
  <c r="BF59" i="4" s="1"/>
  <c r="H60" i="4"/>
  <c r="AQ60" i="4"/>
  <c r="AA61" i="4"/>
  <c r="AN61" i="4"/>
  <c r="AZ61" i="4"/>
  <c r="N62" i="4"/>
  <c r="BC62" i="4"/>
  <c r="H63" i="4"/>
  <c r="BG63" i="4"/>
  <c r="N64" i="4"/>
  <c r="AQ64" i="4"/>
  <c r="N65" i="4"/>
  <c r="AQ65" i="4"/>
  <c r="N66" i="4"/>
  <c r="BG66" i="4"/>
  <c r="BG67" i="4"/>
  <c r="T68" i="4"/>
  <c r="AT68" i="4"/>
  <c r="H69" i="4"/>
  <c r="AT69" i="4"/>
  <c r="BG75" i="4"/>
  <c r="BF75" i="4" s="1"/>
  <c r="AA78" i="4"/>
  <c r="BG79" i="4"/>
  <c r="AA81" i="4"/>
  <c r="AA83" i="4"/>
  <c r="Z83" i="4" s="1"/>
  <c r="BG84" i="4"/>
  <c r="BF84" i="4" s="1"/>
  <c r="BG86" i="4"/>
  <c r="AA95" i="4"/>
  <c r="AA96" i="4"/>
  <c r="AA101" i="4"/>
  <c r="AA103" i="4"/>
  <c r="BG103" i="4"/>
  <c r="AA111" i="4"/>
  <c r="AA112" i="4"/>
  <c r="BG112" i="4"/>
  <c r="BG115" i="4"/>
  <c r="AD118" i="4"/>
  <c r="BG58" i="4"/>
  <c r="BF58" i="4" s="1"/>
  <c r="AA75" i="4"/>
  <c r="AA76" i="4"/>
  <c r="AA77" i="4"/>
  <c r="BG78" i="4"/>
  <c r="BG80" i="4"/>
  <c r="BF80" i="4" s="1"/>
  <c r="BG83" i="4"/>
  <c r="AA85" i="4"/>
  <c r="AK85" i="4"/>
  <c r="AT85" i="4"/>
  <c r="BC85" i="4"/>
  <c r="AA92" i="4"/>
  <c r="BG92" i="4"/>
  <c r="BF93" i="4"/>
  <c r="AA94" i="4"/>
  <c r="AQ95" i="4"/>
  <c r="BG96" i="4"/>
  <c r="AT97" i="4"/>
  <c r="BG97" i="4"/>
  <c r="AK98" i="4"/>
  <c r="N99" i="4"/>
  <c r="BC101" i="4"/>
  <c r="AT102" i="4"/>
  <c r="E103" i="4"/>
  <c r="Z103" i="4"/>
  <c r="E109" i="4"/>
  <c r="N110" i="4"/>
  <c r="W110" i="4"/>
  <c r="AQ111" i="4"/>
  <c r="AQ112" i="4"/>
  <c r="AA113" i="4"/>
  <c r="AW113" i="4"/>
  <c r="AT114" i="4"/>
  <c r="BC114" i="4"/>
  <c r="AK115" i="4"/>
  <c r="BF115" i="4"/>
  <c r="AA116" i="4"/>
  <c r="AN116" i="4"/>
  <c r="AW116" i="4"/>
  <c r="BC116" i="4"/>
  <c r="BG116" i="4"/>
  <c r="BI120" i="4"/>
  <c r="AR66" i="6"/>
  <c r="E47" i="4"/>
  <c r="T49" i="4"/>
  <c r="N51" i="4"/>
  <c r="W51" i="4"/>
  <c r="T52" i="4"/>
  <c r="AN58" i="4"/>
  <c r="AT58" i="4"/>
  <c r="H59" i="4"/>
  <c r="Q59" i="4"/>
  <c r="AA60" i="4"/>
  <c r="AN60" i="4"/>
  <c r="AW60" i="4"/>
  <c r="E61" i="4"/>
  <c r="AT61" i="4"/>
  <c r="BC61" i="4"/>
  <c r="AZ62" i="4"/>
  <c r="BG62" i="4"/>
  <c r="BF62" i="4" s="1"/>
  <c r="E63" i="4"/>
  <c r="AA63" i="4"/>
  <c r="BI63" i="4"/>
  <c r="K64" i="4"/>
  <c r="AT65" i="4"/>
  <c r="BG65" i="4"/>
  <c r="N68" i="4"/>
  <c r="W68" i="4"/>
  <c r="K69" i="4"/>
  <c r="BC75" i="4"/>
  <c r="BC76" i="4"/>
  <c r="N80" i="4"/>
  <c r="T81" i="4"/>
  <c r="AQ81" i="4"/>
  <c r="AN85" i="4"/>
  <c r="AZ86" i="4"/>
  <c r="AQ93" i="4"/>
  <c r="BC94" i="4"/>
  <c r="AK95" i="4"/>
  <c r="AZ95" i="4"/>
  <c r="AN97" i="4"/>
  <c r="BF97" i="4"/>
  <c r="Z99" i="4"/>
  <c r="AT101" i="4"/>
  <c r="AK102" i="4"/>
  <c r="BF102" i="4"/>
  <c r="E104" i="4"/>
  <c r="T109" i="4"/>
  <c r="AT109" i="4"/>
  <c r="H110" i="4"/>
  <c r="AT110" i="4"/>
  <c r="H111" i="4"/>
  <c r="AK111" i="4"/>
  <c r="BC111" i="4"/>
  <c r="AK112" i="4"/>
  <c r="AZ112" i="4"/>
  <c r="AQ113" i="4"/>
  <c r="AZ113" i="4"/>
  <c r="AN114" i="4"/>
  <c r="AW114" i="4"/>
  <c r="BG114" i="4"/>
  <c r="AQ116" i="4"/>
  <c r="A19" i="4"/>
  <c r="BE18" i="4"/>
  <c r="BD18" i="4"/>
  <c r="BB18" i="4"/>
  <c r="BA18" i="4"/>
  <c r="AY18" i="4"/>
  <c r="AX18" i="4"/>
  <c r="AV18" i="4"/>
  <c r="AU18" i="4"/>
  <c r="AS18" i="4"/>
  <c r="AR18" i="4"/>
  <c r="AP18" i="4"/>
  <c r="AO18" i="4"/>
  <c r="AM18" i="4"/>
  <c r="AL18" i="4"/>
  <c r="AJ18" i="4"/>
  <c r="AI18" i="4"/>
  <c r="Y18" i="4"/>
  <c r="X18" i="4"/>
  <c r="V18" i="4"/>
  <c r="U18" i="4"/>
  <c r="S18" i="4"/>
  <c r="R18" i="4"/>
  <c r="P18" i="4"/>
  <c r="O18" i="4"/>
  <c r="M18" i="4"/>
  <c r="L18" i="4"/>
  <c r="J18" i="4"/>
  <c r="I18" i="4"/>
  <c r="G18" i="4"/>
  <c r="F18" i="4"/>
  <c r="D18" i="4"/>
  <c r="C18" i="4"/>
  <c r="BE17" i="4"/>
  <c r="BD17" i="4"/>
  <c r="BB17" i="4"/>
  <c r="BA17" i="4"/>
  <c r="AY17" i="4"/>
  <c r="AX17" i="4"/>
  <c r="AV17" i="4"/>
  <c r="AU17" i="4"/>
  <c r="AS17" i="4"/>
  <c r="AR17" i="4"/>
  <c r="AP17" i="4"/>
  <c r="AO17" i="4"/>
  <c r="AM17" i="4"/>
  <c r="AL17" i="4"/>
  <c r="AJ17" i="4"/>
  <c r="AI17" i="4"/>
  <c r="Y17" i="4"/>
  <c r="X17" i="4"/>
  <c r="V17" i="4"/>
  <c r="U17" i="4"/>
  <c r="S17" i="4"/>
  <c r="R17" i="4"/>
  <c r="P17" i="4"/>
  <c r="O17" i="4"/>
  <c r="M17" i="4"/>
  <c r="L17" i="4"/>
  <c r="J17" i="4"/>
  <c r="I17" i="4"/>
  <c r="G17" i="4"/>
  <c r="F17" i="4"/>
  <c r="D17" i="4"/>
  <c r="C17" i="4"/>
  <c r="BE16" i="4"/>
  <c r="BD16" i="4"/>
  <c r="BB16" i="4"/>
  <c r="BA16" i="4"/>
  <c r="AY16" i="4"/>
  <c r="AX16" i="4"/>
  <c r="AV16" i="4"/>
  <c r="AU16" i="4"/>
  <c r="AS16" i="4"/>
  <c r="AR16" i="4"/>
  <c r="AT16" i="4" s="1"/>
  <c r="AP16" i="4"/>
  <c r="AO16" i="4"/>
  <c r="AM16" i="4"/>
  <c r="AL16" i="4"/>
  <c r="AJ16" i="4"/>
  <c r="AI16" i="4"/>
  <c r="Y16" i="4"/>
  <c r="X16" i="4"/>
  <c r="V16" i="4"/>
  <c r="U16" i="4"/>
  <c r="S16" i="4"/>
  <c r="R16" i="4"/>
  <c r="P16" i="4"/>
  <c r="O16" i="4"/>
  <c r="M16" i="4"/>
  <c r="L16" i="4"/>
  <c r="J16" i="4"/>
  <c r="I16" i="4"/>
  <c r="G16" i="4"/>
  <c r="F16" i="4"/>
  <c r="D16" i="4"/>
  <c r="C16" i="4"/>
  <c r="AC117" i="4" l="1"/>
  <c r="T16" i="4"/>
  <c r="AC34" i="4"/>
  <c r="AC76" i="4"/>
  <c r="BI83" i="4"/>
  <c r="AN16" i="4"/>
  <c r="AZ16" i="4"/>
  <c r="BI29" i="4"/>
  <c r="AC111" i="4"/>
  <c r="AE111" i="4" s="1"/>
  <c r="BI110" i="4"/>
  <c r="AC84" i="4"/>
  <c r="BI33" i="4"/>
  <c r="AC29" i="4"/>
  <c r="BI66" i="4"/>
  <c r="AD120" i="4"/>
  <c r="AC52" i="4"/>
  <c r="BI103" i="4"/>
  <c r="AC61" i="4"/>
  <c r="BI69" i="4"/>
  <c r="BI68" i="4"/>
  <c r="AC65" i="4"/>
  <c r="AC62" i="4"/>
  <c r="BI59" i="4"/>
  <c r="AC101" i="4"/>
  <c r="AD101" i="4" s="1"/>
  <c r="AC85" i="4"/>
  <c r="BI100" i="4"/>
  <c r="T104" i="4"/>
  <c r="AF104" i="4" s="1"/>
  <c r="BI79" i="4"/>
  <c r="BI28" i="4"/>
  <c r="AC96" i="4"/>
  <c r="AD96" i="4" s="1"/>
  <c r="AC47" i="4"/>
  <c r="AC30" i="4"/>
  <c r="BI34" i="4"/>
  <c r="AC102" i="4"/>
  <c r="BC16" i="4"/>
  <c r="AW17" i="4"/>
  <c r="BC18" i="4"/>
  <c r="BF16" i="4"/>
  <c r="Z17" i="4"/>
  <c r="AN17" i="4"/>
  <c r="AT17" i="4"/>
  <c r="AZ17" i="4"/>
  <c r="BF17" i="4"/>
  <c r="T18" i="4"/>
  <c r="AN18" i="4"/>
  <c r="AT18" i="4"/>
  <c r="AZ18" i="4"/>
  <c r="BF18" i="4"/>
  <c r="AC86" i="4"/>
  <c r="BI82" i="4"/>
  <c r="BI31" i="4"/>
  <c r="BI86" i="4"/>
  <c r="AC42" i="4"/>
  <c r="BI30" i="4"/>
  <c r="BI25" i="4"/>
  <c r="AC115" i="4"/>
  <c r="AE115" i="4" s="1"/>
  <c r="AC77" i="4"/>
  <c r="AC46" i="4"/>
  <c r="AD114" i="4"/>
  <c r="AE114" i="4"/>
  <c r="AD112" i="4"/>
  <c r="AB16" i="4"/>
  <c r="T17" i="4"/>
  <c r="AB18" i="4"/>
  <c r="BI65" i="4"/>
  <c r="AC98" i="4"/>
  <c r="AD98" i="4" s="1"/>
  <c r="AW104" i="4"/>
  <c r="AC75" i="4"/>
  <c r="BI27" i="4"/>
  <c r="AC26" i="4"/>
  <c r="AC25" i="4"/>
  <c r="E16" i="4"/>
  <c r="K16" i="4"/>
  <c r="Q16" i="4"/>
  <c r="W16" i="4"/>
  <c r="AK16" i="4"/>
  <c r="E17" i="4"/>
  <c r="K17" i="4"/>
  <c r="Q17" i="4"/>
  <c r="W17" i="4"/>
  <c r="BC17" i="4"/>
  <c r="E18" i="4"/>
  <c r="K18" i="4"/>
  <c r="Q18" i="4"/>
  <c r="W18" i="4"/>
  <c r="AK18" i="4"/>
  <c r="AD116" i="4"/>
  <c r="AC82" i="4"/>
  <c r="BI24" i="4"/>
  <c r="AC95" i="4"/>
  <c r="AD95" i="4" s="1"/>
  <c r="AC100" i="4"/>
  <c r="AC78" i="4"/>
  <c r="AD102" i="4"/>
  <c r="AC113" i="4"/>
  <c r="AE113" i="4" s="1"/>
  <c r="AC44" i="4"/>
  <c r="AC28" i="4"/>
  <c r="BI92" i="4"/>
  <c r="BI78" i="4"/>
  <c r="BI80" i="4"/>
  <c r="BI101" i="4"/>
  <c r="AE117" i="4"/>
  <c r="AD117" i="4"/>
  <c r="P19" i="4"/>
  <c r="AV19" i="4"/>
  <c r="O19" i="4"/>
  <c r="AU19" i="4"/>
  <c r="AC81" i="4"/>
  <c r="Z16" i="4"/>
  <c r="BH16" i="4"/>
  <c r="AB17" i="4"/>
  <c r="Z18" i="4"/>
  <c r="BH18" i="4"/>
  <c r="AC80" i="4"/>
  <c r="AC109" i="4"/>
  <c r="AD109" i="4" s="1"/>
  <c r="BI64" i="4"/>
  <c r="AC59" i="4"/>
  <c r="AD100" i="4"/>
  <c r="AC93" i="4"/>
  <c r="AD93" i="4" s="1"/>
  <c r="AC33" i="4"/>
  <c r="AC68" i="4"/>
  <c r="BI62" i="4"/>
  <c r="AC103" i="4"/>
  <c r="BI84" i="4"/>
  <c r="AC66" i="4"/>
  <c r="BI99" i="4"/>
  <c r="AC97" i="4"/>
  <c r="AD97" i="4" s="1"/>
  <c r="AC67" i="4"/>
  <c r="AC32" i="4"/>
  <c r="AC27" i="4"/>
  <c r="Z104" i="4"/>
  <c r="AT104" i="4"/>
  <c r="N104" i="4"/>
  <c r="H104" i="4"/>
  <c r="Q36" i="4"/>
  <c r="R23" i="4"/>
  <c r="AB23" i="4"/>
  <c r="V23" i="4"/>
  <c r="BI26" i="4"/>
  <c r="H16" i="4"/>
  <c r="AA16" i="4"/>
  <c r="AQ16" i="4"/>
  <c r="AW16" i="4"/>
  <c r="H17" i="4"/>
  <c r="N17" i="4"/>
  <c r="BH17" i="4"/>
  <c r="AQ17" i="4"/>
  <c r="H18" i="4"/>
  <c r="AA18" i="4"/>
  <c r="AQ18" i="4"/>
  <c r="AW18" i="4"/>
  <c r="BI113" i="4"/>
  <c r="BI111" i="4"/>
  <c r="BI109" i="4"/>
  <c r="BI93" i="4"/>
  <c r="BI60" i="4"/>
  <c r="BI58" i="4"/>
  <c r="BI116" i="4"/>
  <c r="BI115" i="4"/>
  <c r="BI102" i="4"/>
  <c r="BI98" i="4"/>
  <c r="AC83" i="4"/>
  <c r="BI96" i="4"/>
  <c r="AC94" i="4"/>
  <c r="AD94" i="4" s="1"/>
  <c r="AC92" i="4"/>
  <c r="AD92" i="4" s="1"/>
  <c r="BI75" i="4"/>
  <c r="AC50" i="4"/>
  <c r="AC45" i="4"/>
  <c r="AC31" i="4"/>
  <c r="AC43" i="4"/>
  <c r="BC104" i="4"/>
  <c r="AQ23" i="4"/>
  <c r="AP23" i="4" s="1"/>
  <c r="AX23" i="4"/>
  <c r="AE109" i="4"/>
  <c r="N16" i="4"/>
  <c r="BG16" i="4"/>
  <c r="AK17" i="4"/>
  <c r="N18" i="4"/>
  <c r="BG18" i="4"/>
  <c r="BI61" i="4"/>
  <c r="AC51" i="4"/>
  <c r="AD111" i="4"/>
  <c r="BI95" i="4"/>
  <c r="BI81" i="4"/>
  <c r="AC60" i="4"/>
  <c r="AC24" i="4"/>
  <c r="AA17" i="4"/>
  <c r="BI114" i="4"/>
  <c r="AC110" i="4"/>
  <c r="AD103" i="4"/>
  <c r="AC48" i="4"/>
  <c r="BG17" i="4"/>
  <c r="AC99" i="4"/>
  <c r="AD99" i="4" s="1"/>
  <c r="BI85" i="4"/>
  <c r="BI112" i="4"/>
  <c r="BI94" i="4"/>
  <c r="BI76" i="4"/>
  <c r="BI97" i="4"/>
  <c r="AC64" i="4"/>
  <c r="BI77" i="4"/>
  <c r="AC69" i="4"/>
  <c r="AC63" i="4"/>
  <c r="AC58" i="4"/>
  <c r="AC49" i="4"/>
  <c r="AC41" i="4"/>
  <c r="BE15" i="4"/>
  <c r="BD15" i="4"/>
  <c r="BB15" i="4"/>
  <c r="BA15" i="4"/>
  <c r="AY15" i="4"/>
  <c r="AX15" i="4"/>
  <c r="AV15" i="4"/>
  <c r="AU15" i="4"/>
  <c r="AW15" i="4" s="1"/>
  <c r="AS15" i="4"/>
  <c r="AR15" i="4"/>
  <c r="AP15" i="4"/>
  <c r="AO15" i="4"/>
  <c r="AM15" i="4"/>
  <c r="AL15" i="4"/>
  <c r="AJ15" i="4"/>
  <c r="AI15" i="4"/>
  <c r="Y15" i="4"/>
  <c r="X15" i="4"/>
  <c r="V15" i="4"/>
  <c r="U15" i="4"/>
  <c r="S15" i="4"/>
  <c r="R15" i="4"/>
  <c r="P15" i="4"/>
  <c r="O15" i="4"/>
  <c r="M15" i="4"/>
  <c r="L15" i="4"/>
  <c r="J15" i="4"/>
  <c r="I15" i="4"/>
  <c r="G15" i="4"/>
  <c r="F15" i="4"/>
  <c r="D15" i="4"/>
  <c r="C15" i="4"/>
  <c r="E15" i="4" s="1"/>
  <c r="BE14" i="4"/>
  <c r="BD14" i="4"/>
  <c r="BB14" i="4"/>
  <c r="BA14" i="4"/>
  <c r="AY14" i="4"/>
  <c r="AX14" i="4"/>
  <c r="AV14" i="4"/>
  <c r="AU14" i="4"/>
  <c r="AS14" i="4"/>
  <c r="AR14" i="4"/>
  <c r="AP14" i="4"/>
  <c r="AO14" i="4"/>
  <c r="AM14" i="4"/>
  <c r="AL14" i="4"/>
  <c r="AJ14" i="4"/>
  <c r="AI14" i="4"/>
  <c r="AK14" i="4" s="1"/>
  <c r="Y14" i="4"/>
  <c r="X14" i="4"/>
  <c r="V14" i="4"/>
  <c r="U14" i="4"/>
  <c r="S14" i="4"/>
  <c r="R14" i="4"/>
  <c r="P14" i="4"/>
  <c r="O14" i="4"/>
  <c r="Q14" i="4" s="1"/>
  <c r="M14" i="4"/>
  <c r="L14" i="4"/>
  <c r="J14" i="4"/>
  <c r="I14" i="4"/>
  <c r="G14" i="4"/>
  <c r="F14" i="4"/>
  <c r="D14" i="4"/>
  <c r="C14" i="4"/>
  <c r="E14" i="4" s="1"/>
  <c r="BE13" i="4"/>
  <c r="BD13" i="4"/>
  <c r="BB13" i="4"/>
  <c r="BA13" i="4"/>
  <c r="AY13" i="4"/>
  <c r="AX13" i="4"/>
  <c r="AV13" i="4"/>
  <c r="AU13" i="4"/>
  <c r="AW13" i="4" s="1"/>
  <c r="AS13" i="4"/>
  <c r="AR13" i="4"/>
  <c r="AP13" i="4"/>
  <c r="AO13" i="4"/>
  <c r="AM13" i="4"/>
  <c r="AL13" i="4"/>
  <c r="AJ13" i="4"/>
  <c r="AI13" i="4"/>
  <c r="AK13" i="4" s="1"/>
  <c r="Y13" i="4"/>
  <c r="X13" i="4"/>
  <c r="V13" i="4"/>
  <c r="U13" i="4"/>
  <c r="S13" i="4"/>
  <c r="R13" i="4"/>
  <c r="P13" i="4"/>
  <c r="O13" i="4"/>
  <c r="Q13" i="4" s="1"/>
  <c r="M13" i="4"/>
  <c r="L13" i="4"/>
  <c r="J13" i="4"/>
  <c r="I13" i="4"/>
  <c r="G13" i="4"/>
  <c r="F13" i="4"/>
  <c r="D13" i="4"/>
  <c r="C13" i="4"/>
  <c r="BE12" i="4"/>
  <c r="BD12" i="4"/>
  <c r="BB12" i="4"/>
  <c r="BA12" i="4"/>
  <c r="AY12" i="4"/>
  <c r="AX12" i="4"/>
  <c r="AV12" i="4"/>
  <c r="AU12" i="4"/>
  <c r="AS12" i="4"/>
  <c r="AR12" i="4"/>
  <c r="AP12" i="4"/>
  <c r="AO12" i="4"/>
  <c r="AM12" i="4"/>
  <c r="AL12" i="4"/>
  <c r="AJ12" i="4"/>
  <c r="AI12" i="4"/>
  <c r="Y12" i="4"/>
  <c r="X12" i="4"/>
  <c r="V12" i="4"/>
  <c r="U12" i="4"/>
  <c r="S12" i="4"/>
  <c r="R12" i="4"/>
  <c r="P12" i="4"/>
  <c r="O12" i="4"/>
  <c r="M12" i="4"/>
  <c r="L12" i="4"/>
  <c r="J12" i="4"/>
  <c r="I12" i="4"/>
  <c r="G12" i="4"/>
  <c r="F12" i="4"/>
  <c r="D12" i="4"/>
  <c r="C12" i="4"/>
  <c r="BE11" i="4"/>
  <c r="BD11" i="4"/>
  <c r="BB11" i="4"/>
  <c r="BA11" i="4"/>
  <c r="AY11" i="4"/>
  <c r="AX11" i="4"/>
  <c r="AV11" i="4"/>
  <c r="AU11" i="4"/>
  <c r="AS11" i="4"/>
  <c r="AR11" i="4"/>
  <c r="AP11" i="4"/>
  <c r="AO11" i="4"/>
  <c r="AM11" i="4"/>
  <c r="AL11" i="4"/>
  <c r="AJ11" i="4"/>
  <c r="AI11" i="4"/>
  <c r="Y11" i="4"/>
  <c r="X11" i="4"/>
  <c r="V11" i="4"/>
  <c r="U11" i="4"/>
  <c r="S11" i="4"/>
  <c r="R11" i="4"/>
  <c r="P11" i="4"/>
  <c r="O11" i="4"/>
  <c r="M11" i="4"/>
  <c r="L11" i="4"/>
  <c r="J11" i="4"/>
  <c r="I11" i="4"/>
  <c r="G11" i="4"/>
  <c r="F11" i="4"/>
  <c r="D11" i="4"/>
  <c r="C11" i="4"/>
  <c r="BE10" i="4"/>
  <c r="BD10" i="4"/>
  <c r="BB10" i="4"/>
  <c r="BA10" i="4"/>
  <c r="AY10" i="4"/>
  <c r="AX10" i="4"/>
  <c r="AV10" i="4"/>
  <c r="AU10" i="4"/>
  <c r="AS10" i="4"/>
  <c r="AR10" i="4"/>
  <c r="AP10" i="4"/>
  <c r="AO10" i="4"/>
  <c r="AM10" i="4"/>
  <c r="AL10" i="4"/>
  <c r="AJ10" i="4"/>
  <c r="AI10" i="4"/>
  <c r="Y10" i="4"/>
  <c r="X10" i="4"/>
  <c r="V10" i="4"/>
  <c r="U10" i="4"/>
  <c r="S10" i="4"/>
  <c r="R10" i="4"/>
  <c r="P10" i="4"/>
  <c r="O10" i="4"/>
  <c r="M10" i="4"/>
  <c r="L10" i="4"/>
  <c r="J10" i="4"/>
  <c r="I10" i="4"/>
  <c r="G10" i="4"/>
  <c r="F10" i="4"/>
  <c r="D10" i="4"/>
  <c r="C10" i="4"/>
  <c r="BE9" i="4"/>
  <c r="BD9" i="4"/>
  <c r="BB9" i="4"/>
  <c r="BA9" i="4"/>
  <c r="AY9" i="4"/>
  <c r="AX9" i="4"/>
  <c r="AV9" i="4"/>
  <c r="AU9" i="4"/>
  <c r="AS9" i="4"/>
  <c r="AR9" i="4"/>
  <c r="AP9" i="4"/>
  <c r="AO9" i="4"/>
  <c r="AM9" i="4"/>
  <c r="AL9" i="4"/>
  <c r="AJ9" i="4"/>
  <c r="AI9" i="4"/>
  <c r="Y9" i="4"/>
  <c r="X9" i="4"/>
  <c r="V9" i="4"/>
  <c r="U9" i="4"/>
  <c r="S9" i="4"/>
  <c r="R9" i="4"/>
  <c r="P9" i="4"/>
  <c r="O9" i="4"/>
  <c r="M9" i="4"/>
  <c r="L9" i="4"/>
  <c r="J9" i="4"/>
  <c r="I9" i="4"/>
  <c r="G9" i="4"/>
  <c r="F9" i="4"/>
  <c r="D9" i="4"/>
  <c r="C9" i="4"/>
  <c r="BE8" i="4"/>
  <c r="BD8" i="4"/>
  <c r="BB8" i="4"/>
  <c r="BA8" i="4"/>
  <c r="AY8" i="4"/>
  <c r="AX8" i="4"/>
  <c r="AV8" i="4"/>
  <c r="AU8" i="4"/>
  <c r="AS8" i="4"/>
  <c r="AR8" i="4"/>
  <c r="AP8" i="4"/>
  <c r="AO8" i="4"/>
  <c r="AM8" i="4"/>
  <c r="AL8" i="4"/>
  <c r="AJ8" i="4"/>
  <c r="AI8" i="4"/>
  <c r="Y8" i="4"/>
  <c r="X8" i="4"/>
  <c r="V8" i="4"/>
  <c r="U8" i="4"/>
  <c r="S8" i="4"/>
  <c r="R8" i="4"/>
  <c r="P8" i="4"/>
  <c r="O8" i="4"/>
  <c r="M8" i="4"/>
  <c r="L8" i="4"/>
  <c r="J8" i="4"/>
  <c r="I8" i="4"/>
  <c r="G8" i="4"/>
  <c r="F8" i="4"/>
  <c r="D8" i="4"/>
  <c r="C8" i="4"/>
  <c r="BE7" i="4"/>
  <c r="BD7" i="4"/>
  <c r="BB7" i="4"/>
  <c r="BA7" i="4"/>
  <c r="AY7" i="4"/>
  <c r="AX7" i="4"/>
  <c r="AV7" i="4"/>
  <c r="AU7" i="4"/>
  <c r="AS7" i="4"/>
  <c r="AR7" i="4"/>
  <c r="AP7" i="4"/>
  <c r="AO7" i="4"/>
  <c r="AM7" i="4"/>
  <c r="AL7" i="4"/>
  <c r="AJ7" i="4"/>
  <c r="AI7" i="4"/>
  <c r="Y7" i="4"/>
  <c r="X7" i="4"/>
  <c r="V7" i="4"/>
  <c r="U7" i="4"/>
  <c r="S7" i="4"/>
  <c r="R7" i="4"/>
  <c r="P7" i="4"/>
  <c r="O7" i="4"/>
  <c r="M7" i="4"/>
  <c r="L7" i="4"/>
  <c r="AQ13" i="4" l="1"/>
  <c r="BC13" i="4"/>
  <c r="W14" i="4"/>
  <c r="K15" i="4"/>
  <c r="W15" i="4"/>
  <c r="AC18" i="4"/>
  <c r="Z13" i="4"/>
  <c r="BF13" i="4"/>
  <c r="AZ15" i="4"/>
  <c r="T7" i="4"/>
  <c r="Z7" i="4"/>
  <c r="AN7" i="4"/>
  <c r="AZ7" i="4"/>
  <c r="BF7" i="4"/>
  <c r="T8" i="4"/>
  <c r="AN8" i="4"/>
  <c r="AT8" i="4"/>
  <c r="BF8" i="4"/>
  <c r="Z9" i="4"/>
  <c r="AN9" i="4"/>
  <c r="BF9" i="4"/>
  <c r="N10" i="4"/>
  <c r="T10" i="4"/>
  <c r="Z10" i="4"/>
  <c r="AZ10" i="4"/>
  <c r="BF10" i="4"/>
  <c r="AT11" i="4"/>
  <c r="Z12" i="4"/>
  <c r="AN12" i="4"/>
  <c r="AT12" i="4"/>
  <c r="BF12" i="4"/>
  <c r="Z14" i="4"/>
  <c r="AD113" i="4"/>
  <c r="AD115" i="4"/>
  <c r="AK12" i="4"/>
  <c r="T12" i="4"/>
  <c r="AN13" i="4"/>
  <c r="W7" i="4"/>
  <c r="BC7" i="4"/>
  <c r="E8" i="4"/>
  <c r="K8" i="4"/>
  <c r="Q8" i="4"/>
  <c r="W8" i="4"/>
  <c r="E9" i="4"/>
  <c r="K9" i="4"/>
  <c r="BC9" i="4"/>
  <c r="E10" i="4"/>
  <c r="Q10" i="4"/>
  <c r="BC10" i="4"/>
  <c r="E11" i="4"/>
  <c r="Q11" i="4"/>
  <c r="W11" i="4"/>
  <c r="AQ11" i="4"/>
  <c r="AW11" i="4"/>
  <c r="BC11" i="4"/>
  <c r="E12" i="4"/>
  <c r="K12" i="4"/>
  <c r="Q12" i="4"/>
  <c r="T14" i="4"/>
  <c r="BF14" i="4"/>
  <c r="AC16" i="4"/>
  <c r="E13" i="4"/>
  <c r="AC17" i="4"/>
  <c r="T11" i="4"/>
  <c r="AN11" i="4"/>
  <c r="W12" i="4"/>
  <c r="AZ12" i="4"/>
  <c r="K14" i="4"/>
  <c r="T15" i="4"/>
  <c r="BH15" i="4"/>
  <c r="BI18" i="4"/>
  <c r="BI16" i="4"/>
  <c r="Q7" i="4"/>
  <c r="T9" i="4"/>
  <c r="AZ9" i="4"/>
  <c r="AB10" i="4"/>
  <c r="AZ11" i="4"/>
  <c r="BF11" i="4"/>
  <c r="H12" i="4"/>
  <c r="N12" i="4"/>
  <c r="AQ12" i="4"/>
  <c r="AW12" i="4"/>
  <c r="BC12" i="4"/>
  <c r="AT13" i="4"/>
  <c r="AZ13" i="4"/>
  <c r="H14" i="4"/>
  <c r="N14" i="4"/>
  <c r="AC14" i="4" s="1"/>
  <c r="BC14" i="4"/>
  <c r="AN15" i="4"/>
  <c r="AK11" i="4"/>
  <c r="N7" i="4"/>
  <c r="AW7" i="4"/>
  <c r="AQ8" i="4"/>
  <c r="BC8" i="4"/>
  <c r="W9" i="4"/>
  <c r="AW9" i="4"/>
  <c r="AW10" i="4"/>
  <c r="AT7" i="4"/>
  <c r="Z8" i="4"/>
  <c r="BH8" i="4"/>
  <c r="AZ8" i="4"/>
  <c r="AB9" i="4"/>
  <c r="Q9" i="4"/>
  <c r="AT9" i="4"/>
  <c r="AT10" i="4"/>
  <c r="K11" i="4"/>
  <c r="Z11" i="4"/>
  <c r="H13" i="4"/>
  <c r="AA13" i="4"/>
  <c r="W13" i="4"/>
  <c r="BG14" i="4"/>
  <c r="AW14" i="4"/>
  <c r="AB15" i="4"/>
  <c r="AQ15" i="4"/>
  <c r="AB8" i="4"/>
  <c r="AB11" i="4"/>
  <c r="BH7" i="4"/>
  <c r="AK8" i="4"/>
  <c r="BH9" i="4"/>
  <c r="BH10" i="4"/>
  <c r="BH11" i="4"/>
  <c r="AB13" i="4"/>
  <c r="BH13" i="4"/>
  <c r="BH14" i="4"/>
  <c r="AZ14" i="4"/>
  <c r="Q15" i="4"/>
  <c r="Z15" i="4"/>
  <c r="AT15" i="4"/>
  <c r="BC15" i="4"/>
  <c r="BI17" i="4"/>
  <c r="AT23" i="4"/>
  <c r="AS23" i="4" s="1"/>
  <c r="BA23" i="4"/>
  <c r="BG23" i="4"/>
  <c r="AK7" i="4"/>
  <c r="AQ7" i="4"/>
  <c r="H8" i="4"/>
  <c r="AA8" i="4"/>
  <c r="AW8" i="4"/>
  <c r="H9" i="4"/>
  <c r="N9" i="4"/>
  <c r="AK9" i="4"/>
  <c r="AQ9" i="4"/>
  <c r="H10" i="4"/>
  <c r="W10" i="4"/>
  <c r="AK10" i="4"/>
  <c r="H11" i="4"/>
  <c r="AA11" i="4"/>
  <c r="AB12" i="4"/>
  <c r="BH12" i="4"/>
  <c r="K13" i="4"/>
  <c r="N13" i="4"/>
  <c r="T13" i="4"/>
  <c r="AB14" i="4"/>
  <c r="AN14" i="4"/>
  <c r="AT14" i="4"/>
  <c r="H15" i="4"/>
  <c r="AK15" i="4"/>
  <c r="BF15" i="4"/>
  <c r="N23" i="4"/>
  <c r="U23" i="4"/>
  <c r="AA23" i="4"/>
  <c r="Q19" i="4"/>
  <c r="N8" i="4"/>
  <c r="BG8" i="4"/>
  <c r="AA10" i="4"/>
  <c r="AN10" i="4"/>
  <c r="N11" i="4"/>
  <c r="BG11" i="4"/>
  <c r="BG13" i="4"/>
  <c r="AA15" i="4"/>
  <c r="AA9" i="4"/>
  <c r="AA12" i="4"/>
  <c r="AA14" i="4"/>
  <c r="N15" i="4"/>
  <c r="BG15" i="4"/>
  <c r="AE110" i="4"/>
  <c r="AD110" i="4"/>
  <c r="BG7" i="4"/>
  <c r="BG9" i="4"/>
  <c r="AQ10" i="4"/>
  <c r="BG10" i="4"/>
  <c r="BG12" i="4"/>
  <c r="K10" i="4"/>
  <c r="AQ14" i="4"/>
  <c r="J7" i="4"/>
  <c r="I7" i="4"/>
  <c r="G7" i="4"/>
  <c r="F7" i="4"/>
  <c r="D7" i="4"/>
  <c r="C7" i="4"/>
  <c r="AN6" i="4"/>
  <c r="AM6" i="4"/>
  <c r="AP6" i="4" s="1"/>
  <c r="AL6" i="4"/>
  <c r="H6" i="4"/>
  <c r="G6" i="4"/>
  <c r="F6" i="4"/>
  <c r="I6" i="4" s="1"/>
  <c r="I161" i="2"/>
  <c r="G161" i="2"/>
  <c r="I160" i="2"/>
  <c r="G160" i="2"/>
  <c r="K7" i="4" l="1"/>
  <c r="E7" i="4"/>
  <c r="BI13" i="4"/>
  <c r="BI12" i="4"/>
  <c r="T23" i="4"/>
  <c r="W23" i="4" s="1"/>
  <c r="Z23" i="4" s="1"/>
  <c r="Y23" i="4" s="1"/>
  <c r="X23" i="4" s="1"/>
  <c r="AC13" i="4"/>
  <c r="AC9" i="4"/>
  <c r="AZ23" i="4"/>
  <c r="BC23" i="4" s="1"/>
  <c r="BF23" i="4" s="1"/>
  <c r="AC12" i="4"/>
  <c r="AC10" i="4"/>
  <c r="AC11" i="4"/>
  <c r="AC8" i="4"/>
  <c r="BI15" i="4"/>
  <c r="BI8" i="4"/>
  <c r="BI11" i="4"/>
  <c r="AC15" i="4"/>
  <c r="AO6" i="4"/>
  <c r="H7" i="4"/>
  <c r="AC7" i="4" s="1"/>
  <c r="BI10" i="4"/>
  <c r="AY23" i="4"/>
  <c r="BB23" i="4" s="1"/>
  <c r="BI9" i="4"/>
  <c r="BI14" i="4"/>
  <c r="BI7" i="4"/>
  <c r="AA7" i="4"/>
  <c r="AB7" i="4"/>
  <c r="AC23" i="4" l="1"/>
  <c r="BI23" i="4"/>
  <c r="BE23" i="4"/>
  <c r="BD23" i="4" s="1"/>
  <c r="BH23" i="4"/>
  <c r="F154" i="2"/>
  <c r="E154" i="2"/>
  <c r="E157" i="2" s="1"/>
  <c r="E158" i="2" s="1"/>
  <c r="D154" i="2"/>
  <c r="D157" i="2" s="1"/>
  <c r="D158" i="2" s="1"/>
  <c r="E153" i="2"/>
  <c r="D153" i="2"/>
  <c r="E152" i="2"/>
  <c r="D152" i="2"/>
  <c r="E151" i="2" l="1"/>
  <c r="D151" i="2"/>
  <c r="D148" i="2" l="1"/>
  <c r="I109" i="2"/>
  <c r="H109" i="2"/>
  <c r="G109" i="2"/>
  <c r="F109" i="2"/>
  <c r="E109" i="2"/>
  <c r="D109" i="2"/>
  <c r="O109" i="2"/>
  <c r="O108" i="2"/>
  <c r="N108" i="2"/>
  <c r="M108" i="2"/>
  <c r="L108" i="2"/>
  <c r="O107" i="2"/>
  <c r="N107" i="2"/>
  <c r="M107" i="2"/>
  <c r="L107" i="2"/>
  <c r="O106" i="2"/>
  <c r="N106" i="2"/>
  <c r="M106" i="2"/>
  <c r="L106" i="2"/>
  <c r="O105" i="2"/>
  <c r="N105" i="2"/>
  <c r="M105" i="2"/>
  <c r="L105" i="2"/>
  <c r="O104" i="2"/>
  <c r="N104" i="2"/>
  <c r="M104" i="2"/>
  <c r="L104" i="2"/>
  <c r="O103" i="2"/>
  <c r="N103" i="2"/>
  <c r="M103" i="2"/>
  <c r="L103" i="2"/>
  <c r="O102" i="2"/>
  <c r="N102" i="2"/>
  <c r="M102" i="2"/>
  <c r="L102" i="2"/>
  <c r="O101" i="2"/>
  <c r="N101" i="2"/>
  <c r="M101" i="2"/>
  <c r="L101" i="2"/>
  <c r="O100" i="2"/>
  <c r="N100" i="2"/>
  <c r="M100" i="2"/>
  <c r="L100" i="2"/>
  <c r="O99" i="2"/>
  <c r="N99" i="2"/>
  <c r="M99" i="2"/>
  <c r="L99" i="2"/>
  <c r="O98" i="2"/>
  <c r="N98" i="2"/>
  <c r="M98" i="2"/>
  <c r="L98" i="2"/>
  <c r="O97" i="2"/>
  <c r="N97" i="2"/>
  <c r="M97" i="2"/>
  <c r="L97" i="2"/>
  <c r="Q100" i="2" l="1"/>
  <c r="Q99" i="2"/>
  <c r="Q107" i="2"/>
  <c r="P99" i="2"/>
  <c r="Q104" i="2"/>
  <c r="Q98" i="2"/>
  <c r="P98" i="2" s="1"/>
  <c r="P100" i="2"/>
  <c r="P107" i="2"/>
  <c r="Q97" i="2"/>
  <c r="P97" i="2" s="1"/>
  <c r="L109" i="2"/>
  <c r="M109" i="2"/>
  <c r="N109" i="2"/>
  <c r="Q103" i="2"/>
  <c r="P103" i="2" s="1"/>
  <c r="P109" i="2"/>
  <c r="Q109" i="2"/>
  <c r="P104" i="2"/>
  <c r="Q101" i="2"/>
  <c r="P101" i="2" s="1"/>
  <c r="Q102" i="2"/>
  <c r="P102" i="2" s="1"/>
  <c r="Q108" i="2"/>
  <c r="P108" i="2" s="1"/>
  <c r="Q105" i="2"/>
  <c r="P105" i="2" s="1"/>
  <c r="Q106" i="2"/>
  <c r="P106" i="2" s="1"/>
  <c r="G91" i="2"/>
  <c r="F91" i="2"/>
  <c r="E91" i="2"/>
  <c r="I91" i="2" l="1"/>
  <c r="D91" i="2"/>
  <c r="H91" i="2" s="1"/>
  <c r="B91" i="2"/>
  <c r="M91" i="2" s="1"/>
  <c r="O90" i="2"/>
  <c r="N90" i="2"/>
  <c r="M90" i="2"/>
  <c r="L90" i="2"/>
  <c r="O89" i="2"/>
  <c r="N89" i="2"/>
  <c r="M89" i="2"/>
  <c r="L89" i="2"/>
  <c r="O88" i="2"/>
  <c r="N88" i="2"/>
  <c r="M88" i="2"/>
  <c r="L88" i="2"/>
  <c r="O87" i="2"/>
  <c r="N87" i="2"/>
  <c r="M87" i="2"/>
  <c r="L87" i="2"/>
  <c r="O86" i="2"/>
  <c r="N86" i="2"/>
  <c r="M86" i="2"/>
  <c r="L86" i="2"/>
  <c r="I86" i="2"/>
  <c r="H86" i="2"/>
  <c r="O85" i="2"/>
  <c r="N85" i="2"/>
  <c r="M85" i="2"/>
  <c r="L85" i="2"/>
  <c r="O84" i="2"/>
  <c r="N84" i="2"/>
  <c r="M84" i="2"/>
  <c r="L84" i="2"/>
  <c r="O83" i="2"/>
  <c r="N83" i="2"/>
  <c r="M83" i="2"/>
  <c r="L83" i="2"/>
  <c r="O82" i="2"/>
  <c r="N82" i="2"/>
  <c r="M82" i="2"/>
  <c r="L82" i="2"/>
  <c r="O81" i="2"/>
  <c r="N81" i="2"/>
  <c r="M81" i="2"/>
  <c r="L81" i="2"/>
  <c r="O80" i="2"/>
  <c r="N80" i="2"/>
  <c r="M80" i="2"/>
  <c r="L80" i="2"/>
  <c r="O79" i="2"/>
  <c r="N79" i="2"/>
  <c r="M79" i="2"/>
  <c r="L79" i="2"/>
  <c r="F73" i="2"/>
  <c r="E73" i="2"/>
  <c r="D73" i="2"/>
  <c r="B73" i="2"/>
  <c r="N72" i="2"/>
  <c r="M72" i="2"/>
  <c r="L72" i="2"/>
  <c r="H72" i="2"/>
  <c r="G72" i="2"/>
  <c r="G154" i="2" s="1"/>
  <c r="O71" i="2"/>
  <c r="N71" i="2"/>
  <c r="M71" i="2"/>
  <c r="L71" i="2"/>
  <c r="I71" i="2"/>
  <c r="H71" i="2"/>
  <c r="O70" i="2"/>
  <c r="N70" i="2"/>
  <c r="M70" i="2"/>
  <c r="L70" i="2"/>
  <c r="I70" i="2"/>
  <c r="H70" i="2"/>
  <c r="O69" i="2"/>
  <c r="N69" i="2"/>
  <c r="M69" i="2"/>
  <c r="L69" i="2"/>
  <c r="I69" i="2"/>
  <c r="H69" i="2"/>
  <c r="O68" i="2"/>
  <c r="N68" i="2"/>
  <c r="M68" i="2"/>
  <c r="L68" i="2"/>
  <c r="I68" i="2"/>
  <c r="H68" i="2"/>
  <c r="O67" i="2"/>
  <c r="N67" i="2"/>
  <c r="M67" i="2"/>
  <c r="L67" i="2"/>
  <c r="I67" i="2"/>
  <c r="H67" i="2"/>
  <c r="O66" i="2"/>
  <c r="N66" i="2"/>
  <c r="M66" i="2"/>
  <c r="L66" i="2"/>
  <c r="I66" i="2"/>
  <c r="H66" i="2"/>
  <c r="O65" i="2"/>
  <c r="N65" i="2"/>
  <c r="M65" i="2"/>
  <c r="L65" i="2"/>
  <c r="I65" i="2"/>
  <c r="H65" i="2"/>
  <c r="O64" i="2"/>
  <c r="N64" i="2"/>
  <c r="M64" i="2"/>
  <c r="L64" i="2"/>
  <c r="I64" i="2"/>
  <c r="H64" i="2"/>
  <c r="O63" i="2"/>
  <c r="Q63" i="2" s="1"/>
  <c r="N63" i="2"/>
  <c r="M63" i="2"/>
  <c r="L63" i="2"/>
  <c r="I63" i="2"/>
  <c r="H63" i="2"/>
  <c r="O62" i="2"/>
  <c r="N62" i="2"/>
  <c r="M62" i="2"/>
  <c r="L62" i="2"/>
  <c r="I62" i="2"/>
  <c r="H62" i="2"/>
  <c r="O61" i="2"/>
  <c r="N61" i="2"/>
  <c r="M61" i="2"/>
  <c r="L61" i="2"/>
  <c r="I61" i="2"/>
  <c r="H61" i="2"/>
  <c r="G55" i="2"/>
  <c r="F55" i="2"/>
  <c r="E55" i="2"/>
  <c r="D55" i="2"/>
  <c r="B55" i="2"/>
  <c r="O54" i="2"/>
  <c r="N54" i="2"/>
  <c r="M54" i="2"/>
  <c r="L54" i="2"/>
  <c r="I54" i="2"/>
  <c r="H54" i="2"/>
  <c r="O53" i="2"/>
  <c r="N53" i="2"/>
  <c r="M53" i="2"/>
  <c r="L53" i="2"/>
  <c r="I53" i="2"/>
  <c r="H53" i="2"/>
  <c r="O52" i="2"/>
  <c r="N52" i="2"/>
  <c r="M52" i="2"/>
  <c r="L52" i="2"/>
  <c r="I52" i="2"/>
  <c r="H52" i="2"/>
  <c r="O51" i="2"/>
  <c r="N51" i="2"/>
  <c r="M51" i="2"/>
  <c r="L51" i="2"/>
  <c r="P51" i="2" s="1"/>
  <c r="I51" i="2"/>
  <c r="H51" i="2"/>
  <c r="O50" i="2"/>
  <c r="N50" i="2"/>
  <c r="M50" i="2"/>
  <c r="L50" i="2"/>
  <c r="I50" i="2"/>
  <c r="H50" i="2"/>
  <c r="O49" i="2"/>
  <c r="N49" i="2"/>
  <c r="M49" i="2"/>
  <c r="L49" i="2"/>
  <c r="I49" i="2"/>
  <c r="H49" i="2"/>
  <c r="O48" i="2"/>
  <c r="N48" i="2"/>
  <c r="M48" i="2"/>
  <c r="L48" i="2"/>
  <c r="I48" i="2"/>
  <c r="H48" i="2"/>
  <c r="O47" i="2"/>
  <c r="N47" i="2"/>
  <c r="M47" i="2"/>
  <c r="L47" i="2"/>
  <c r="P47" i="2" s="1"/>
  <c r="I47" i="2"/>
  <c r="H47" i="2"/>
  <c r="O46" i="2"/>
  <c r="N46" i="2"/>
  <c r="M46" i="2"/>
  <c r="L46" i="2"/>
  <c r="I46" i="2"/>
  <c r="H46" i="2"/>
  <c r="O45" i="2"/>
  <c r="N45" i="2"/>
  <c r="M45" i="2"/>
  <c r="L45" i="2"/>
  <c r="I45" i="2"/>
  <c r="H45" i="2"/>
  <c r="O44" i="2"/>
  <c r="N44" i="2"/>
  <c r="M44" i="2"/>
  <c r="L44" i="2"/>
  <c r="I44" i="2"/>
  <c r="H44" i="2"/>
  <c r="O43" i="2"/>
  <c r="N43" i="2"/>
  <c r="M43" i="2"/>
  <c r="L43" i="2"/>
  <c r="P43" i="2" s="1"/>
  <c r="I43" i="2"/>
  <c r="H43" i="2"/>
  <c r="G36" i="2"/>
  <c r="F36" i="2"/>
  <c r="E36" i="2"/>
  <c r="D36" i="2"/>
  <c r="B36" i="2"/>
  <c r="O35" i="2"/>
  <c r="N35" i="2"/>
  <c r="M35" i="2"/>
  <c r="L35" i="2"/>
  <c r="I35" i="2"/>
  <c r="H35" i="2"/>
  <c r="O34" i="2"/>
  <c r="N34" i="2"/>
  <c r="M34" i="2"/>
  <c r="L34" i="2"/>
  <c r="I34" i="2"/>
  <c r="H34" i="2"/>
  <c r="O33" i="2"/>
  <c r="N33" i="2"/>
  <c r="M33" i="2"/>
  <c r="L33" i="2"/>
  <c r="I33" i="2"/>
  <c r="H33" i="2"/>
  <c r="O32" i="2"/>
  <c r="N32" i="2"/>
  <c r="M32" i="2"/>
  <c r="L32" i="2"/>
  <c r="I32" i="2"/>
  <c r="H32" i="2"/>
  <c r="O31" i="2"/>
  <c r="N31" i="2"/>
  <c r="M31" i="2"/>
  <c r="L31" i="2"/>
  <c r="I31" i="2"/>
  <c r="H31" i="2"/>
  <c r="O30" i="2"/>
  <c r="N30" i="2"/>
  <c r="M30" i="2"/>
  <c r="L30" i="2"/>
  <c r="I30" i="2"/>
  <c r="H30" i="2"/>
  <c r="O29" i="2"/>
  <c r="N29" i="2"/>
  <c r="M29" i="2"/>
  <c r="L29" i="2"/>
  <c r="I29" i="2"/>
  <c r="H29" i="2"/>
  <c r="O28" i="2"/>
  <c r="N28" i="2"/>
  <c r="M28" i="2"/>
  <c r="L28" i="2"/>
  <c r="I28" i="2"/>
  <c r="H28" i="2"/>
  <c r="O27" i="2"/>
  <c r="N27" i="2"/>
  <c r="M27" i="2"/>
  <c r="L27" i="2"/>
  <c r="I27" i="2"/>
  <c r="H27" i="2"/>
  <c r="O26" i="2"/>
  <c r="N26" i="2"/>
  <c r="M26" i="2"/>
  <c r="L26" i="2"/>
  <c r="I26" i="2"/>
  <c r="H26" i="2"/>
  <c r="O25" i="2"/>
  <c r="N25" i="2"/>
  <c r="M25" i="2"/>
  <c r="L25" i="2"/>
  <c r="I25" i="2"/>
  <c r="H25" i="2"/>
  <c r="O24" i="2"/>
  <c r="N24" i="2"/>
  <c r="M24" i="2"/>
  <c r="L24" i="2"/>
  <c r="I24" i="2"/>
  <c r="H24" i="2"/>
  <c r="E18" i="2"/>
  <c r="D18" i="2"/>
  <c r="B18" i="2"/>
  <c r="O17" i="2"/>
  <c r="N17" i="2"/>
  <c r="M17" i="2"/>
  <c r="L17" i="2"/>
  <c r="I17" i="2"/>
  <c r="H17" i="2"/>
  <c r="O16" i="2"/>
  <c r="N16" i="2"/>
  <c r="M16" i="2"/>
  <c r="L16" i="2"/>
  <c r="I16" i="2"/>
  <c r="H16" i="2"/>
  <c r="O15" i="2"/>
  <c r="N15" i="2"/>
  <c r="M15" i="2"/>
  <c r="L15" i="2"/>
  <c r="I15" i="2"/>
  <c r="H15" i="2"/>
  <c r="O14" i="2"/>
  <c r="N14" i="2"/>
  <c r="M14" i="2"/>
  <c r="L14" i="2"/>
  <c r="P14" i="2" s="1"/>
  <c r="I14" i="2"/>
  <c r="H14" i="2"/>
  <c r="O13" i="2"/>
  <c r="N13" i="2"/>
  <c r="M13" i="2"/>
  <c r="L13" i="2"/>
  <c r="I13" i="2"/>
  <c r="H13" i="2"/>
  <c r="O12" i="2"/>
  <c r="N12" i="2"/>
  <c r="M12" i="2"/>
  <c r="L12" i="2"/>
  <c r="I12" i="2"/>
  <c r="H12" i="2"/>
  <c r="O11" i="2"/>
  <c r="N11" i="2"/>
  <c r="M11" i="2"/>
  <c r="L11" i="2"/>
  <c r="I11" i="2"/>
  <c r="H11" i="2"/>
  <c r="O10" i="2"/>
  <c r="N10" i="2"/>
  <c r="M10" i="2"/>
  <c r="L10" i="2"/>
  <c r="P10" i="2" s="1"/>
  <c r="I10" i="2"/>
  <c r="H10" i="2"/>
  <c r="O9" i="2"/>
  <c r="N9" i="2"/>
  <c r="M9" i="2"/>
  <c r="L9" i="2"/>
  <c r="I9" i="2"/>
  <c r="H9" i="2"/>
  <c r="O8" i="2"/>
  <c r="N8" i="2"/>
  <c r="M8" i="2"/>
  <c r="L8" i="2"/>
  <c r="I8" i="2"/>
  <c r="H8" i="2"/>
  <c r="O7" i="2"/>
  <c r="N7" i="2"/>
  <c r="M7" i="2"/>
  <c r="L7" i="2"/>
  <c r="I7" i="2"/>
  <c r="H7" i="2"/>
  <c r="O6" i="2"/>
  <c r="N6" i="2"/>
  <c r="M6" i="2"/>
  <c r="L6" i="2"/>
  <c r="P6" i="2" s="1"/>
  <c r="I6" i="2"/>
  <c r="H6" i="2"/>
  <c r="BE139" i="4"/>
  <c r="BD139" i="4"/>
  <c r="BB139" i="4"/>
  <c r="BA139" i="4"/>
  <c r="AY139" i="4"/>
  <c r="AX139" i="4"/>
  <c r="AV139" i="4"/>
  <c r="AU139" i="4"/>
  <c r="AS139" i="4"/>
  <c r="AR139" i="4"/>
  <c r="AP139" i="4"/>
  <c r="AO139" i="4"/>
  <c r="AM139" i="4"/>
  <c r="AL139" i="4"/>
  <c r="AJ139" i="4"/>
  <c r="AI139" i="4"/>
  <c r="AB139" i="4"/>
  <c r="AA139" i="4"/>
  <c r="Y139" i="4"/>
  <c r="X139" i="4"/>
  <c r="V139" i="4"/>
  <c r="U139" i="4"/>
  <c r="M139" i="4"/>
  <c r="L139" i="4"/>
  <c r="J139" i="4"/>
  <c r="I139" i="4"/>
  <c r="G139" i="4"/>
  <c r="F139" i="4"/>
  <c r="D139" i="4"/>
  <c r="BI121" i="1"/>
  <c r="BH121" i="1"/>
  <c r="BG121" i="1"/>
  <c r="P8" i="2" l="1"/>
  <c r="P12" i="2"/>
  <c r="P16" i="2"/>
  <c r="P45" i="2"/>
  <c r="P49" i="2"/>
  <c r="P53" i="2"/>
  <c r="P86" i="2"/>
  <c r="Q61" i="2"/>
  <c r="K139" i="4"/>
  <c r="W139" i="4"/>
  <c r="O139" i="4"/>
  <c r="P139" i="4"/>
  <c r="I18" i="2"/>
  <c r="H18" i="2" s="1"/>
  <c r="Q7" i="2"/>
  <c r="N139" i="4"/>
  <c r="Z139" i="4"/>
  <c r="P24" i="2"/>
  <c r="P26" i="2"/>
  <c r="I55" i="2"/>
  <c r="Q44" i="2"/>
  <c r="Q46" i="2"/>
  <c r="Q26" i="2"/>
  <c r="Q28" i="2"/>
  <c r="Q48" i="2"/>
  <c r="Q50" i="2"/>
  <c r="Q52" i="2"/>
  <c r="Q54" i="2"/>
  <c r="H73" i="2"/>
  <c r="P61" i="2"/>
  <c r="L91" i="2"/>
  <c r="Q66" i="2"/>
  <c r="Q67" i="2"/>
  <c r="P67" i="2" s="1"/>
  <c r="Q70" i="2"/>
  <c r="P70" i="2" s="1"/>
  <c r="Q71" i="2"/>
  <c r="BC139" i="4"/>
  <c r="AQ139" i="4"/>
  <c r="AZ139" i="4"/>
  <c r="AC139" i="4"/>
  <c r="P7" i="2"/>
  <c r="P28" i="2"/>
  <c r="Q30" i="2"/>
  <c r="P30" i="2" s="1"/>
  <c r="Q32" i="2"/>
  <c r="P32" i="2" s="1"/>
  <c r="Q34" i="2"/>
  <c r="P34" i="2" s="1"/>
  <c r="P66" i="2"/>
  <c r="Q16" i="2"/>
  <c r="Q8" i="2"/>
  <c r="Q12" i="2"/>
  <c r="Q14" i="2"/>
  <c r="P25" i="2"/>
  <c r="Q27" i="2"/>
  <c r="Q43" i="2"/>
  <c r="Q45" i="2"/>
  <c r="Q47" i="2"/>
  <c r="Q49" i="2"/>
  <c r="Q51" i="2"/>
  <c r="Q53" i="2"/>
  <c r="Q64" i="2"/>
  <c r="P64" i="2" s="1"/>
  <c r="Q65" i="2"/>
  <c r="P65" i="2" s="1"/>
  <c r="G73" i="2"/>
  <c r="Q9" i="2"/>
  <c r="P9" i="2" s="1"/>
  <c r="Q17" i="2"/>
  <c r="I36" i="2"/>
  <c r="Q36" i="2" s="1"/>
  <c r="P44" i="2"/>
  <c r="P46" i="2"/>
  <c r="P48" i="2"/>
  <c r="P50" i="2"/>
  <c r="P52" i="2"/>
  <c r="P54" i="2"/>
  <c r="Q62" i="2"/>
  <c r="P62" i="2" s="1"/>
  <c r="Q68" i="2"/>
  <c r="P68" i="2" s="1"/>
  <c r="Q69" i="2"/>
  <c r="P69" i="2" s="1"/>
  <c r="Q81" i="2"/>
  <c r="Q91" i="2"/>
  <c r="S139" i="4"/>
  <c r="R139" i="4"/>
  <c r="AT139" i="4"/>
  <c r="BF139" i="4"/>
  <c r="BG139" i="4"/>
  <c r="BH139" i="4"/>
  <c r="P63" i="2"/>
  <c r="P71" i="2"/>
  <c r="P82" i="2"/>
  <c r="Q87" i="2"/>
  <c r="P88" i="2"/>
  <c r="C139" i="4"/>
  <c r="E139" i="4" s="1"/>
  <c r="Q11" i="2"/>
  <c r="P11" i="2" s="1"/>
  <c r="Q15" i="2"/>
  <c r="P15" i="2" s="1"/>
  <c r="Q25" i="2"/>
  <c r="Q82" i="2"/>
  <c r="P83" i="2"/>
  <c r="Q88" i="2"/>
  <c r="P89" i="2"/>
  <c r="P91" i="2"/>
  <c r="O91" i="2" s="1"/>
  <c r="Q55" i="2"/>
  <c r="AK139" i="4"/>
  <c r="AN139" i="4"/>
  <c r="P17" i="2"/>
  <c r="O18" i="2"/>
  <c r="N18" i="2" s="1"/>
  <c r="M18" i="2" s="1"/>
  <c r="L18" i="2" s="1"/>
  <c r="Q24" i="2"/>
  <c r="P27" i="2"/>
  <c r="Q29" i="2"/>
  <c r="P29" i="2" s="1"/>
  <c r="Q31" i="2"/>
  <c r="P31" i="2" s="1"/>
  <c r="Q33" i="2"/>
  <c r="P33" i="2" s="1"/>
  <c r="Q35" i="2"/>
  <c r="P35" i="2" s="1"/>
  <c r="H55" i="2"/>
  <c r="Q79" i="2"/>
  <c r="P79" i="2" s="1"/>
  <c r="P80" i="2"/>
  <c r="Q83" i="2"/>
  <c r="P84" i="2"/>
  <c r="Q89" i="2"/>
  <c r="P90" i="2"/>
  <c r="Q85" i="2"/>
  <c r="H154" i="2"/>
  <c r="H139" i="4"/>
  <c r="AW139" i="4"/>
  <c r="Q6" i="2"/>
  <c r="Q10" i="2"/>
  <c r="Q13" i="2"/>
  <c r="P13" i="2" s="1"/>
  <c r="Q18" i="2"/>
  <c r="P18" i="2" s="1"/>
  <c r="H36" i="2"/>
  <c r="I72" i="2"/>
  <c r="O72" i="2"/>
  <c r="Q72" i="2" s="1"/>
  <c r="P72" i="2" s="1"/>
  <c r="Q80" i="2"/>
  <c r="P81" i="2"/>
  <c r="Q84" i="2"/>
  <c r="P85" i="2"/>
  <c r="Q86" i="2"/>
  <c r="P87" i="2"/>
  <c r="Q90" i="2"/>
  <c r="N91" i="2"/>
  <c r="BF121" i="1"/>
  <c r="BE121" i="1"/>
  <c r="Q139" i="4" l="1"/>
  <c r="P36" i="2"/>
  <c r="O36" i="2" s="1"/>
  <c r="N36" i="2" s="1"/>
  <c r="M36" i="2" s="1"/>
  <c r="L36" i="2" s="1"/>
  <c r="T139" i="4"/>
  <c r="P55" i="2"/>
  <c r="O55" i="2" s="1"/>
  <c r="N55" i="2" s="1"/>
  <c r="M55" i="2" s="1"/>
  <c r="L55" i="2" s="1"/>
  <c r="BI139" i="4"/>
  <c r="BD121" i="1"/>
  <c r="BC121" i="1"/>
  <c r="BB121" i="1"/>
  <c r="BA121" i="1"/>
  <c r="AZ121" i="1"/>
  <c r="AY121" i="1"/>
  <c r="AX121" i="1"/>
  <c r="AW121" i="1"/>
  <c r="AV121" i="1"/>
  <c r="AU121" i="1"/>
  <c r="AT121" i="1"/>
  <c r="AS121" i="1"/>
  <c r="AR121" i="1"/>
  <c r="AQ121" i="1"/>
  <c r="AP121" i="1"/>
  <c r="AO121" i="1"/>
  <c r="AN121" i="1"/>
  <c r="AM121" i="1"/>
  <c r="AL121" i="1"/>
  <c r="AK121" i="1"/>
  <c r="AJ121" i="1"/>
  <c r="AI121" i="1"/>
  <c r="AC121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O121" i="1"/>
  <c r="N121" i="1"/>
  <c r="M121" i="1"/>
  <c r="L121" i="1"/>
  <c r="K121" i="1"/>
  <c r="J121" i="1"/>
  <c r="I121" i="1"/>
  <c r="H121" i="1"/>
  <c r="G121" i="1"/>
  <c r="F121" i="1"/>
  <c r="E121" i="1"/>
  <c r="D121" i="1"/>
  <c r="C121" i="1"/>
  <c r="AN108" i="1" l="1"/>
  <c r="AT108" i="1" s="1"/>
  <c r="AM108" i="1"/>
  <c r="AP108" i="1" s="1"/>
  <c r="AL108" i="1"/>
  <c r="AO108" i="1" s="1"/>
  <c r="H108" i="1"/>
  <c r="N108" i="1" s="1"/>
  <c r="G108" i="1"/>
  <c r="J108" i="1" s="1"/>
  <c r="F108" i="1"/>
  <c r="L108" i="1" s="1"/>
  <c r="BH103" i="1"/>
  <c r="BG103" i="1"/>
  <c r="AB103" i="1"/>
  <c r="AA103" i="1"/>
  <c r="BH102" i="1"/>
  <c r="BG102" i="1"/>
  <c r="AB102" i="1"/>
  <c r="AA102" i="1"/>
  <c r="BH101" i="1"/>
  <c r="BG101" i="1"/>
  <c r="AB101" i="1"/>
  <c r="AA101" i="1"/>
  <c r="BH100" i="1"/>
  <c r="BG100" i="1"/>
  <c r="AB100" i="1"/>
  <c r="AA100" i="1"/>
  <c r="BH99" i="1"/>
  <c r="BG99" i="1"/>
  <c r="AB99" i="1"/>
  <c r="AA99" i="1"/>
  <c r="BH98" i="1"/>
  <c r="BG98" i="1"/>
  <c r="AB98" i="1"/>
  <c r="AA98" i="1"/>
  <c r="BH97" i="1"/>
  <c r="BG97" i="1"/>
  <c r="AB97" i="1"/>
  <c r="AA97" i="1"/>
  <c r="BH96" i="1"/>
  <c r="BG96" i="1"/>
  <c r="AB96" i="1"/>
  <c r="AA96" i="1"/>
  <c r="BH95" i="1"/>
  <c r="BG95" i="1"/>
  <c r="AB95" i="1"/>
  <c r="AA95" i="1"/>
  <c r="BH94" i="1"/>
  <c r="BG94" i="1"/>
  <c r="AB94" i="1"/>
  <c r="AA94" i="1"/>
  <c r="BH93" i="1"/>
  <c r="BG93" i="1"/>
  <c r="AB93" i="1"/>
  <c r="AA93" i="1"/>
  <c r="BH92" i="1"/>
  <c r="BG92" i="1"/>
  <c r="AB92" i="1"/>
  <c r="AA92" i="1"/>
  <c r="BE87" i="1"/>
  <c r="BD87" i="1"/>
  <c r="BB87" i="1"/>
  <c r="BA87" i="1"/>
  <c r="AY87" i="1"/>
  <c r="AY87" i="4" s="1"/>
  <c r="AX87" i="1"/>
  <c r="AV87" i="1"/>
  <c r="AU87" i="1"/>
  <c r="AU87" i="4" s="1"/>
  <c r="AS87" i="1"/>
  <c r="AR87" i="1"/>
  <c r="AP87" i="1"/>
  <c r="AP87" i="4" s="1"/>
  <c r="AO87" i="1"/>
  <c r="AM87" i="1"/>
  <c r="AM87" i="4" s="1"/>
  <c r="AL87" i="1"/>
  <c r="AJ87" i="1"/>
  <c r="AI87" i="1"/>
  <c r="Y87" i="1"/>
  <c r="Y87" i="4" s="1"/>
  <c r="X87" i="1"/>
  <c r="V87" i="1"/>
  <c r="U87" i="1"/>
  <c r="U87" i="4" s="1"/>
  <c r="S87" i="1"/>
  <c r="R87" i="1"/>
  <c r="P87" i="1"/>
  <c r="O87" i="1"/>
  <c r="M87" i="1"/>
  <c r="M87" i="4" s="1"/>
  <c r="L87" i="1"/>
  <c r="J87" i="1"/>
  <c r="I87" i="1"/>
  <c r="G87" i="1"/>
  <c r="F87" i="1"/>
  <c r="D87" i="1"/>
  <c r="C87" i="1"/>
  <c r="BH86" i="1"/>
  <c r="BG86" i="1"/>
  <c r="BF86" i="1"/>
  <c r="BC86" i="1"/>
  <c r="AZ86" i="1"/>
  <c r="AW86" i="1"/>
  <c r="AT86" i="1"/>
  <c r="AQ86" i="1"/>
  <c r="AN86" i="1"/>
  <c r="AK86" i="1"/>
  <c r="AB86" i="1"/>
  <c r="AA86" i="1"/>
  <c r="Z86" i="1"/>
  <c r="W86" i="1"/>
  <c r="T86" i="1"/>
  <c r="Q86" i="1"/>
  <c r="N86" i="1"/>
  <c r="K86" i="1"/>
  <c r="H86" i="1"/>
  <c r="E86" i="1"/>
  <c r="BH85" i="1"/>
  <c r="BG85" i="1"/>
  <c r="BF85" i="1"/>
  <c r="BC85" i="1"/>
  <c r="AZ85" i="1"/>
  <c r="AW85" i="1"/>
  <c r="AT85" i="1"/>
  <c r="AQ85" i="1"/>
  <c r="AN85" i="1"/>
  <c r="AK85" i="1"/>
  <c r="AB85" i="1"/>
  <c r="AA85" i="1"/>
  <c r="Z85" i="1"/>
  <c r="W85" i="1"/>
  <c r="T85" i="1"/>
  <c r="Q85" i="1"/>
  <c r="N85" i="1"/>
  <c r="K85" i="1"/>
  <c r="H85" i="1"/>
  <c r="E85" i="1"/>
  <c r="BH84" i="1"/>
  <c r="BG84" i="1"/>
  <c r="BF84" i="1"/>
  <c r="BC84" i="1"/>
  <c r="AZ84" i="1"/>
  <c r="AW84" i="1"/>
  <c r="AT84" i="1"/>
  <c r="AQ84" i="1"/>
  <c r="AN84" i="1"/>
  <c r="AK84" i="1"/>
  <c r="AB84" i="1"/>
  <c r="AA84" i="1"/>
  <c r="Z84" i="1"/>
  <c r="W84" i="1"/>
  <c r="T84" i="1"/>
  <c r="Q84" i="1"/>
  <c r="N84" i="1"/>
  <c r="K84" i="1"/>
  <c r="H84" i="1"/>
  <c r="E84" i="1"/>
  <c r="BH83" i="1"/>
  <c r="BG83" i="1"/>
  <c r="BF83" i="1"/>
  <c r="BC83" i="1"/>
  <c r="AZ83" i="1"/>
  <c r="AW83" i="1"/>
  <c r="AT83" i="1"/>
  <c r="AQ83" i="1"/>
  <c r="AN83" i="1"/>
  <c r="AK83" i="1"/>
  <c r="AB83" i="1"/>
  <c r="AA83" i="1"/>
  <c r="Z83" i="1"/>
  <c r="W83" i="1"/>
  <c r="T83" i="1"/>
  <c r="Q83" i="1"/>
  <c r="N83" i="1"/>
  <c r="K83" i="1"/>
  <c r="H83" i="1"/>
  <c r="E83" i="1"/>
  <c r="BH82" i="1"/>
  <c r="BG82" i="1"/>
  <c r="BF82" i="1"/>
  <c r="BC82" i="1"/>
  <c r="AZ82" i="1"/>
  <c r="AW82" i="1"/>
  <c r="AT82" i="1"/>
  <c r="AQ82" i="1"/>
  <c r="AN82" i="1"/>
  <c r="AK82" i="1"/>
  <c r="AB82" i="1"/>
  <c r="AA82" i="1"/>
  <c r="Z82" i="1"/>
  <c r="W82" i="1"/>
  <c r="T82" i="1"/>
  <c r="Q82" i="1"/>
  <c r="N82" i="1"/>
  <c r="K82" i="1"/>
  <c r="H82" i="1"/>
  <c r="E82" i="1"/>
  <c r="BH81" i="1"/>
  <c r="BG81" i="1"/>
  <c r="BF81" i="1"/>
  <c r="BC81" i="1"/>
  <c r="AZ81" i="1"/>
  <c r="AW81" i="1"/>
  <c r="AT81" i="1"/>
  <c r="AQ81" i="1"/>
  <c r="AN81" i="1"/>
  <c r="AK81" i="1"/>
  <c r="AB81" i="1"/>
  <c r="AA81" i="1"/>
  <c r="Z81" i="1"/>
  <c r="W81" i="1"/>
  <c r="T81" i="1"/>
  <c r="Q81" i="1"/>
  <c r="N81" i="1"/>
  <c r="K81" i="1"/>
  <c r="H81" i="1"/>
  <c r="E81" i="1"/>
  <c r="BH80" i="1"/>
  <c r="BG80" i="1"/>
  <c r="BF80" i="1"/>
  <c r="BC80" i="1"/>
  <c r="AZ80" i="1"/>
  <c r="AW80" i="1"/>
  <c r="AT80" i="1"/>
  <c r="AQ80" i="1"/>
  <c r="AN80" i="1"/>
  <c r="AK80" i="1"/>
  <c r="AB80" i="1"/>
  <c r="AA80" i="1"/>
  <c r="Z80" i="1"/>
  <c r="W80" i="1"/>
  <c r="T80" i="1"/>
  <c r="Q80" i="1"/>
  <c r="N80" i="1"/>
  <c r="K80" i="1"/>
  <c r="H80" i="1"/>
  <c r="E80" i="1"/>
  <c r="BH79" i="1"/>
  <c r="BG79" i="1"/>
  <c r="BF79" i="1"/>
  <c r="BC79" i="1"/>
  <c r="AZ79" i="1"/>
  <c r="AW79" i="1"/>
  <c r="AT79" i="1"/>
  <c r="AQ79" i="1"/>
  <c r="AN79" i="1"/>
  <c r="AK79" i="1"/>
  <c r="AB79" i="1"/>
  <c r="AA79" i="1"/>
  <c r="Z79" i="1"/>
  <c r="W79" i="1"/>
  <c r="T79" i="1"/>
  <c r="Q79" i="1"/>
  <c r="N79" i="1"/>
  <c r="K79" i="1"/>
  <c r="H79" i="1"/>
  <c r="E79" i="1"/>
  <c r="BH78" i="1"/>
  <c r="BG78" i="1"/>
  <c r="BF78" i="1"/>
  <c r="BC78" i="1"/>
  <c r="AZ78" i="1"/>
  <c r="AW78" i="1"/>
  <c r="AT78" i="1"/>
  <c r="AQ78" i="1"/>
  <c r="AN78" i="1"/>
  <c r="AK78" i="1"/>
  <c r="AB78" i="1"/>
  <c r="AA78" i="1"/>
  <c r="Z78" i="1"/>
  <c r="W78" i="1"/>
  <c r="T78" i="1"/>
  <c r="Q78" i="1"/>
  <c r="N78" i="1"/>
  <c r="K78" i="1"/>
  <c r="H78" i="1"/>
  <c r="E78" i="1"/>
  <c r="BH77" i="1"/>
  <c r="BG77" i="1"/>
  <c r="BF77" i="1"/>
  <c r="BC77" i="1"/>
  <c r="AZ77" i="1"/>
  <c r="AW77" i="1"/>
  <c r="AT77" i="1"/>
  <c r="AQ77" i="1"/>
  <c r="AN77" i="1"/>
  <c r="AK77" i="1"/>
  <c r="AB77" i="1"/>
  <c r="AA77" i="1"/>
  <c r="Z77" i="1"/>
  <c r="W77" i="1"/>
  <c r="T77" i="1"/>
  <c r="Q77" i="1"/>
  <c r="N77" i="1"/>
  <c r="K77" i="1"/>
  <c r="H77" i="1"/>
  <c r="E77" i="1"/>
  <c r="BH76" i="1"/>
  <c r="BG76" i="1"/>
  <c r="BF76" i="1"/>
  <c r="BC76" i="1"/>
  <c r="AZ76" i="1"/>
  <c r="AW76" i="1"/>
  <c r="AT76" i="1"/>
  <c r="AQ76" i="1"/>
  <c r="AN76" i="1"/>
  <c r="AK76" i="1"/>
  <c r="AB76" i="1"/>
  <c r="AA76" i="1"/>
  <c r="Z76" i="1"/>
  <c r="W76" i="1"/>
  <c r="T76" i="1"/>
  <c r="Q76" i="1"/>
  <c r="N76" i="1"/>
  <c r="K76" i="1"/>
  <c r="H76" i="1"/>
  <c r="E76" i="1"/>
  <c r="BH75" i="1"/>
  <c r="BG75" i="1"/>
  <c r="BF75" i="1"/>
  <c r="BC75" i="1"/>
  <c r="BC87" i="1" s="1"/>
  <c r="AZ75" i="1"/>
  <c r="AW75" i="1"/>
  <c r="AT75" i="1"/>
  <c r="AQ75" i="1"/>
  <c r="AN75" i="1"/>
  <c r="AK75" i="1"/>
  <c r="AB75" i="1"/>
  <c r="AA75" i="1"/>
  <c r="Z75" i="1"/>
  <c r="W75" i="1"/>
  <c r="T75" i="1"/>
  <c r="Q75" i="1"/>
  <c r="N75" i="1"/>
  <c r="N87" i="1" s="1"/>
  <c r="K75" i="1"/>
  <c r="H75" i="1"/>
  <c r="E75" i="1"/>
  <c r="AN74" i="1"/>
  <c r="AM74" i="1"/>
  <c r="AL74" i="1"/>
  <c r="H74" i="1"/>
  <c r="G74" i="1"/>
  <c r="F74" i="1"/>
  <c r="BE70" i="1"/>
  <c r="BE70" i="4" s="1"/>
  <c r="BD70" i="1"/>
  <c r="BB70" i="1"/>
  <c r="BA70" i="1"/>
  <c r="BA70" i="4" s="1"/>
  <c r="AY70" i="1"/>
  <c r="AX70" i="1"/>
  <c r="AV70" i="1"/>
  <c r="AU70" i="1"/>
  <c r="AS70" i="1"/>
  <c r="AS70" i="4" s="1"/>
  <c r="AR70" i="1"/>
  <c r="AP70" i="1"/>
  <c r="AO70" i="1"/>
  <c r="AO70" i="4" s="1"/>
  <c r="AM70" i="1"/>
  <c r="AL70" i="1"/>
  <c r="AJ70" i="1"/>
  <c r="AJ70" i="4" s="1"/>
  <c r="AI70" i="1"/>
  <c r="Y70" i="1"/>
  <c r="Y70" i="4" s="1"/>
  <c r="X70" i="1"/>
  <c r="V70" i="1"/>
  <c r="U70" i="1"/>
  <c r="U70" i="4" s="1"/>
  <c r="S70" i="1"/>
  <c r="R70" i="1"/>
  <c r="P70" i="1"/>
  <c r="O70" i="1"/>
  <c r="M70" i="1"/>
  <c r="M70" i="4" s="1"/>
  <c r="L70" i="1"/>
  <c r="L70" i="4" s="1"/>
  <c r="J70" i="1"/>
  <c r="I70" i="1"/>
  <c r="I70" i="4" s="1"/>
  <c r="G70" i="1"/>
  <c r="F70" i="1"/>
  <c r="D70" i="1"/>
  <c r="C70" i="1"/>
  <c r="C70" i="4" s="1"/>
  <c r="BH69" i="1"/>
  <c r="BG69" i="1"/>
  <c r="BF69" i="1"/>
  <c r="BC69" i="1"/>
  <c r="AZ69" i="1"/>
  <c r="AW69" i="1"/>
  <c r="AT69" i="1"/>
  <c r="AQ69" i="1"/>
  <c r="AN69" i="1"/>
  <c r="AK69" i="1"/>
  <c r="AB69" i="1"/>
  <c r="AA69" i="1"/>
  <c r="Z69" i="1"/>
  <c r="W69" i="1"/>
  <c r="T69" i="1"/>
  <c r="Q69" i="1"/>
  <c r="N69" i="1"/>
  <c r="K69" i="1"/>
  <c r="H69" i="1"/>
  <c r="E69" i="1"/>
  <c r="BH68" i="1"/>
  <c r="BG68" i="1"/>
  <c r="BF68" i="1"/>
  <c r="BC68" i="1"/>
  <c r="AZ68" i="1"/>
  <c r="AW68" i="1"/>
  <c r="AT68" i="1"/>
  <c r="AQ68" i="1"/>
  <c r="AN68" i="1"/>
  <c r="AK68" i="1"/>
  <c r="AB68" i="1"/>
  <c r="AA68" i="1"/>
  <c r="Z68" i="1"/>
  <c r="W68" i="1"/>
  <c r="T68" i="1"/>
  <c r="Q68" i="1"/>
  <c r="N68" i="1"/>
  <c r="K68" i="1"/>
  <c r="H68" i="1"/>
  <c r="E68" i="1"/>
  <c r="BH67" i="1"/>
  <c r="BG67" i="1"/>
  <c r="BF67" i="1"/>
  <c r="BC67" i="1"/>
  <c r="AZ67" i="1"/>
  <c r="AW67" i="1"/>
  <c r="AT67" i="1"/>
  <c r="AQ67" i="1"/>
  <c r="AN67" i="1"/>
  <c r="AK67" i="1"/>
  <c r="AB67" i="1"/>
  <c r="AA67" i="1"/>
  <c r="Z67" i="1"/>
  <c r="W67" i="1"/>
  <c r="T67" i="1"/>
  <c r="Q67" i="1"/>
  <c r="N67" i="1"/>
  <c r="K67" i="1"/>
  <c r="H67" i="1"/>
  <c r="E67" i="1"/>
  <c r="BH66" i="1"/>
  <c r="BG66" i="1"/>
  <c r="BF66" i="1"/>
  <c r="BC66" i="1"/>
  <c r="AZ66" i="1"/>
  <c r="AW66" i="1"/>
  <c r="AT66" i="1"/>
  <c r="AQ66" i="1"/>
  <c r="AN66" i="1"/>
  <c r="AK66" i="1"/>
  <c r="AB66" i="1"/>
  <c r="AA66" i="1"/>
  <c r="Z66" i="1"/>
  <c r="W66" i="1"/>
  <c r="T66" i="1"/>
  <c r="Q66" i="1"/>
  <c r="N66" i="1"/>
  <c r="K66" i="1"/>
  <c r="H66" i="1"/>
  <c r="E66" i="1"/>
  <c r="BH65" i="1"/>
  <c r="BG65" i="1"/>
  <c r="BF65" i="1"/>
  <c r="BC65" i="1"/>
  <c r="AZ65" i="1"/>
  <c r="AW65" i="1"/>
  <c r="AT65" i="1"/>
  <c r="AQ65" i="1"/>
  <c r="AN65" i="1"/>
  <c r="AK65" i="1"/>
  <c r="AB65" i="1"/>
  <c r="AA65" i="1"/>
  <c r="Z65" i="1"/>
  <c r="W65" i="1"/>
  <c r="T65" i="1"/>
  <c r="Q65" i="1"/>
  <c r="N65" i="1"/>
  <c r="K65" i="1"/>
  <c r="H65" i="1"/>
  <c r="E65" i="1"/>
  <c r="BH64" i="1"/>
  <c r="BG64" i="1"/>
  <c r="BF64" i="1"/>
  <c r="BC64" i="1"/>
  <c r="AZ64" i="1"/>
  <c r="AW64" i="1"/>
  <c r="AT64" i="1"/>
  <c r="AQ64" i="1"/>
  <c r="AN64" i="1"/>
  <c r="AK64" i="1"/>
  <c r="AB64" i="1"/>
  <c r="AA64" i="1"/>
  <c r="Z64" i="1"/>
  <c r="W64" i="1"/>
  <c r="T64" i="1"/>
  <c r="N64" i="1"/>
  <c r="K64" i="1"/>
  <c r="H64" i="1"/>
  <c r="E64" i="1"/>
  <c r="BH63" i="1"/>
  <c r="BG63" i="1"/>
  <c r="BF63" i="1"/>
  <c r="BC63" i="1"/>
  <c r="AZ63" i="1"/>
  <c r="AW63" i="1"/>
  <c r="AT63" i="1"/>
  <c r="AQ63" i="1"/>
  <c r="AN63" i="1"/>
  <c r="AK63" i="1"/>
  <c r="AB63" i="1"/>
  <c r="AA63" i="1"/>
  <c r="Z63" i="1"/>
  <c r="W63" i="1"/>
  <c r="T63" i="1"/>
  <c r="N63" i="1"/>
  <c r="K63" i="1"/>
  <c r="H63" i="1"/>
  <c r="E63" i="1"/>
  <c r="BH62" i="1"/>
  <c r="BG62" i="1"/>
  <c r="BF62" i="1"/>
  <c r="BC62" i="1"/>
  <c r="AZ62" i="1"/>
  <c r="AW62" i="1"/>
  <c r="AT62" i="1"/>
  <c r="AQ62" i="1"/>
  <c r="AN62" i="1"/>
  <c r="AK62" i="1"/>
  <c r="AB62" i="1"/>
  <c r="AA62" i="1"/>
  <c r="Z62" i="1"/>
  <c r="W62" i="1"/>
  <c r="T62" i="1"/>
  <c r="N62" i="1"/>
  <c r="K62" i="1"/>
  <c r="H62" i="1"/>
  <c r="E62" i="1"/>
  <c r="BH61" i="1"/>
  <c r="BG61" i="1"/>
  <c r="BF61" i="1"/>
  <c r="BC61" i="1"/>
  <c r="AZ61" i="1"/>
  <c r="AW61" i="1"/>
  <c r="AT61" i="1"/>
  <c r="AQ61" i="1"/>
  <c r="AN61" i="1"/>
  <c r="AK61" i="1"/>
  <c r="AB61" i="1"/>
  <c r="AA61" i="1"/>
  <c r="Z61" i="1"/>
  <c r="W61" i="1"/>
  <c r="T61" i="1"/>
  <c r="N61" i="1"/>
  <c r="K61" i="1"/>
  <c r="H61" i="1"/>
  <c r="E61" i="1"/>
  <c r="BH60" i="1"/>
  <c r="BG60" i="1"/>
  <c r="BF60" i="1"/>
  <c r="BC60" i="1"/>
  <c r="AZ60" i="1"/>
  <c r="AW60" i="1"/>
  <c r="AT60" i="1"/>
  <c r="AQ60" i="1"/>
  <c r="AN60" i="1"/>
  <c r="AK60" i="1"/>
  <c r="AB60" i="1"/>
  <c r="AA60" i="1"/>
  <c r="Z60" i="1"/>
  <c r="W60" i="1"/>
  <c r="T60" i="1"/>
  <c r="N60" i="1"/>
  <c r="K60" i="1"/>
  <c r="H60" i="1"/>
  <c r="E60" i="1"/>
  <c r="BH59" i="1"/>
  <c r="BG59" i="1"/>
  <c r="BF59" i="1"/>
  <c r="BC59" i="1"/>
  <c r="AZ59" i="1"/>
  <c r="AW59" i="1"/>
  <c r="AT59" i="1"/>
  <c r="AQ59" i="1"/>
  <c r="AN59" i="1"/>
  <c r="AK59" i="1"/>
  <c r="AB59" i="1"/>
  <c r="AA59" i="1"/>
  <c r="Z59" i="1"/>
  <c r="W59" i="1"/>
  <c r="T59" i="1"/>
  <c r="N59" i="1"/>
  <c r="K59" i="1"/>
  <c r="H59" i="1"/>
  <c r="E59" i="1"/>
  <c r="BH58" i="1"/>
  <c r="BG58" i="1"/>
  <c r="BF58" i="1"/>
  <c r="BC58" i="1"/>
  <c r="AZ58" i="1"/>
  <c r="AW58" i="1"/>
  <c r="AT58" i="1"/>
  <c r="AQ58" i="1"/>
  <c r="AN58" i="1"/>
  <c r="AK58" i="1"/>
  <c r="AB58" i="1"/>
  <c r="AA58" i="1"/>
  <c r="Z58" i="1"/>
  <c r="W58" i="1"/>
  <c r="T58" i="1"/>
  <c r="N58" i="1"/>
  <c r="K58" i="1"/>
  <c r="H58" i="1"/>
  <c r="E58" i="1"/>
  <c r="AN57" i="1"/>
  <c r="AM57" i="1"/>
  <c r="AL57" i="1"/>
  <c r="H57" i="1"/>
  <c r="G57" i="1"/>
  <c r="F57" i="1"/>
  <c r="I57" i="1" s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S53" i="1"/>
  <c r="AR53" i="1"/>
  <c r="AQ53" i="1"/>
  <c r="AP53" i="1"/>
  <c r="AO53" i="1"/>
  <c r="AN53" i="1"/>
  <c r="AM53" i="1"/>
  <c r="AL53" i="1"/>
  <c r="AK53" i="1"/>
  <c r="AJ53" i="1"/>
  <c r="AI53" i="1"/>
  <c r="Z53" i="1"/>
  <c r="Y53" i="1"/>
  <c r="Y53" i="4" s="1"/>
  <c r="Z53" i="4" s="1"/>
  <c r="X53" i="1"/>
  <c r="W53" i="1"/>
  <c r="V53" i="1"/>
  <c r="V53" i="4" s="1"/>
  <c r="U53" i="1"/>
  <c r="T53" i="1"/>
  <c r="S53" i="1"/>
  <c r="R53" i="1"/>
  <c r="M53" i="1"/>
  <c r="M53" i="4" s="1"/>
  <c r="L53" i="1"/>
  <c r="K53" i="1"/>
  <c r="J53" i="1"/>
  <c r="I53" i="1"/>
  <c r="H53" i="1"/>
  <c r="G53" i="1"/>
  <c r="F53" i="1"/>
  <c r="E53" i="1"/>
  <c r="D53" i="1"/>
  <c r="C53" i="1"/>
  <c r="C53" i="4" s="1"/>
  <c r="AT52" i="1"/>
  <c r="AB52" i="1"/>
  <c r="AA52" i="1"/>
  <c r="N52" i="1"/>
  <c r="AT51" i="1"/>
  <c r="AB51" i="1"/>
  <c r="AA51" i="1"/>
  <c r="N51" i="1"/>
  <c r="AT50" i="1"/>
  <c r="AB50" i="1"/>
  <c r="AA50" i="1"/>
  <c r="N50" i="1"/>
  <c r="AT49" i="1"/>
  <c r="AB49" i="1"/>
  <c r="AA49" i="1"/>
  <c r="N49" i="1"/>
  <c r="AT48" i="1"/>
  <c r="AB48" i="1"/>
  <c r="AA48" i="1"/>
  <c r="N48" i="1"/>
  <c r="AT47" i="1"/>
  <c r="AB47" i="1"/>
  <c r="AA47" i="1"/>
  <c r="N47" i="1"/>
  <c r="AT46" i="1"/>
  <c r="AB46" i="1"/>
  <c r="AA46" i="1"/>
  <c r="N46" i="1"/>
  <c r="AT45" i="1"/>
  <c r="AB45" i="1"/>
  <c r="AA45" i="1"/>
  <c r="N45" i="1"/>
  <c r="AT44" i="1"/>
  <c r="AB44" i="1"/>
  <c r="AA44" i="1"/>
  <c r="N44" i="1"/>
  <c r="AT43" i="1"/>
  <c r="AB43" i="1"/>
  <c r="AA43" i="1"/>
  <c r="N43" i="1"/>
  <c r="AT42" i="1"/>
  <c r="AB42" i="1"/>
  <c r="AA42" i="1"/>
  <c r="N42" i="1"/>
  <c r="AT41" i="1"/>
  <c r="AB41" i="1"/>
  <c r="AB53" i="1" s="1"/>
  <c r="AB53" i="4" s="1"/>
  <c r="AA41" i="1"/>
  <c r="N41" i="1"/>
  <c r="AN40" i="1"/>
  <c r="AM40" i="1"/>
  <c r="AL40" i="1"/>
  <c r="H40" i="1"/>
  <c r="G40" i="1"/>
  <c r="F40" i="1"/>
  <c r="BE36" i="1"/>
  <c r="BE36" i="4" s="1"/>
  <c r="BD36" i="1"/>
  <c r="BB36" i="1"/>
  <c r="BA36" i="1"/>
  <c r="BA36" i="4" s="1"/>
  <c r="AY36" i="1"/>
  <c r="AX36" i="1"/>
  <c r="AS36" i="1"/>
  <c r="AR36" i="1"/>
  <c r="AP36" i="1"/>
  <c r="AO36" i="1"/>
  <c r="AM36" i="1"/>
  <c r="AL36" i="1"/>
  <c r="AL36" i="4" s="1"/>
  <c r="AJ36" i="1"/>
  <c r="AI36" i="1"/>
  <c r="Y36" i="1"/>
  <c r="Y36" i="4" s="1"/>
  <c r="X36" i="1"/>
  <c r="X36" i="4" s="1"/>
  <c r="Z36" i="4" s="1"/>
  <c r="V36" i="1"/>
  <c r="U36" i="1"/>
  <c r="U36" i="4" s="1"/>
  <c r="S36" i="1"/>
  <c r="R36" i="1"/>
  <c r="M36" i="1"/>
  <c r="L36" i="1"/>
  <c r="J36" i="1"/>
  <c r="J36" i="4" s="1"/>
  <c r="I36" i="1"/>
  <c r="I36" i="4" s="1"/>
  <c r="G36" i="1"/>
  <c r="F36" i="1"/>
  <c r="F36" i="4" s="1"/>
  <c r="D36" i="1"/>
  <c r="C36" i="1"/>
  <c r="BH35" i="1"/>
  <c r="BG35" i="1"/>
  <c r="BF35" i="1"/>
  <c r="BC35" i="1"/>
  <c r="AZ35" i="1"/>
  <c r="AT35" i="1"/>
  <c r="AQ35" i="1"/>
  <c r="AN35" i="1"/>
  <c r="AK35" i="1"/>
  <c r="AB35" i="1"/>
  <c r="AA35" i="1"/>
  <c r="Z35" i="1"/>
  <c r="W35" i="1"/>
  <c r="T35" i="1"/>
  <c r="N35" i="1"/>
  <c r="K35" i="1"/>
  <c r="H35" i="1"/>
  <c r="E35" i="1"/>
  <c r="BH34" i="1"/>
  <c r="BG34" i="1"/>
  <c r="BF34" i="1"/>
  <c r="BC34" i="1"/>
  <c r="AZ34" i="1"/>
  <c r="AT34" i="1"/>
  <c r="AQ34" i="1"/>
  <c r="AN34" i="1"/>
  <c r="AK34" i="1"/>
  <c r="AB34" i="1"/>
  <c r="AA34" i="1"/>
  <c r="Z34" i="1"/>
  <c r="W34" i="1"/>
  <c r="T34" i="1"/>
  <c r="N34" i="1"/>
  <c r="K34" i="1"/>
  <c r="H34" i="1"/>
  <c r="E34" i="1"/>
  <c r="BH33" i="1"/>
  <c r="BG33" i="1"/>
  <c r="BF33" i="1"/>
  <c r="BC33" i="1"/>
  <c r="AZ33" i="1"/>
  <c r="AT33" i="1"/>
  <c r="AQ33" i="1"/>
  <c r="AN33" i="1"/>
  <c r="AK33" i="1"/>
  <c r="AB33" i="1"/>
  <c r="AA33" i="1"/>
  <c r="Z33" i="1"/>
  <c r="W33" i="1"/>
  <c r="T33" i="1"/>
  <c r="N33" i="1"/>
  <c r="K33" i="1"/>
  <c r="H33" i="1"/>
  <c r="E33" i="1"/>
  <c r="BH32" i="1"/>
  <c r="BG32" i="1"/>
  <c r="BF32" i="1"/>
  <c r="BC32" i="1"/>
  <c r="AZ32" i="1"/>
  <c r="AT32" i="1"/>
  <c r="AQ32" i="1"/>
  <c r="AN32" i="1"/>
  <c r="AK32" i="1"/>
  <c r="AB32" i="1"/>
  <c r="AA32" i="1"/>
  <c r="Z32" i="1"/>
  <c r="W32" i="1"/>
  <c r="T32" i="1"/>
  <c r="N32" i="1"/>
  <c r="K32" i="1"/>
  <c r="H32" i="1"/>
  <c r="E32" i="1"/>
  <c r="BH31" i="1"/>
  <c r="BG31" i="1"/>
  <c r="BF31" i="1"/>
  <c r="BC31" i="1"/>
  <c r="AZ31" i="1"/>
  <c r="AT31" i="1"/>
  <c r="AQ31" i="1"/>
  <c r="AN31" i="1"/>
  <c r="AK31" i="1"/>
  <c r="AB31" i="1"/>
  <c r="AA31" i="1"/>
  <c r="Z31" i="1"/>
  <c r="W31" i="1"/>
  <c r="T31" i="1"/>
  <c r="N31" i="1"/>
  <c r="K31" i="1"/>
  <c r="H31" i="1"/>
  <c r="E31" i="1"/>
  <c r="BH30" i="1"/>
  <c r="BG30" i="1"/>
  <c r="BF30" i="1"/>
  <c r="BC30" i="1"/>
  <c r="AZ30" i="1"/>
  <c r="AT30" i="1"/>
  <c r="AQ30" i="1"/>
  <c r="AN30" i="1"/>
  <c r="AK30" i="1"/>
  <c r="AB30" i="1"/>
  <c r="AA30" i="1"/>
  <c r="Z30" i="1"/>
  <c r="W30" i="1"/>
  <c r="T30" i="1"/>
  <c r="N30" i="1"/>
  <c r="K30" i="1"/>
  <c r="H30" i="1"/>
  <c r="E30" i="1"/>
  <c r="BH29" i="1"/>
  <c r="BG29" i="1"/>
  <c r="BF29" i="1"/>
  <c r="BC29" i="1"/>
  <c r="AZ29" i="1"/>
  <c r="AT29" i="1"/>
  <c r="AQ29" i="1"/>
  <c r="AN29" i="1"/>
  <c r="AK29" i="1"/>
  <c r="AB29" i="1"/>
  <c r="AA29" i="1"/>
  <c r="Z29" i="1"/>
  <c r="W29" i="1"/>
  <c r="T29" i="1"/>
  <c r="N29" i="1"/>
  <c r="K29" i="1"/>
  <c r="H29" i="1"/>
  <c r="E29" i="1"/>
  <c r="BH28" i="1"/>
  <c r="BG28" i="1"/>
  <c r="BF28" i="1"/>
  <c r="BC28" i="1"/>
  <c r="AZ28" i="1"/>
  <c r="AT28" i="1"/>
  <c r="AQ28" i="1"/>
  <c r="AN28" i="1"/>
  <c r="AK28" i="1"/>
  <c r="AB28" i="1"/>
  <c r="AA28" i="1"/>
  <c r="Z28" i="1"/>
  <c r="W28" i="1"/>
  <c r="T28" i="1"/>
  <c r="N28" i="1"/>
  <c r="K28" i="1"/>
  <c r="H28" i="1"/>
  <c r="E28" i="1"/>
  <c r="BH27" i="1"/>
  <c r="BG27" i="1"/>
  <c r="BF27" i="1"/>
  <c r="BC27" i="1"/>
  <c r="AZ27" i="1"/>
  <c r="AT27" i="1"/>
  <c r="AQ27" i="1"/>
  <c r="AN27" i="1"/>
  <c r="AK27" i="1"/>
  <c r="AB27" i="1"/>
  <c r="AA27" i="1"/>
  <c r="Z27" i="1"/>
  <c r="W27" i="1"/>
  <c r="T27" i="1"/>
  <c r="N27" i="1"/>
  <c r="K27" i="1"/>
  <c r="H27" i="1"/>
  <c r="E27" i="1"/>
  <c r="BH26" i="1"/>
  <c r="BG26" i="1"/>
  <c r="BF26" i="1"/>
  <c r="BC26" i="1"/>
  <c r="AZ26" i="1"/>
  <c r="AT26" i="1"/>
  <c r="AQ26" i="1"/>
  <c r="AN26" i="1"/>
  <c r="AK26" i="1"/>
  <c r="AB26" i="1"/>
  <c r="AA26" i="1"/>
  <c r="Z26" i="1"/>
  <c r="W26" i="1"/>
  <c r="T26" i="1"/>
  <c r="N26" i="1"/>
  <c r="K26" i="1"/>
  <c r="H26" i="1"/>
  <c r="E26" i="1"/>
  <c r="BH25" i="1"/>
  <c r="BG25" i="1"/>
  <c r="BF25" i="1"/>
  <c r="BC25" i="1"/>
  <c r="AZ25" i="1"/>
  <c r="AT25" i="1"/>
  <c r="AQ25" i="1"/>
  <c r="AN25" i="1"/>
  <c r="AK25" i="1"/>
  <c r="AB25" i="1"/>
  <c r="AA25" i="1"/>
  <c r="Z25" i="1"/>
  <c r="W25" i="1"/>
  <c r="T25" i="1"/>
  <c r="N25" i="1"/>
  <c r="K25" i="1"/>
  <c r="H25" i="1"/>
  <c r="E25" i="1"/>
  <c r="BH24" i="1"/>
  <c r="BF24" i="1"/>
  <c r="BC24" i="1"/>
  <c r="AZ24" i="1"/>
  <c r="AT24" i="1"/>
  <c r="AQ24" i="1"/>
  <c r="AN24" i="1"/>
  <c r="AK24" i="1"/>
  <c r="AB24" i="1"/>
  <c r="AA24" i="1"/>
  <c r="Z24" i="1"/>
  <c r="W24" i="1"/>
  <c r="T24" i="1"/>
  <c r="N24" i="1"/>
  <c r="K24" i="1"/>
  <c r="H24" i="1"/>
  <c r="E24" i="1"/>
  <c r="AN23" i="1"/>
  <c r="AM23" i="1"/>
  <c r="AL23" i="1"/>
  <c r="H23" i="1"/>
  <c r="G23" i="1"/>
  <c r="F23" i="1"/>
  <c r="I23" i="1" s="1"/>
  <c r="BE19" i="1"/>
  <c r="BE19" i="4" s="1"/>
  <c r="BD19" i="1"/>
  <c r="BB19" i="1"/>
  <c r="BA19" i="1"/>
  <c r="AY19" i="1"/>
  <c r="AY19" i="4" s="1"/>
  <c r="AX19" i="1"/>
  <c r="AS19" i="1"/>
  <c r="AS19" i="4" s="1"/>
  <c r="AR19" i="1"/>
  <c r="AP19" i="1"/>
  <c r="AO19" i="1"/>
  <c r="AM19" i="1"/>
  <c r="AL19" i="1"/>
  <c r="AJ19" i="1"/>
  <c r="AI19" i="1"/>
  <c r="AC19" i="1"/>
  <c r="Z19" i="1"/>
  <c r="Y19" i="1"/>
  <c r="Y19" i="4" s="1"/>
  <c r="X19" i="1"/>
  <c r="W19" i="1"/>
  <c r="V19" i="1"/>
  <c r="V19" i="4" s="1"/>
  <c r="U19" i="1"/>
  <c r="U19" i="4" s="1"/>
  <c r="W19" i="4" s="1"/>
  <c r="T19" i="1"/>
  <c r="S19" i="1"/>
  <c r="S19" i="4" s="1"/>
  <c r="R19" i="1"/>
  <c r="N19" i="1"/>
  <c r="M19" i="1"/>
  <c r="L19" i="1"/>
  <c r="K19" i="1"/>
  <c r="J19" i="1"/>
  <c r="I19" i="1"/>
  <c r="H19" i="1"/>
  <c r="G19" i="1"/>
  <c r="G19" i="4" s="1"/>
  <c r="F19" i="1"/>
  <c r="F19" i="4" s="1"/>
  <c r="E19" i="1"/>
  <c r="D19" i="1"/>
  <c r="C19" i="1"/>
  <c r="BH18" i="1"/>
  <c r="BG18" i="1"/>
  <c r="BF18" i="1"/>
  <c r="BC18" i="1"/>
  <c r="AZ18" i="1"/>
  <c r="AT18" i="1"/>
  <c r="AQ18" i="1"/>
  <c r="AN18" i="1"/>
  <c r="AK18" i="1"/>
  <c r="AB18" i="1"/>
  <c r="AA18" i="1"/>
  <c r="BH17" i="1"/>
  <c r="BG17" i="1"/>
  <c r="BF17" i="1"/>
  <c r="BC17" i="1"/>
  <c r="AZ17" i="1"/>
  <c r="AT17" i="1"/>
  <c r="AQ17" i="1"/>
  <c r="AN17" i="1"/>
  <c r="AK17" i="1"/>
  <c r="AB17" i="1"/>
  <c r="AA17" i="1"/>
  <c r="BH16" i="1"/>
  <c r="BG16" i="1"/>
  <c r="BF16" i="1"/>
  <c r="BC16" i="1"/>
  <c r="AZ16" i="1"/>
  <c r="AT16" i="1"/>
  <c r="AQ16" i="1"/>
  <c r="AN16" i="1"/>
  <c r="AK16" i="1"/>
  <c r="AB16" i="1"/>
  <c r="AA16" i="1"/>
  <c r="BH15" i="1"/>
  <c r="BG15" i="1"/>
  <c r="BF15" i="1"/>
  <c r="BC15" i="1"/>
  <c r="AZ15" i="1"/>
  <c r="AT15" i="1"/>
  <c r="AQ15" i="1"/>
  <c r="AN15" i="1"/>
  <c r="AK15" i="1"/>
  <c r="AB15" i="1"/>
  <c r="AA15" i="1"/>
  <c r="BH14" i="1"/>
  <c r="BG14" i="1"/>
  <c r="BF14" i="1"/>
  <c r="BC14" i="1"/>
  <c r="AZ14" i="1"/>
  <c r="AT14" i="1"/>
  <c r="AQ14" i="1"/>
  <c r="AN14" i="1"/>
  <c r="AK14" i="1"/>
  <c r="AB14" i="1"/>
  <c r="AA14" i="1"/>
  <c r="BH13" i="1"/>
  <c r="BG13" i="1"/>
  <c r="BF13" i="1"/>
  <c r="BC13" i="1"/>
  <c r="AZ13" i="1"/>
  <c r="AT13" i="1"/>
  <c r="AQ13" i="1"/>
  <c r="AN13" i="1"/>
  <c r="AK13" i="1"/>
  <c r="AB13" i="1"/>
  <c r="AA13" i="1"/>
  <c r="BH12" i="1"/>
  <c r="BG12" i="1"/>
  <c r="BF12" i="1"/>
  <c r="BC12" i="1"/>
  <c r="AZ12" i="1"/>
  <c r="AT12" i="1"/>
  <c r="AQ12" i="1"/>
  <c r="AN12" i="1"/>
  <c r="AK12" i="1"/>
  <c r="AB12" i="1"/>
  <c r="AA12" i="1"/>
  <c r="BH11" i="1"/>
  <c r="BG11" i="1"/>
  <c r="BF11" i="1"/>
  <c r="BC11" i="1"/>
  <c r="AZ11" i="1"/>
  <c r="AT11" i="1"/>
  <c r="AQ11" i="1"/>
  <c r="AN11" i="1"/>
  <c r="AK11" i="1"/>
  <c r="AB11" i="1"/>
  <c r="AA11" i="1"/>
  <c r="BH10" i="1"/>
  <c r="BG10" i="1"/>
  <c r="BF10" i="1"/>
  <c r="BC10" i="1"/>
  <c r="AZ10" i="1"/>
  <c r="AT10" i="1"/>
  <c r="AQ10" i="1"/>
  <c r="AN10" i="1"/>
  <c r="AK10" i="1"/>
  <c r="AB10" i="1"/>
  <c r="AA10" i="1"/>
  <c r="BH9" i="1"/>
  <c r="BG9" i="1"/>
  <c r="BF9" i="1"/>
  <c r="BC9" i="1"/>
  <c r="AZ9" i="1"/>
  <c r="AT9" i="1"/>
  <c r="AQ9" i="1"/>
  <c r="AN9" i="1"/>
  <c r="AK9" i="1"/>
  <c r="AB9" i="1"/>
  <c r="AA9" i="1"/>
  <c r="BH8" i="1"/>
  <c r="BG8" i="1"/>
  <c r="BF8" i="1"/>
  <c r="BC8" i="1"/>
  <c r="AZ8" i="1"/>
  <c r="AT8" i="1"/>
  <c r="AQ8" i="1"/>
  <c r="AN8" i="1"/>
  <c r="AK8" i="1"/>
  <c r="AB8" i="1"/>
  <c r="AA8" i="1"/>
  <c r="BH7" i="1"/>
  <c r="BG7" i="1"/>
  <c r="BF7" i="1"/>
  <c r="BC7" i="1"/>
  <c r="AZ7" i="1"/>
  <c r="AT7" i="1"/>
  <c r="AQ7" i="1"/>
  <c r="AN7" i="1"/>
  <c r="AK7" i="1"/>
  <c r="AB7" i="1"/>
  <c r="AA7" i="1"/>
  <c r="AN6" i="1"/>
  <c r="AM6" i="1"/>
  <c r="AL6" i="1"/>
  <c r="H6" i="1"/>
  <c r="G6" i="1"/>
  <c r="F6" i="1"/>
  <c r="I6" i="1" s="1"/>
  <c r="C19" i="4"/>
  <c r="D19" i="4"/>
  <c r="D25" i="6"/>
  <c r="D67" i="6" s="1"/>
  <c r="E14" i="6"/>
  <c r="E16" i="6"/>
  <c r="E21" i="6"/>
  <c r="E28" i="6"/>
  <c r="F28" i="6" s="1"/>
  <c r="E30" i="6"/>
  <c r="E35" i="6"/>
  <c r="E39" i="6" s="1"/>
  <c r="F39" i="6" s="1"/>
  <c r="E51" i="6"/>
  <c r="E53" i="6" s="1"/>
  <c r="F53" i="6" s="1"/>
  <c r="E56" i="6"/>
  <c r="E60" i="6" s="1"/>
  <c r="BD70" i="4"/>
  <c r="BF70" i="4" s="1"/>
  <c r="L19" i="4"/>
  <c r="M19" i="4"/>
  <c r="L53" i="4"/>
  <c r="I19" i="4"/>
  <c r="J19" i="4"/>
  <c r="R53" i="4"/>
  <c r="T53" i="4" s="1"/>
  <c r="AF53" i="4" s="1"/>
  <c r="S53" i="4"/>
  <c r="AD7" i="6"/>
  <c r="AD9" i="6"/>
  <c r="AE9" i="6" s="1"/>
  <c r="BD36" i="4"/>
  <c r="BF36" i="4" s="1"/>
  <c r="BD19" i="4"/>
  <c r="AR19" i="4"/>
  <c r="X19" i="4"/>
  <c r="AO19" i="4"/>
  <c r="AP19" i="4"/>
  <c r="AX19" i="4"/>
  <c r="AW19" i="4"/>
  <c r="AO36" i="4"/>
  <c r="AP36" i="4"/>
  <c r="AX36" i="4"/>
  <c r="AY36" i="4"/>
  <c r="R19" i="4"/>
  <c r="AL19" i="4"/>
  <c r="AM19" i="4"/>
  <c r="L36" i="4"/>
  <c r="M36" i="4"/>
  <c r="V36" i="4"/>
  <c r="R36" i="4"/>
  <c r="S36" i="4"/>
  <c r="AM36" i="4"/>
  <c r="AI36" i="4"/>
  <c r="AJ36" i="4"/>
  <c r="AI19" i="4"/>
  <c r="AJ19" i="4"/>
  <c r="BA19" i="4"/>
  <c r="BB19" i="4"/>
  <c r="G36" i="4"/>
  <c r="H36" i="4" s="1"/>
  <c r="C36" i="4"/>
  <c r="D36" i="4"/>
  <c r="AR36" i="4"/>
  <c r="AS36" i="4"/>
  <c r="BB36" i="4"/>
  <c r="X53" i="4"/>
  <c r="U53" i="4"/>
  <c r="W53" i="4" s="1"/>
  <c r="F70" i="4"/>
  <c r="G70" i="4"/>
  <c r="D70" i="4"/>
  <c r="R70" i="4"/>
  <c r="T70" i="4" s="1"/>
  <c r="S70" i="4"/>
  <c r="AX70" i="4"/>
  <c r="AY70" i="4"/>
  <c r="V87" i="4"/>
  <c r="R87" i="4"/>
  <c r="S87" i="4"/>
  <c r="BA87" i="4"/>
  <c r="BB87" i="4"/>
  <c r="AX87" i="4"/>
  <c r="I53" i="4"/>
  <c r="J53" i="4"/>
  <c r="F53" i="4"/>
  <c r="G53" i="4"/>
  <c r="D53" i="4"/>
  <c r="E53" i="4" s="1"/>
  <c r="O70" i="4"/>
  <c r="P70" i="4"/>
  <c r="AU70" i="4"/>
  <c r="AV70" i="4"/>
  <c r="O87" i="4"/>
  <c r="P87" i="4"/>
  <c r="L87" i="4"/>
  <c r="N87" i="4" s="1"/>
  <c r="AV87" i="4"/>
  <c r="AR87" i="4"/>
  <c r="AS87" i="4"/>
  <c r="H14" i="6"/>
  <c r="K14" i="6" s="1"/>
  <c r="H16" i="6"/>
  <c r="H21" i="6"/>
  <c r="H23" i="6"/>
  <c r="K23" i="6" s="1"/>
  <c r="T23" i="6" s="1"/>
  <c r="H28" i="6"/>
  <c r="H30" i="6"/>
  <c r="K30" i="6" s="1"/>
  <c r="H35" i="6"/>
  <c r="H53" i="6"/>
  <c r="K53" i="6" s="1"/>
  <c r="H58" i="6"/>
  <c r="H60" i="6" s="1"/>
  <c r="AC119" i="4"/>
  <c r="AE119" i="4" s="1"/>
  <c r="AG7" i="6"/>
  <c r="AP7" i="6" s="1"/>
  <c r="X70" i="4"/>
  <c r="Z70" i="4" s="1"/>
  <c r="AR70" i="4"/>
  <c r="AP70" i="4"/>
  <c r="AQ70" i="4" s="1"/>
  <c r="I87" i="4"/>
  <c r="J87" i="4"/>
  <c r="F87" i="4"/>
  <c r="G87" i="4"/>
  <c r="C87" i="4"/>
  <c r="D87" i="4"/>
  <c r="AO87" i="4"/>
  <c r="AL87" i="4"/>
  <c r="J70" i="4"/>
  <c r="K70" i="4" s="1"/>
  <c r="V70" i="4"/>
  <c r="AL70" i="4"/>
  <c r="AM70" i="4"/>
  <c r="AI70" i="4"/>
  <c r="BB70" i="4"/>
  <c r="AJ87" i="4"/>
  <c r="X87" i="4"/>
  <c r="BD87" i="4"/>
  <c r="BE87" i="4"/>
  <c r="AA49" i="6"/>
  <c r="AA63" i="6" s="1"/>
  <c r="AB63" i="6" s="1"/>
  <c r="F121" i="4"/>
  <c r="G121" i="4"/>
  <c r="C121" i="4"/>
  <c r="D121" i="4"/>
  <c r="R121" i="4"/>
  <c r="S121" i="4"/>
  <c r="AA30" i="6"/>
  <c r="AA32" i="6" s="1"/>
  <c r="AA60" i="6"/>
  <c r="AB60" i="6" s="1"/>
  <c r="Z32" i="6"/>
  <c r="O121" i="4"/>
  <c r="P121" i="4"/>
  <c r="AD21" i="6"/>
  <c r="AG21" i="6" s="1"/>
  <c r="AP21" i="6" s="1"/>
  <c r="AD23" i="6"/>
  <c r="AG23" i="6" s="1"/>
  <c r="AP23" i="6" s="1"/>
  <c r="AO25" i="6"/>
  <c r="AQ25" i="6" s="1"/>
  <c r="AR25" i="6" s="1"/>
  <c r="AD14" i="6"/>
  <c r="AG14" i="6" s="1"/>
  <c r="AP14" i="6" s="1"/>
  <c r="AD16" i="6"/>
  <c r="AD28" i="6"/>
  <c r="AD30" i="6"/>
  <c r="AD51" i="6"/>
  <c r="AD53" i="6" s="1"/>
  <c r="AG53" i="6" s="1"/>
  <c r="AD56" i="6"/>
  <c r="AE56" i="6" s="1"/>
  <c r="D11" i="7"/>
  <c r="D25" i="7"/>
  <c r="E9" i="7"/>
  <c r="F9" i="7" s="1"/>
  <c r="E14" i="7"/>
  <c r="E18" i="7" s="1"/>
  <c r="F18" i="7" s="1"/>
  <c r="I18" i="7" s="1"/>
  <c r="U18" i="7" s="1"/>
  <c r="V18" i="7" s="1"/>
  <c r="E21" i="7"/>
  <c r="E39" i="7"/>
  <c r="F39" i="7" s="1"/>
  <c r="I39" i="7" s="1"/>
  <c r="U39" i="7" s="1"/>
  <c r="V39" i="7" s="1"/>
  <c r="E46" i="7"/>
  <c r="F46" i="7" s="1"/>
  <c r="I46" i="7" s="1"/>
  <c r="Z53" i="6"/>
  <c r="L121" i="4"/>
  <c r="M121" i="4"/>
  <c r="X121" i="4"/>
  <c r="Y121" i="4"/>
  <c r="I121" i="4"/>
  <c r="J121" i="4"/>
  <c r="U121" i="4"/>
  <c r="V121" i="4"/>
  <c r="AG9" i="6"/>
  <c r="AP9" i="6" s="1"/>
  <c r="AC11" i="7"/>
  <c r="AD7" i="7"/>
  <c r="AG7" i="7" s="1"/>
  <c r="AP7" i="7" s="1"/>
  <c r="AO18" i="6"/>
  <c r="AQ18" i="6" s="1"/>
  <c r="AR18" i="6" s="1"/>
  <c r="AA14" i="7"/>
  <c r="AA18" i="7" s="1"/>
  <c r="AB18" i="7" s="1"/>
  <c r="AA21" i="7"/>
  <c r="AB21" i="7" s="1"/>
  <c r="AA28" i="7"/>
  <c r="AA32" i="7" s="1"/>
  <c r="AB32" i="7" s="1"/>
  <c r="AA35" i="7"/>
  <c r="AB35" i="7" s="1"/>
  <c r="AA42" i="7"/>
  <c r="AA46" i="7" s="1"/>
  <c r="AB46" i="7" s="1"/>
  <c r="AA49" i="7"/>
  <c r="AA53" i="7" s="1"/>
  <c r="AB53" i="7" s="1"/>
  <c r="AA56" i="7"/>
  <c r="AA60" i="7" s="1"/>
  <c r="AB60" i="7" s="1"/>
  <c r="T46" i="7"/>
  <c r="I58" i="6"/>
  <c r="AD23" i="7"/>
  <c r="AE23" i="7" s="1"/>
  <c r="AD37" i="7"/>
  <c r="AE37" i="7" s="1"/>
  <c r="AX121" i="4"/>
  <c r="AY121" i="4"/>
  <c r="F60" i="6"/>
  <c r="AU121" i="4"/>
  <c r="AV121" i="4"/>
  <c r="AR121" i="4"/>
  <c r="AS121" i="4"/>
  <c r="AI121" i="4"/>
  <c r="AJ121" i="4"/>
  <c r="AA121" i="4"/>
  <c r="AB121" i="4"/>
  <c r="BG121" i="4"/>
  <c r="BH121" i="4"/>
  <c r="BD121" i="4"/>
  <c r="BE121" i="4"/>
  <c r="AO121" i="4"/>
  <c r="AP121" i="4"/>
  <c r="BA121" i="4"/>
  <c r="BB121" i="4"/>
  <c r="T18" i="7"/>
  <c r="F21" i="6"/>
  <c r="I21" i="6" s="1"/>
  <c r="T25" i="7"/>
  <c r="F56" i="6"/>
  <c r="I56" i="6" s="1"/>
  <c r="F21" i="7"/>
  <c r="U21" i="7" s="1"/>
  <c r="AL121" i="4"/>
  <c r="AM121" i="4"/>
  <c r="F16" i="6"/>
  <c r="I23" i="6"/>
  <c r="AA77" i="7"/>
  <c r="AB77" i="7" s="1"/>
  <c r="AD77" i="7"/>
  <c r="AG77" i="7" s="1"/>
  <c r="AD21" i="7"/>
  <c r="AD14" i="7"/>
  <c r="AD18" i="7" s="1"/>
  <c r="AD28" i="7"/>
  <c r="AG28" i="7" s="1"/>
  <c r="AD35" i="7"/>
  <c r="AG35" i="7" s="1"/>
  <c r="AD42" i="7"/>
  <c r="AD46" i="7" s="1"/>
  <c r="AD49" i="7"/>
  <c r="AG49" i="7" s="1"/>
  <c r="AD56" i="7"/>
  <c r="AD60" i="7" s="1"/>
  <c r="AB49" i="6"/>
  <c r="AE49" i="6" s="1"/>
  <c r="K21" i="6"/>
  <c r="I45" i="7"/>
  <c r="U45" i="7" s="1"/>
  <c r="V45" i="7" s="1"/>
  <c r="T45" i="7"/>
  <c r="I31" i="7"/>
  <c r="U31" i="7" s="1"/>
  <c r="V31" i="7" s="1"/>
  <c r="AC18" i="7"/>
  <c r="I52" i="7"/>
  <c r="U52" i="7" s="1"/>
  <c r="V52" i="7" s="1"/>
  <c r="T52" i="7"/>
  <c r="I17" i="7"/>
  <c r="T39" i="7"/>
  <c r="AG30" i="6"/>
  <c r="I59" i="7"/>
  <c r="K60" i="7" s="1"/>
  <c r="AB56" i="7"/>
  <c r="AB14" i="7"/>
  <c r="AC60" i="7"/>
  <c r="AC46" i="7"/>
  <c r="AE51" i="6"/>
  <c r="I24" i="7"/>
  <c r="U24" i="7" s="1"/>
  <c r="V24" i="7" s="1"/>
  <c r="T24" i="7"/>
  <c r="F30" i="6"/>
  <c r="I30" i="6" s="1"/>
  <c r="AE14" i="6"/>
  <c r="F14" i="6"/>
  <c r="AO53" i="6"/>
  <c r="J45" i="7"/>
  <c r="J59" i="7"/>
  <c r="K28" i="6"/>
  <c r="AO32" i="6"/>
  <c r="AO67" i="6"/>
  <c r="J17" i="7"/>
  <c r="J31" i="7"/>
  <c r="AC53" i="7"/>
  <c r="AO67" i="7"/>
  <c r="AQ67" i="7" s="1"/>
  <c r="AR67" i="7" s="1"/>
  <c r="AE28" i="6"/>
  <c r="T56" i="6"/>
  <c r="AO60" i="6"/>
  <c r="K53" i="7"/>
  <c r="AE7" i="7"/>
  <c r="N53" i="4" l="1"/>
  <c r="AB42" i="7"/>
  <c r="AC48" i="1"/>
  <c r="F35" i="6"/>
  <c r="K58" i="6"/>
  <c r="T58" i="6" s="1"/>
  <c r="AZ87" i="1"/>
  <c r="AC45" i="1"/>
  <c r="Q70" i="1"/>
  <c r="AB87" i="1"/>
  <c r="AB87" i="4" s="1"/>
  <c r="AB104" i="1"/>
  <c r="AZ121" i="4"/>
  <c r="AG42" i="7"/>
  <c r="AK36" i="1"/>
  <c r="N70" i="4"/>
  <c r="AG14" i="7"/>
  <c r="AP49" i="6"/>
  <c r="AB28" i="7"/>
  <c r="AZ36" i="1"/>
  <c r="Q87" i="1"/>
  <c r="AG56" i="6"/>
  <c r="AP56" i="6" s="1"/>
  <c r="AA65" i="6"/>
  <c r="AB65" i="6" s="1"/>
  <c r="AD32" i="6"/>
  <c r="AG32" i="6" s="1"/>
  <c r="BH36" i="1"/>
  <c r="BH36" i="4" s="1"/>
  <c r="BC87" i="4"/>
  <c r="T87" i="1"/>
  <c r="AN87" i="1"/>
  <c r="BF87" i="1"/>
  <c r="BH104" i="1"/>
  <c r="BH104" i="4" s="1"/>
  <c r="E87" i="1"/>
  <c r="AQ87" i="1"/>
  <c r="H87" i="1"/>
  <c r="Z87" i="1"/>
  <c r="AT87" i="1"/>
  <c r="AZ87" i="4"/>
  <c r="AA87" i="1"/>
  <c r="AA87" i="4" s="1"/>
  <c r="AA104" i="1"/>
  <c r="K32" i="7"/>
  <c r="AE21" i="6"/>
  <c r="AG23" i="7"/>
  <c r="AP23" i="7" s="1"/>
  <c r="F14" i="7"/>
  <c r="F51" i="6"/>
  <c r="Z121" i="4"/>
  <c r="AD11" i="6"/>
  <c r="AE11" i="6" s="1"/>
  <c r="K19" i="4"/>
  <c r="E19" i="4"/>
  <c r="AA19" i="1"/>
  <c r="AA19" i="4" s="1"/>
  <c r="BF19" i="1"/>
  <c r="BI10" i="1"/>
  <c r="J18" i="7"/>
  <c r="AA36" i="1"/>
  <c r="AA36" i="4" s="1"/>
  <c r="AQ36" i="1"/>
  <c r="AD53" i="7"/>
  <c r="AG53" i="7" s="1"/>
  <c r="AP53" i="7" s="1"/>
  <c r="AE14" i="7"/>
  <c r="K18" i="7"/>
  <c r="AK70" i="4"/>
  <c r="BF87" i="4"/>
  <c r="K36" i="1"/>
  <c r="Z36" i="1"/>
  <c r="AN36" i="1"/>
  <c r="BC36" i="1"/>
  <c r="T121" i="4"/>
  <c r="AF121" i="4" s="1"/>
  <c r="AK36" i="4"/>
  <c r="T36" i="4"/>
  <c r="AZ19" i="4"/>
  <c r="Z19" i="4"/>
  <c r="BF19" i="4"/>
  <c r="AE18" i="7"/>
  <c r="BF121" i="4"/>
  <c r="K121" i="4"/>
  <c r="AQ87" i="4"/>
  <c r="K53" i="4"/>
  <c r="H70" i="4"/>
  <c r="BC19" i="4"/>
  <c r="AK19" i="4"/>
  <c r="AZ36" i="4"/>
  <c r="AQ19" i="4"/>
  <c r="AC61" i="1"/>
  <c r="AK19" i="1"/>
  <c r="AZ19" i="1"/>
  <c r="BH19" i="1"/>
  <c r="BH19" i="4" s="1"/>
  <c r="E36" i="1"/>
  <c r="T36" i="1"/>
  <c r="AB36" i="1"/>
  <c r="AB36" i="4" s="1"/>
  <c r="AC36" i="4" s="1"/>
  <c r="AT36" i="1"/>
  <c r="AC49" i="1"/>
  <c r="AC50" i="1"/>
  <c r="AC51" i="1"/>
  <c r="BI92" i="1"/>
  <c r="BI93" i="1"/>
  <c r="BI94" i="1"/>
  <c r="BI95" i="1"/>
  <c r="K108" i="1"/>
  <c r="J24" i="7"/>
  <c r="Q121" i="4"/>
  <c r="Z87" i="4"/>
  <c r="H87" i="4"/>
  <c r="AE7" i="6"/>
  <c r="H32" i="6"/>
  <c r="K32" i="6" s="1"/>
  <c r="AW70" i="4"/>
  <c r="AZ70" i="4"/>
  <c r="AF70" i="4" s="1"/>
  <c r="N36" i="4"/>
  <c r="T19" i="4"/>
  <c r="N19" i="4"/>
  <c r="J52" i="7"/>
  <c r="AP28" i="7"/>
  <c r="AN121" i="4"/>
  <c r="AQ121" i="4"/>
  <c r="BI121" i="4"/>
  <c r="Z67" i="6"/>
  <c r="H121" i="4"/>
  <c r="K87" i="4"/>
  <c r="AD119" i="4"/>
  <c r="H25" i="6"/>
  <c r="K25" i="6" s="1"/>
  <c r="AT87" i="4"/>
  <c r="Q70" i="4"/>
  <c r="AT19" i="4"/>
  <c r="E18" i="6"/>
  <c r="F18" i="6" s="1"/>
  <c r="H19" i="4"/>
  <c r="AB19" i="1"/>
  <c r="AB19" i="4" s="1"/>
  <c r="AT19" i="1"/>
  <c r="BF36" i="1"/>
  <c r="AC25" i="1"/>
  <c r="AC27" i="1"/>
  <c r="AC29" i="1"/>
  <c r="AC31" i="1"/>
  <c r="AC33" i="1"/>
  <c r="AC44" i="1"/>
  <c r="N70" i="1"/>
  <c r="AA70" i="1"/>
  <c r="AA70" i="4" s="1"/>
  <c r="AQ70" i="1"/>
  <c r="BC70" i="1"/>
  <c r="BI75" i="1"/>
  <c r="BI101" i="1"/>
  <c r="I108" i="1"/>
  <c r="E121" i="4"/>
  <c r="AN70" i="4"/>
  <c r="E87" i="4"/>
  <c r="AT70" i="4"/>
  <c r="Q87" i="4"/>
  <c r="H53" i="4"/>
  <c r="T87" i="4"/>
  <c r="AF87" i="4" s="1"/>
  <c r="E70" i="4"/>
  <c r="E36" i="4"/>
  <c r="K36" i="4"/>
  <c r="AC47" i="1"/>
  <c r="AC52" i="1"/>
  <c r="AC87" i="4"/>
  <c r="AK121" i="4"/>
  <c r="AW121" i="4"/>
  <c r="AE35" i="7"/>
  <c r="N121" i="4"/>
  <c r="W36" i="4"/>
  <c r="AT53" i="1"/>
  <c r="BI59" i="1"/>
  <c r="W70" i="4"/>
  <c r="BI96" i="1"/>
  <c r="BI97" i="1"/>
  <c r="BI98" i="1"/>
  <c r="AS108" i="1"/>
  <c r="AR108" i="1" s="1"/>
  <c r="AQ108" i="1" s="1"/>
  <c r="BC121" i="4"/>
  <c r="AT121" i="4"/>
  <c r="AA63" i="7"/>
  <c r="AB63" i="7" s="1"/>
  <c r="W121" i="4"/>
  <c r="T14" i="6"/>
  <c r="AT36" i="4"/>
  <c r="AN19" i="4"/>
  <c r="AQ36" i="4"/>
  <c r="N36" i="1"/>
  <c r="AC35" i="1"/>
  <c r="E70" i="1"/>
  <c r="AC60" i="1"/>
  <c r="AW70" i="1"/>
  <c r="BI62" i="1"/>
  <c r="AC64" i="1"/>
  <c r="AC65" i="1"/>
  <c r="AC66" i="1"/>
  <c r="AC67" i="1"/>
  <c r="AC68" i="1"/>
  <c r="AC69" i="1"/>
  <c r="BC70" i="4"/>
  <c r="AC84" i="1"/>
  <c r="W87" i="4"/>
  <c r="AC92" i="1"/>
  <c r="AQ19" i="1"/>
  <c r="BI14" i="1"/>
  <c r="BI18" i="1"/>
  <c r="AC24" i="1"/>
  <c r="AC76" i="1"/>
  <c r="AC77" i="1"/>
  <c r="AC78" i="1"/>
  <c r="AC79" i="1"/>
  <c r="AC80" i="1"/>
  <c r="AC81" i="1"/>
  <c r="AC82" i="1"/>
  <c r="AC83" i="1"/>
  <c r="BI84" i="1"/>
  <c r="AW87" i="4"/>
  <c r="I28" i="6"/>
  <c r="T28" i="6"/>
  <c r="U46" i="7"/>
  <c r="V46" i="7" s="1"/>
  <c r="K46" i="7"/>
  <c r="J46" i="7"/>
  <c r="T53" i="6"/>
  <c r="I14" i="6"/>
  <c r="T21" i="6"/>
  <c r="D67" i="7"/>
  <c r="E32" i="6"/>
  <c r="F32" i="6" s="1"/>
  <c r="E65" i="6"/>
  <c r="F65" i="6" s="1"/>
  <c r="AP35" i="7"/>
  <c r="AE53" i="7"/>
  <c r="AG60" i="7"/>
  <c r="AB49" i="7"/>
  <c r="AB30" i="6"/>
  <c r="AD63" i="6"/>
  <c r="AA39" i="7"/>
  <c r="AB39" i="7" s="1"/>
  <c r="AP39" i="7" s="1"/>
  <c r="AA25" i="7"/>
  <c r="AB25" i="7" s="1"/>
  <c r="AD60" i="6"/>
  <c r="AA53" i="6"/>
  <c r="AB53" i="6" s="1"/>
  <c r="AP53" i="6" s="1"/>
  <c r="AP14" i="7"/>
  <c r="AD65" i="6"/>
  <c r="AG65" i="6" s="1"/>
  <c r="AP42" i="7"/>
  <c r="AE21" i="7"/>
  <c r="AG28" i="6"/>
  <c r="AP28" i="6" s="1"/>
  <c r="AG46" i="7"/>
  <c r="AP46" i="7" s="1"/>
  <c r="AE46" i="7"/>
  <c r="K60" i="6"/>
  <c r="T60" i="6" s="1"/>
  <c r="I60" i="6"/>
  <c r="AE42" i="7"/>
  <c r="AE23" i="6"/>
  <c r="AD39" i="7"/>
  <c r="AG39" i="7" s="1"/>
  <c r="AG37" i="7"/>
  <c r="AP37" i="7" s="1"/>
  <c r="AG51" i="6"/>
  <c r="AP51" i="6" s="1"/>
  <c r="AD65" i="7"/>
  <c r="AG65" i="7" s="1"/>
  <c r="AP65" i="7" s="1"/>
  <c r="AD25" i="6"/>
  <c r="AG18" i="7"/>
  <c r="AP18" i="7" s="1"/>
  <c r="I53" i="6"/>
  <c r="BI7" i="1"/>
  <c r="BG19" i="1"/>
  <c r="BG19" i="4" s="1"/>
  <c r="BI19" i="4" s="1"/>
  <c r="AA123" i="1"/>
  <c r="AA104" i="4"/>
  <c r="AA123" i="4" s="1"/>
  <c r="AC67" i="7"/>
  <c r="AE77" i="7"/>
  <c r="AP77" i="7"/>
  <c r="E25" i="7"/>
  <c r="F25" i="7" s="1"/>
  <c r="I25" i="7" s="1"/>
  <c r="E63" i="7"/>
  <c r="F63" i="7" s="1"/>
  <c r="AD18" i="6"/>
  <c r="AE16" i="6"/>
  <c r="AG16" i="6"/>
  <c r="AP16" i="6" s="1"/>
  <c r="AN87" i="4"/>
  <c r="H39" i="6"/>
  <c r="K39" i="6" s="1"/>
  <c r="T39" i="6" s="1"/>
  <c r="I35" i="6"/>
  <c r="K35" i="6"/>
  <c r="T35" i="6" s="1"/>
  <c r="E25" i="6"/>
  <c r="F25" i="6" s="1"/>
  <c r="E63" i="6"/>
  <c r="F63" i="6" s="1"/>
  <c r="AN36" i="4"/>
  <c r="T70" i="1"/>
  <c r="AB70" i="1"/>
  <c r="AB70" i="4" s="1"/>
  <c r="AC70" i="4" s="1"/>
  <c r="AT70" i="1"/>
  <c r="BF70" i="1"/>
  <c r="AI87" i="4"/>
  <c r="AK87" i="4" s="1"/>
  <c r="BI99" i="1"/>
  <c r="AC100" i="1"/>
  <c r="AB123" i="1"/>
  <c r="AB104" i="4"/>
  <c r="AB123" i="4" s="1"/>
  <c r="AC121" i="4"/>
  <c r="AD121" i="4" s="1"/>
  <c r="AP60" i="7"/>
  <c r="AE60" i="7"/>
  <c r="AC41" i="1"/>
  <c r="AA53" i="1"/>
  <c r="AA53" i="4" s="1"/>
  <c r="AC53" i="4" s="1"/>
  <c r="I74" i="1"/>
  <c r="AG56" i="7"/>
  <c r="AP56" i="7" s="1"/>
  <c r="J39" i="7"/>
  <c r="T30" i="6"/>
  <c r="AE56" i="7"/>
  <c r="I21" i="7"/>
  <c r="AD32" i="7"/>
  <c r="AD25" i="7"/>
  <c r="AG21" i="7"/>
  <c r="AP21" i="7" s="1"/>
  <c r="AE39" i="7"/>
  <c r="AE65" i="6"/>
  <c r="AP65" i="6"/>
  <c r="AD11" i="7"/>
  <c r="AD63" i="7"/>
  <c r="H63" i="6"/>
  <c r="K63" i="6" s="1"/>
  <c r="AA67" i="6"/>
  <c r="AB67" i="6" s="1"/>
  <c r="AB32" i="6"/>
  <c r="AC19" i="4"/>
  <c r="AG11" i="6"/>
  <c r="AP11" i="6" s="1"/>
  <c r="AN19" i="1"/>
  <c r="BC19" i="1"/>
  <c r="BC36" i="4"/>
  <c r="I40" i="1"/>
  <c r="AC46" i="1"/>
  <c r="H70" i="1"/>
  <c r="W70" i="1"/>
  <c r="BG70" i="1"/>
  <c r="BG70" i="4" s="1"/>
  <c r="M108" i="1"/>
  <c r="U9" i="7"/>
  <c r="I9" i="7"/>
  <c r="AK70" i="1"/>
  <c r="K39" i="7"/>
  <c r="AE28" i="7"/>
  <c r="E11" i="7"/>
  <c r="E65" i="7"/>
  <c r="F65" i="7" s="1"/>
  <c r="H18" i="6"/>
  <c r="I16" i="6"/>
  <c r="H65" i="6"/>
  <c r="K65" i="6" s="1"/>
  <c r="T65" i="6" s="1"/>
  <c r="K16" i="6"/>
  <c r="T16" i="6" s="1"/>
  <c r="AF19" i="4"/>
  <c r="H36" i="1"/>
  <c r="W36" i="1"/>
  <c r="BG36" i="1"/>
  <c r="BG36" i="4" s="1"/>
  <c r="BI36" i="4" s="1"/>
  <c r="BI24" i="1"/>
  <c r="N53" i="1"/>
  <c r="K70" i="1"/>
  <c r="Z70" i="1"/>
  <c r="AN70" i="1"/>
  <c r="AZ70" i="1"/>
  <c r="BH70" i="1"/>
  <c r="BH70" i="4" s="1"/>
  <c r="AK87" i="1"/>
  <c r="AW87" i="1"/>
  <c r="BG87" i="1"/>
  <c r="BG87" i="4" s="1"/>
  <c r="BI103" i="1"/>
  <c r="BG104" i="1"/>
  <c r="BG104" i="4" s="1"/>
  <c r="BI104" i="4" s="1"/>
  <c r="BI9" i="1"/>
  <c r="BI13" i="1"/>
  <c r="BI17" i="1"/>
  <c r="BI25" i="1"/>
  <c r="BI27" i="1"/>
  <c r="BI29" i="1"/>
  <c r="BI31" i="1"/>
  <c r="BI33" i="1"/>
  <c r="BI35" i="1"/>
  <c r="AC58" i="1"/>
  <c r="AC59" i="1"/>
  <c r="BI61" i="1"/>
  <c r="AC63" i="1"/>
  <c r="AC75" i="1"/>
  <c r="BI76" i="1"/>
  <c r="BI77" i="1"/>
  <c r="BI78" i="1"/>
  <c r="BI79" i="1"/>
  <c r="BI80" i="1"/>
  <c r="BI81" i="1"/>
  <c r="BI82" i="1"/>
  <c r="BI83" i="1"/>
  <c r="AC85" i="1"/>
  <c r="AC86" i="1"/>
  <c r="BI100" i="1"/>
  <c r="BI8" i="1"/>
  <c r="BI12" i="1"/>
  <c r="BI16" i="1"/>
  <c r="AC26" i="1"/>
  <c r="AC28" i="1"/>
  <c r="AC30" i="1"/>
  <c r="AC32" i="1"/>
  <c r="AC34" i="1"/>
  <c r="BI60" i="1"/>
  <c r="AC62" i="1"/>
  <c r="BI64" i="1"/>
  <c r="BI65" i="1"/>
  <c r="BI66" i="1"/>
  <c r="BI67" i="1"/>
  <c r="BI68" i="1"/>
  <c r="BI69" i="1"/>
  <c r="W87" i="1"/>
  <c r="BI11" i="1"/>
  <c r="BI15" i="1"/>
  <c r="BI26" i="1"/>
  <c r="BI28" i="1"/>
  <c r="BI30" i="1"/>
  <c r="BI32" i="1"/>
  <c r="BI34" i="1"/>
  <c r="AC42" i="1"/>
  <c r="AC43" i="1"/>
  <c r="BI58" i="1"/>
  <c r="BI63" i="1"/>
  <c r="BI85" i="1"/>
  <c r="BI86" i="1"/>
  <c r="K87" i="1"/>
  <c r="AF36" i="4" l="1"/>
  <c r="AE53" i="6"/>
  <c r="U14" i="7"/>
  <c r="I14" i="7"/>
  <c r="T51" i="6"/>
  <c r="I51" i="6"/>
  <c r="BI70" i="1"/>
  <c r="AC36" i="1"/>
  <c r="BI36" i="1"/>
  <c r="BI87" i="1"/>
  <c r="BH87" i="1" s="1"/>
  <c r="BH87" i="4" s="1"/>
  <c r="BI87" i="4" s="1"/>
  <c r="I32" i="6"/>
  <c r="T32" i="6"/>
  <c r="AE65" i="7"/>
  <c r="AP49" i="7"/>
  <c r="AE49" i="7"/>
  <c r="AG63" i="6"/>
  <c r="AP63" i="6" s="1"/>
  <c r="AE63" i="6"/>
  <c r="AA67" i="7"/>
  <c r="AB67" i="7" s="1"/>
  <c r="AG60" i="6"/>
  <c r="AP60" i="6" s="1"/>
  <c r="AE60" i="6"/>
  <c r="AP30" i="6"/>
  <c r="AE30" i="6"/>
  <c r="AE25" i="6"/>
  <c r="AG25" i="6"/>
  <c r="AP25" i="6" s="1"/>
  <c r="AD67" i="6"/>
  <c r="AG67" i="6" s="1"/>
  <c r="AP67" i="6" s="1"/>
  <c r="U63" i="7"/>
  <c r="I63" i="7"/>
  <c r="I65" i="6"/>
  <c r="AG63" i="7"/>
  <c r="AP63" i="7" s="1"/>
  <c r="AE63" i="7"/>
  <c r="AG25" i="7"/>
  <c r="AP25" i="7" s="1"/>
  <c r="AE25" i="7"/>
  <c r="J25" i="7"/>
  <c r="U25" i="7"/>
  <c r="V25" i="7" s="1"/>
  <c r="K25" i="7"/>
  <c r="AC70" i="1"/>
  <c r="H67" i="6"/>
  <c r="K67" i="6" s="1"/>
  <c r="I18" i="6"/>
  <c r="K18" i="6"/>
  <c r="T18" i="6" s="1"/>
  <c r="BI70" i="4"/>
  <c r="AE32" i="6"/>
  <c r="AP32" i="6"/>
  <c r="AG11" i="7"/>
  <c r="AP11" i="7" s="1"/>
  <c r="AD67" i="7"/>
  <c r="AE11" i="7"/>
  <c r="AG32" i="7"/>
  <c r="AP32" i="7" s="1"/>
  <c r="AE32" i="7"/>
  <c r="AE18" i="6"/>
  <c r="AG18" i="6"/>
  <c r="AP18" i="6" s="1"/>
  <c r="AC104" i="4"/>
  <c r="AD104" i="4" s="1"/>
  <c r="BI19" i="1"/>
  <c r="F11" i="7"/>
  <c r="I11" i="7" s="1"/>
  <c r="E67" i="7"/>
  <c r="F67" i="7" s="1"/>
  <c r="I67" i="7" s="1"/>
  <c r="I25" i="6"/>
  <c r="T25" i="6"/>
  <c r="AC87" i="1"/>
  <c r="E67" i="6"/>
  <c r="F67" i="6" s="1"/>
  <c r="I39" i="6"/>
  <c r="I65" i="7"/>
  <c r="U65" i="7"/>
  <c r="AC53" i="1"/>
  <c r="T63" i="6"/>
  <c r="I63" i="6"/>
  <c r="AE67" i="7" l="1"/>
  <c r="AC123" i="4"/>
  <c r="AG67" i="7"/>
  <c r="AP67" i="7" s="1"/>
  <c r="AE67" i="6"/>
  <c r="J67" i="7"/>
  <c r="U67" i="7"/>
  <c r="V67" i="7" s="1"/>
  <c r="K67" i="7"/>
  <c r="J11" i="7"/>
  <c r="K11" i="7"/>
  <c r="U11" i="7"/>
  <c r="V11" i="7" s="1"/>
  <c r="I67" i="6"/>
  <c r="T67" i="6"/>
  <c r="AC101" i="1"/>
  <c r="BI102" i="1"/>
  <c r="AC99" i="1"/>
  <c r="AC94" i="1"/>
  <c r="AC103" i="1"/>
  <c r="AC96" i="1"/>
  <c r="AC95" i="1"/>
  <c r="AC98" i="1"/>
  <c r="AC97" i="1"/>
  <c r="AC93" i="1"/>
  <c r="AC102" i="1"/>
  <c r="S59" i="7"/>
  <c r="U59" i="7" s="1"/>
  <c r="V59" i="7" s="1"/>
  <c r="S17" i="7"/>
  <c r="U17" i="7" s="1"/>
  <c r="V17" i="7" s="1"/>
  <c r="J6" i="1"/>
  <c r="M6" i="1" s="1"/>
  <c r="S6" i="1" s="1"/>
  <c r="L6" i="1"/>
  <c r="R6" i="1" s="1"/>
  <c r="AQ6" i="1"/>
  <c r="AT6" i="1" s="1"/>
  <c r="AZ6" i="1" s="1"/>
  <c r="AP6" i="1"/>
  <c r="AS6" i="1" s="1"/>
  <c r="AY6" i="1" s="1"/>
  <c r="AO6" i="1"/>
  <c r="AR6" i="1" s="1"/>
  <c r="AX6" i="1" s="1"/>
  <c r="J23" i="1"/>
  <c r="M23" i="1" s="1"/>
  <c r="S23" i="1" s="1"/>
  <c r="L23" i="1"/>
  <c r="R23" i="1" s="1"/>
  <c r="AQ23" i="1"/>
  <c r="AT23" i="1" s="1"/>
  <c r="AZ23" i="1" s="1"/>
  <c r="AP23" i="1"/>
  <c r="AS23" i="1" s="1"/>
  <c r="AY23" i="1" s="1"/>
  <c r="AO23" i="1"/>
  <c r="AR23" i="1" s="1"/>
  <c r="AX23" i="1" s="1"/>
  <c r="J40" i="1"/>
  <c r="M40" i="1" s="1"/>
  <c r="S40" i="1" s="1"/>
  <c r="L40" i="1"/>
  <c r="R40" i="1" s="1"/>
  <c r="AQ40" i="1"/>
  <c r="AT40" i="1" s="1"/>
  <c r="AZ40" i="1" s="1"/>
  <c r="AP40" i="1"/>
  <c r="AS40" i="1" s="1"/>
  <c r="AY40" i="1" s="1"/>
  <c r="AO40" i="1"/>
  <c r="AR40" i="1" s="1"/>
  <c r="AX40" i="1" s="1"/>
  <c r="K57" i="1"/>
  <c r="N57" i="1" s="1"/>
  <c r="T57" i="1" s="1"/>
  <c r="J57" i="1"/>
  <c r="M57" i="1" s="1"/>
  <c r="S57" i="1" s="1"/>
  <c r="L57" i="1"/>
  <c r="R57" i="1" s="1"/>
  <c r="J74" i="1"/>
  <c r="M74" i="1" s="1"/>
  <c r="S74" i="1" s="1"/>
  <c r="L74" i="1"/>
  <c r="R74" i="1" s="1"/>
  <c r="AQ74" i="1"/>
  <c r="AT74" i="1" s="1"/>
  <c r="AZ74" i="1" s="1"/>
  <c r="AP74" i="1"/>
  <c r="AS74" i="1" s="1"/>
  <c r="AY74" i="1" s="1"/>
  <c r="AO74" i="1"/>
  <c r="AR74" i="1" s="1"/>
  <c r="AX74" i="1" s="1"/>
  <c r="AV108" i="1"/>
  <c r="AY108" i="1" s="1"/>
  <c r="AU108" i="1"/>
  <c r="AX108" i="1" s="1"/>
  <c r="K6" i="1"/>
  <c r="N6" i="1" s="1"/>
  <c r="T6" i="1" s="1"/>
  <c r="K23" i="1"/>
  <c r="N23" i="1" s="1"/>
  <c r="T23" i="1" s="1"/>
  <c r="K40" i="1"/>
  <c r="N40" i="1" s="1"/>
  <c r="T40" i="1" s="1"/>
  <c r="AQ57" i="1"/>
  <c r="AT57" i="1" s="1"/>
  <c r="AZ57" i="1" s="1"/>
  <c r="AP57" i="1"/>
  <c r="AS57" i="1" s="1"/>
  <c r="AY57" i="1" s="1"/>
  <c r="AO57" i="1"/>
  <c r="AR57" i="1" s="1"/>
  <c r="AX57" i="1" s="1"/>
  <c r="K74" i="1"/>
  <c r="N74" i="1" s="1"/>
  <c r="T74" i="1" s="1"/>
  <c r="Q108" i="1"/>
  <c r="T108" i="1" s="1"/>
  <c r="W108" i="1" s="1"/>
  <c r="Z108" i="1" s="1"/>
  <c r="P108" i="1"/>
  <c r="S108" i="1" s="1"/>
  <c r="O108" i="1"/>
  <c r="R108" i="1" s="1"/>
  <c r="AA108" i="1" s="1"/>
  <c r="AW108" i="1"/>
  <c r="AZ108" i="1" s="1"/>
  <c r="P73" i="2"/>
  <c r="O73" i="2"/>
  <c r="N73" i="2"/>
  <c r="M73" i="2"/>
  <c r="L73" i="2"/>
  <c r="I73" i="2"/>
  <c r="Q73" i="2" s="1"/>
  <c r="K6" i="4"/>
  <c r="N6" i="4" s="1"/>
  <c r="T6" i="4" s="1"/>
  <c r="J6" i="4"/>
  <c r="M6" i="4" s="1"/>
  <c r="S6" i="4" s="1"/>
  <c r="AS6" i="4"/>
  <c r="AY6" i="4" s="1"/>
  <c r="AR6" i="4"/>
  <c r="AX6" i="4" s="1"/>
  <c r="AQ6" i="4"/>
  <c r="AT6" i="4" s="1"/>
  <c r="AZ6" i="4" s="1"/>
  <c r="L6" i="4"/>
  <c r="R6" i="4" s="1"/>
  <c r="U6" i="4" s="1"/>
  <c r="X6" i="4" s="1"/>
  <c r="J40" i="4"/>
  <c r="M40" i="4" s="1"/>
  <c r="S40" i="4" s="1"/>
  <c r="L40" i="4"/>
  <c r="R40" i="4" s="1"/>
  <c r="AT40" i="4"/>
  <c r="AZ40" i="4" s="1"/>
  <c r="AS40" i="4"/>
  <c r="AY40" i="4" s="1"/>
  <c r="N57" i="4"/>
  <c r="T57" i="4" s="1"/>
  <c r="S57" i="4"/>
  <c r="V57" i="4" s="1"/>
  <c r="Y57" i="4" s="1"/>
  <c r="AQ57" i="4"/>
  <c r="AT57" i="4" s="1"/>
  <c r="AZ57" i="4" s="1"/>
  <c r="AP57" i="4"/>
  <c r="AS57" i="4" s="1"/>
  <c r="AY57" i="4" s="1"/>
  <c r="AR57" i="4"/>
  <c r="AX57" i="4" s="1"/>
  <c r="BG57" i="4" s="1"/>
  <c r="K40" i="4"/>
  <c r="N40" i="4" s="1"/>
  <c r="T40" i="4" s="1"/>
  <c r="K74" i="4"/>
  <c r="N74" i="4" s="1"/>
  <c r="T74" i="4" s="1"/>
  <c r="J74" i="4"/>
  <c r="M74" i="4" s="1"/>
  <c r="S74" i="4" s="1"/>
  <c r="I74" i="4"/>
  <c r="L74" i="4" s="1"/>
  <c r="R74" i="4" s="1"/>
  <c r="AQ74" i="4"/>
  <c r="AT74" i="4" s="1"/>
  <c r="AZ74" i="4" s="1"/>
  <c r="AO74" i="4"/>
  <c r="AR74" i="4" s="1"/>
  <c r="AX74" i="4" s="1"/>
  <c r="AP74" i="4"/>
  <c r="AS74" i="4" s="1"/>
  <c r="AY74" i="4" s="1"/>
  <c r="P108" i="4"/>
  <c r="S108" i="4" s="1"/>
  <c r="O108" i="4"/>
  <c r="R108" i="4" s="1"/>
  <c r="AR40" i="4"/>
  <c r="AX40" i="4" s="1"/>
  <c r="R57" i="4"/>
  <c r="AA57" i="4" s="1"/>
  <c r="AW108" i="4"/>
  <c r="AZ108" i="4" s="1"/>
  <c r="BC108" i="4" s="1"/>
  <c r="BF108" i="4" s="1"/>
  <c r="AV108" i="4"/>
  <c r="AY108" i="4" s="1"/>
  <c r="AU108" i="4"/>
  <c r="AX108" i="4" s="1"/>
  <c r="Q108" i="4"/>
  <c r="T108" i="4" s="1"/>
  <c r="AO39" i="6"/>
  <c r="AP39" i="6" s="1"/>
  <c r="AO45" i="6"/>
  <c r="AQ45" i="6" s="1"/>
  <c r="AR45" i="6" s="1"/>
  <c r="U39" i="6"/>
  <c r="V39" i="6" s="1"/>
  <c r="AQ52" i="6"/>
  <c r="AR52" i="6" s="1"/>
  <c r="U25" i="6"/>
  <c r="V25" i="6" s="1"/>
  <c r="U18" i="6"/>
  <c r="V18" i="6" s="1"/>
  <c r="AQ52" i="7"/>
  <c r="AR52" i="7" s="1"/>
  <c r="AQ24" i="7"/>
  <c r="AR24" i="7" s="1"/>
  <c r="AP24" i="7"/>
  <c r="AQ62" i="7"/>
  <c r="AR62" i="7" s="1"/>
  <c r="AP62" i="7"/>
  <c r="AQ59" i="6"/>
  <c r="AR59" i="6" s="1"/>
  <c r="AO17" i="6"/>
  <c r="AQ17" i="6" s="1"/>
  <c r="AR17" i="6" s="1"/>
  <c r="AQ24" i="6"/>
  <c r="AR24" i="6" s="1"/>
  <c r="AO46" i="6"/>
  <c r="AP46" i="6" s="1"/>
  <c r="U8" i="6"/>
  <c r="V8" i="6" s="1"/>
  <c r="AO31" i="6"/>
  <c r="AQ31" i="6" s="1"/>
  <c r="AR31" i="6" s="1"/>
  <c r="U7" i="6"/>
  <c r="V7" i="6" s="1"/>
  <c r="U10" i="6"/>
  <c r="V10" i="6" s="1"/>
  <c r="U53" i="6"/>
  <c r="V53" i="6" s="1"/>
  <c r="AQ7" i="6"/>
  <c r="AR7" i="6" s="1"/>
  <c r="AQ6" i="6"/>
  <c r="AR6" i="6" s="1"/>
  <c r="AQ65" i="7"/>
  <c r="AR65" i="7" s="1"/>
  <c r="AQ9" i="6"/>
  <c r="AR9" i="6" s="1"/>
  <c r="U6" i="6"/>
  <c r="V6" i="6" s="1"/>
  <c r="AQ45" i="7"/>
  <c r="AR45" i="7" s="1"/>
  <c r="U55" i="6"/>
  <c r="V55" i="6" s="1"/>
  <c r="AQ49" i="6"/>
  <c r="AR49" i="6" s="1"/>
  <c r="U45" i="6"/>
  <c r="V45" i="6" s="1"/>
  <c r="AQ31" i="7"/>
  <c r="AR31" i="7" s="1"/>
  <c r="U37" i="6"/>
  <c r="V37" i="6" s="1"/>
  <c r="U57" i="6"/>
  <c r="V57" i="6" s="1"/>
  <c r="U41" i="6"/>
  <c r="V41" i="6" s="1"/>
  <c r="AQ11" i="6"/>
  <c r="AR11" i="6" s="1"/>
  <c r="AQ13" i="6"/>
  <c r="AR13" i="6" s="1"/>
  <c r="AQ53" i="7"/>
  <c r="AR53" i="7" s="1"/>
  <c r="U10" i="7"/>
  <c r="V10" i="7" s="1"/>
  <c r="T10" i="7"/>
  <c r="AQ53" i="6"/>
  <c r="AR53" i="6" s="1"/>
  <c r="U49" i="6"/>
  <c r="V49" i="6" s="1"/>
  <c r="U34" i="6"/>
  <c r="V34" i="6" s="1"/>
  <c r="U24" i="6"/>
  <c r="V24" i="6" s="1"/>
  <c r="U48" i="6"/>
  <c r="V48" i="6" s="1"/>
  <c r="U36" i="6"/>
  <c r="V36" i="6" s="1"/>
  <c r="U30" i="6"/>
  <c r="V30" i="6" s="1"/>
  <c r="AQ56" i="6"/>
  <c r="AR56" i="6" s="1"/>
  <c r="AQ42" i="6"/>
  <c r="AR42" i="6" s="1"/>
  <c r="AQ39" i="6"/>
  <c r="AR39" i="6" s="1"/>
  <c r="U46" i="6"/>
  <c r="V46" i="6" s="1"/>
  <c r="AQ10" i="7"/>
  <c r="AR10" i="7" s="1"/>
  <c r="AQ60" i="7"/>
  <c r="AR60" i="7" s="1"/>
  <c r="AQ39" i="7"/>
  <c r="AR39" i="7" s="1"/>
  <c r="AQ32" i="7"/>
  <c r="AR32" i="7" s="1"/>
  <c r="AQ67" i="6"/>
  <c r="AR67" i="6" s="1"/>
  <c r="AQ32" i="6"/>
  <c r="AR32" i="6" s="1"/>
  <c r="AQ28" i="6"/>
  <c r="AR28" i="6" s="1"/>
  <c r="AQ35" i="6"/>
  <c r="AR35" i="6" s="1"/>
  <c r="U27" i="6"/>
  <c r="V27" i="6" s="1"/>
  <c r="U56" i="6"/>
  <c r="V56" i="6" s="1"/>
  <c r="U42" i="6"/>
  <c r="V42" i="6" s="1"/>
  <c r="U35" i="6"/>
  <c r="V35" i="6" s="1"/>
  <c r="AQ44" i="6"/>
  <c r="AR44" i="6" s="1"/>
  <c r="AQ58" i="6"/>
  <c r="AR58" i="6" s="1"/>
  <c r="U28" i="6"/>
  <c r="V28" i="6" s="1"/>
  <c r="U17" i="6"/>
  <c r="V17" i="6" s="1"/>
  <c r="AQ46" i="7"/>
  <c r="AR46" i="7" s="1"/>
  <c r="U50" i="6"/>
  <c r="V50" i="6" s="1"/>
  <c r="U31" i="6"/>
  <c r="V31" i="6" s="1"/>
  <c r="AQ14" i="6"/>
  <c r="AR14" i="6" s="1"/>
  <c r="AQ51" i="6"/>
  <c r="AR51" i="6"/>
  <c r="AQ60" i="6"/>
  <c r="AR60" i="6" s="1"/>
  <c r="U44" i="6"/>
  <c r="V44" i="6" s="1"/>
  <c r="AQ41" i="6"/>
  <c r="AR41" i="6" s="1"/>
  <c r="AQ29" i="6"/>
  <c r="AR29" i="6" s="1"/>
  <c r="T17" i="7"/>
  <c r="T59" i="7"/>
  <c r="AQ46" i="6" l="1"/>
  <c r="AR46" i="6" s="1"/>
  <c r="AB57" i="4"/>
  <c r="AP17" i="6"/>
  <c r="BB108" i="4"/>
  <c r="BE108" i="4" s="1"/>
  <c r="BH108" i="4"/>
  <c r="AP45" i="6"/>
  <c r="AA74" i="1"/>
  <c r="U74" i="1"/>
  <c r="X74" i="1" s="1"/>
  <c r="BI104" i="1"/>
  <c r="BG6" i="4"/>
  <c r="BA6" i="4"/>
  <c r="BD6" i="4" s="1"/>
  <c r="V108" i="1"/>
  <c r="Y108" i="1" s="1"/>
  <c r="AB108" i="1"/>
  <c r="AA6" i="1"/>
  <c r="U6" i="1"/>
  <c r="X6" i="1" s="1"/>
  <c r="U57" i="4"/>
  <c r="X57" i="4" s="1"/>
  <c r="AC108" i="1"/>
  <c r="AC104" i="1"/>
  <c r="AC123" i="1" s="1"/>
  <c r="W108" i="4"/>
  <c r="Z108" i="4" s="1"/>
  <c r="AC108" i="4"/>
  <c r="U108" i="4"/>
  <c r="X108" i="4" s="1"/>
  <c r="AA108" i="4"/>
  <c r="BI74" i="4"/>
  <c r="BC74" i="4"/>
  <c r="BF74" i="4" s="1"/>
  <c r="BB57" i="4"/>
  <c r="BE57" i="4" s="1"/>
  <c r="BH57" i="4"/>
  <c r="BH40" i="4"/>
  <c r="BB40" i="4"/>
  <c r="BE40" i="4" s="1"/>
  <c r="AC74" i="1"/>
  <c r="W74" i="1"/>
  <c r="Z74" i="1" s="1"/>
  <c r="BC57" i="1"/>
  <c r="BF57" i="1" s="1"/>
  <c r="BI57" i="1"/>
  <c r="BG108" i="1"/>
  <c r="BA108" i="1"/>
  <c r="BD108" i="1" s="1"/>
  <c r="BB74" i="1"/>
  <c r="BE74" i="1" s="1"/>
  <c r="BH74" i="1"/>
  <c r="AB74" i="1"/>
  <c r="V74" i="1"/>
  <c r="Y74" i="1" s="1"/>
  <c r="BB23" i="1"/>
  <c r="BE23" i="1" s="1"/>
  <c r="BH23" i="1"/>
  <c r="BG6" i="1"/>
  <c r="BA6" i="1"/>
  <c r="BD6" i="1" s="1"/>
  <c r="BG108" i="4"/>
  <c r="BA108" i="4"/>
  <c r="BD108" i="4" s="1"/>
  <c r="AB108" i="4"/>
  <c r="V108" i="4"/>
  <c r="Y108" i="4" s="1"/>
  <c r="U74" i="4"/>
  <c r="X74" i="4" s="1"/>
  <c r="AA74" i="4"/>
  <c r="AC40" i="4"/>
  <c r="W40" i="4"/>
  <c r="Z40" i="4" s="1"/>
  <c r="BC57" i="4"/>
  <c r="BF57" i="4" s="1"/>
  <c r="BI57" i="4"/>
  <c r="BI40" i="4"/>
  <c r="BC40" i="4"/>
  <c r="BF40" i="4" s="1"/>
  <c r="AC6" i="4"/>
  <c r="W6" i="4"/>
  <c r="Z6" i="4" s="1"/>
  <c r="BC108" i="1"/>
  <c r="BF108" i="1" s="1"/>
  <c r="BI108" i="1"/>
  <c r="BG57" i="1"/>
  <c r="BA57" i="1"/>
  <c r="BD57" i="1" s="1"/>
  <c r="AC40" i="1"/>
  <c r="W40" i="1"/>
  <c r="Z40" i="1" s="1"/>
  <c r="BH108" i="1"/>
  <c r="BB108" i="1"/>
  <c r="BE108" i="1" s="1"/>
  <c r="BI74" i="1"/>
  <c r="BC74" i="1"/>
  <c r="BF74" i="1" s="1"/>
  <c r="U57" i="1"/>
  <c r="X57" i="1" s="1"/>
  <c r="AA57" i="1"/>
  <c r="BA40" i="1"/>
  <c r="BD40" i="1" s="1"/>
  <c r="BG40" i="1"/>
  <c r="U40" i="1"/>
  <c r="X40" i="1" s="1"/>
  <c r="AA40" i="1"/>
  <c r="BC23" i="1"/>
  <c r="BF23" i="1" s="1"/>
  <c r="BI23" i="1"/>
  <c r="BB74" i="4"/>
  <c r="BE74" i="4" s="1"/>
  <c r="BH74" i="4"/>
  <c r="V74" i="4"/>
  <c r="Y74" i="4" s="1"/>
  <c r="AB74" i="4"/>
  <c r="U40" i="4"/>
  <c r="X40" i="4" s="1"/>
  <c r="AA40" i="4"/>
  <c r="BB6" i="4"/>
  <c r="BE6" i="4" s="1"/>
  <c r="BH6" i="4"/>
  <c r="AC23" i="1"/>
  <c r="W23" i="1"/>
  <c r="Z23" i="1" s="1"/>
  <c r="BG74" i="1"/>
  <c r="BA74" i="1"/>
  <c r="BD74" i="1" s="1"/>
  <c r="V57" i="1"/>
  <c r="Y57" i="1" s="1"/>
  <c r="AB57" i="1"/>
  <c r="BB40" i="1"/>
  <c r="BE40" i="1" s="1"/>
  <c r="BH40" i="1"/>
  <c r="AB40" i="1"/>
  <c r="V40" i="1"/>
  <c r="Y40" i="1" s="1"/>
  <c r="U23" i="1"/>
  <c r="X23" i="1" s="1"/>
  <c r="AA23" i="1"/>
  <c r="BH6" i="1"/>
  <c r="BB6" i="1"/>
  <c r="BE6" i="1" s="1"/>
  <c r="AB6" i="1"/>
  <c r="V6" i="1"/>
  <c r="Y6" i="1" s="1"/>
  <c r="BA40" i="4"/>
  <c r="BD40" i="4" s="1"/>
  <c r="BG40" i="4"/>
  <c r="BA74" i="4"/>
  <c r="BD74" i="4" s="1"/>
  <c r="BG74" i="4"/>
  <c r="AC74" i="4"/>
  <c r="W74" i="4"/>
  <c r="Z74" i="4" s="1"/>
  <c r="W57" i="4"/>
  <c r="Z57" i="4" s="1"/>
  <c r="AC57" i="4"/>
  <c r="AB40" i="4"/>
  <c r="V40" i="4"/>
  <c r="Y40" i="4" s="1"/>
  <c r="BI6" i="4"/>
  <c r="BC6" i="4"/>
  <c r="BF6" i="4" s="1"/>
  <c r="V6" i="4"/>
  <c r="Y6" i="4" s="1"/>
  <c r="AB6" i="4"/>
  <c r="BH57" i="1"/>
  <c r="BB57" i="1"/>
  <c r="BE57" i="1" s="1"/>
  <c r="AC6" i="1"/>
  <c r="W6" i="1"/>
  <c r="Z6" i="1" s="1"/>
  <c r="AC57" i="1"/>
  <c r="W57" i="1"/>
  <c r="Z57" i="1" s="1"/>
  <c r="BC40" i="1"/>
  <c r="BF40" i="1" s="1"/>
  <c r="BI40" i="1"/>
  <c r="BG23" i="1"/>
  <c r="BA23" i="1"/>
  <c r="BD23" i="1" s="1"/>
  <c r="AB23" i="1"/>
  <c r="V23" i="1"/>
  <c r="Y23" i="1" s="1"/>
  <c r="BC6" i="1"/>
  <c r="BF6" i="1" s="1"/>
  <c r="BI6" i="1"/>
  <c r="AP31" i="6"/>
  <c r="AA6" i="4"/>
  <c r="BI108" i="4"/>
  <c r="BA57" i="4"/>
  <c r="BD57" i="4" s="1"/>
  <c r="U108" i="1"/>
  <c r="X108" i="1" s="1"/>
</calcChain>
</file>

<file path=xl/comments1.xml><?xml version="1.0" encoding="utf-8"?>
<comments xmlns="http://schemas.openxmlformats.org/spreadsheetml/2006/main">
  <authors>
    <author>PPC</author>
  </authors>
  <commentList>
    <comment ref="O75" authorId="0">
      <text>
        <r>
          <rPr>
            <b/>
            <sz val="9"/>
            <color indexed="81"/>
            <rFont val="Tahoma"/>
            <family val="2"/>
          </rPr>
          <t>PPC:</t>
        </r>
        <r>
          <rPr>
            <sz val="9"/>
            <color indexed="81"/>
            <rFont val="Tahoma"/>
            <family val="2"/>
          </rPr>
          <t xml:space="preserve">
from Taldih return at I3ms</t>
        </r>
      </text>
    </comment>
  </commentList>
</comments>
</file>

<file path=xl/comments2.xml><?xml version="1.0" encoding="utf-8"?>
<comments xmlns="http://schemas.openxmlformats.org/spreadsheetml/2006/main">
  <authors>
    <author>PPC</author>
  </authors>
  <commentList>
    <comment ref="O75" authorId="0">
      <text>
        <r>
          <rPr>
            <b/>
            <sz val="9"/>
            <color indexed="81"/>
            <rFont val="Tahoma"/>
            <family val="2"/>
          </rPr>
          <t>PPC:</t>
        </r>
        <r>
          <rPr>
            <sz val="9"/>
            <color indexed="81"/>
            <rFont val="Tahoma"/>
            <family val="2"/>
          </rPr>
          <t xml:space="preserve">
from Taldih return at I3ms</t>
        </r>
      </text>
    </comment>
  </commentList>
</comments>
</file>

<file path=xl/sharedStrings.xml><?xml version="1.0" encoding="utf-8"?>
<sst xmlns="http://schemas.openxmlformats.org/spreadsheetml/2006/main" count="1600" uniqueCount="165">
  <si>
    <t xml:space="preserve"> Unit in Te</t>
  </si>
  <si>
    <t>Kiriburu</t>
  </si>
  <si>
    <t>Meghahatuburu</t>
  </si>
  <si>
    <t>Bolani</t>
  </si>
  <si>
    <t>Barsua</t>
  </si>
  <si>
    <t>Taldih</t>
  </si>
  <si>
    <t>Kalta</t>
  </si>
  <si>
    <t>Gua</t>
  </si>
  <si>
    <t>Manoharpur</t>
  </si>
  <si>
    <t>RMD TOTAL</t>
  </si>
  <si>
    <t>LUMP</t>
  </si>
  <si>
    <t>FINES</t>
  </si>
  <si>
    <t>TOT</t>
  </si>
  <si>
    <t>total</t>
  </si>
  <si>
    <t>Total</t>
  </si>
  <si>
    <t>PRODUCTION PERFORMANCE 2013-14</t>
  </si>
  <si>
    <t>PRODUCTION PERFORMANCE 2014-15</t>
  </si>
  <si>
    <t>PRODUCTION PERFORMANCE 2015-16</t>
  </si>
  <si>
    <t>PRODUCTION PERFORMANCE 2016-17</t>
  </si>
  <si>
    <t>PRODUCTION PERFORMANCE 2017-18</t>
  </si>
  <si>
    <t>PRODUCTION PERFORMANCE 2018-19</t>
  </si>
  <si>
    <t>PRODUCTION PERFORMANCE 2019-20</t>
  </si>
  <si>
    <t>DESPATCH PERFORMANCE 2013-14</t>
  </si>
  <si>
    <t>DESPATCH PERFORMANCE 2014-15</t>
  </si>
  <si>
    <t>DESPATCH PERFORMANCE 2015-16</t>
  </si>
  <si>
    <t xml:space="preserve"> DESPATCH PERFORMANCE 2016-17</t>
  </si>
  <si>
    <t>DESPATCH PERFORMANCE 2017-18</t>
  </si>
  <si>
    <t xml:space="preserve"> DESPATCH PERFORMANCE 2018-19</t>
  </si>
  <si>
    <t xml:space="preserve"> DESPATCH PERFORMANCE 2019-20</t>
  </si>
  <si>
    <t>PREVIOUS YEAR FLUX PERFORMANCE 2015-16</t>
  </si>
  <si>
    <t>KTR</t>
  </si>
  <si>
    <t>Tulsidamar</t>
  </si>
  <si>
    <t>PROD</t>
  </si>
  <si>
    <t>DESP</t>
  </si>
  <si>
    <t>THIS YEAR FLUX PERFORMANCE 2016-17</t>
  </si>
  <si>
    <t>THIS YEAR FLUX PERFORMANCE 2018-19</t>
  </si>
  <si>
    <t>THIS YEAR FLUX PERFORMANCE 2019-20</t>
  </si>
  <si>
    <t>Production</t>
  </si>
  <si>
    <t>Despatch</t>
  </si>
  <si>
    <t>THIS YEAR PRODUCTION PERFORMANCE 2020-21</t>
  </si>
  <si>
    <t>THIS YEAR FLUX PERFORMANCE 2020-21</t>
  </si>
  <si>
    <t>TDM</t>
  </si>
  <si>
    <t>QTR I</t>
  </si>
  <si>
    <t>QTR2</t>
  </si>
  <si>
    <t>QTR 3</t>
  </si>
  <si>
    <t>QTR 4</t>
  </si>
  <si>
    <t>20-21</t>
  </si>
  <si>
    <t>KIRIBURU</t>
  </si>
  <si>
    <t>MEGHAHATUBURU</t>
  </si>
  <si>
    <t>BOLANI</t>
  </si>
  <si>
    <t>BARSUA</t>
  </si>
  <si>
    <t>TALDIH</t>
  </si>
  <si>
    <t>KALTA</t>
  </si>
  <si>
    <t>GUA</t>
  </si>
  <si>
    <t>MANOHARPUR</t>
  </si>
  <si>
    <t xml:space="preserve">RMD TOTAL IRON ORE </t>
  </si>
  <si>
    <t>All Units in 000 tonnes</t>
  </si>
  <si>
    <t>Annexure - 4</t>
  </si>
  <si>
    <t>KUTESHWAR</t>
  </si>
  <si>
    <t>LST</t>
  </si>
  <si>
    <t>APP</t>
  </si>
  <si>
    <t>Actual/Oprn Target</t>
  </si>
  <si>
    <t>Fines</t>
  </si>
  <si>
    <t>Lump</t>
  </si>
  <si>
    <t>FLUX MINES DESPATCH</t>
  </si>
  <si>
    <t xml:space="preserve">FLUX MINES PRODUCTION </t>
  </si>
  <si>
    <t xml:space="preserve"> Apr-Aug</t>
  </si>
  <si>
    <t>Sept-Mar</t>
  </si>
  <si>
    <t>T/Day</t>
  </si>
  <si>
    <t>TPD</t>
  </si>
  <si>
    <t>Kiriburu A LINE Shutdown : JAN'21</t>
  </si>
  <si>
    <t>Barsua Conv#51  Upgradation: Nov'20</t>
  </si>
  <si>
    <t>Bolani Primary Crusher &amp; Project Jobs: Dec'20</t>
  </si>
  <si>
    <t xml:space="preserve">Shortfall Apr-August'20 1.025 Million T </t>
  </si>
  <si>
    <t>To be made up  Sep'20-Mar'21  0.34 Million T</t>
  </si>
  <si>
    <t xml:space="preserve">Existing contract </t>
  </si>
  <si>
    <t>New Contract (from jan'21)</t>
  </si>
  <si>
    <t>Short</t>
  </si>
  <si>
    <r>
      <t xml:space="preserve">0.62 Milliom T </t>
    </r>
    <r>
      <rPr>
        <b/>
        <sz val="10"/>
        <rFont val="Calibri"/>
        <family val="2"/>
      </rPr>
      <t>± 30%</t>
    </r>
  </si>
  <si>
    <r>
      <t xml:space="preserve">0.35 Million T </t>
    </r>
    <r>
      <rPr>
        <b/>
        <sz val="10"/>
        <rFont val="Calibri"/>
        <family val="2"/>
      </rPr>
      <t>±10%</t>
    </r>
  </si>
  <si>
    <t>ABP 20-21/ Production Apr- Aug'20 Act /Operative Plan Sept'20-Mar'21</t>
  </si>
  <si>
    <t xml:space="preserve">RMD </t>
  </si>
  <si>
    <t>19-20</t>
  </si>
  <si>
    <t>18-19</t>
  </si>
  <si>
    <t>KRB</t>
  </si>
  <si>
    <t>MBR</t>
  </si>
  <si>
    <t>BOL</t>
  </si>
  <si>
    <t>BAR</t>
  </si>
  <si>
    <t>TAL</t>
  </si>
  <si>
    <t>KAL</t>
  </si>
  <si>
    <t>MPR</t>
  </si>
  <si>
    <t>RMD</t>
  </si>
  <si>
    <t>2017-18</t>
  </si>
  <si>
    <t>2018-19</t>
  </si>
  <si>
    <t>IRON ORE PRODUCTION PERFORMANCE</t>
  </si>
  <si>
    <t>IRON ORE DESPATCH PERFORMANCE</t>
  </si>
  <si>
    <t>2019-20</t>
  </si>
  <si>
    <t>2020-21</t>
  </si>
  <si>
    <t xml:space="preserve"> FLUX PERFORMANCE (T)</t>
  </si>
  <si>
    <t xml:space="preserve"> FLUX PERFORMANCE (TPD)</t>
  </si>
  <si>
    <r>
      <t xml:space="preserve">RMD Iron Ore </t>
    </r>
    <r>
      <rPr>
        <b/>
        <u/>
        <sz val="14"/>
        <color theme="1"/>
        <rFont val="Calibri"/>
        <family val="2"/>
        <scheme val="minor"/>
      </rPr>
      <t>Production</t>
    </r>
    <r>
      <rPr>
        <b/>
        <sz val="14"/>
        <color theme="1"/>
        <rFont val="Calibri"/>
        <family val="2"/>
        <scheme val="minor"/>
      </rPr>
      <t xml:space="preserve"> Monthwise (in Ton/Day)</t>
    </r>
  </si>
  <si>
    <r>
      <t xml:space="preserve">RMD Iron Ore </t>
    </r>
    <r>
      <rPr>
        <b/>
        <u/>
        <sz val="14"/>
        <color theme="1"/>
        <rFont val="Calibri"/>
        <family val="2"/>
        <scheme val="minor"/>
      </rPr>
      <t>Despatch</t>
    </r>
    <r>
      <rPr>
        <b/>
        <sz val="14"/>
        <color theme="1"/>
        <rFont val="Calibri"/>
        <family val="2"/>
        <scheme val="minor"/>
      </rPr>
      <t xml:space="preserve"> Monthwise (in Ton/Day)</t>
    </r>
  </si>
  <si>
    <t>Remaining Days</t>
  </si>
  <si>
    <t>Yesterday</t>
  </si>
  <si>
    <t>Last Day FY</t>
  </si>
  <si>
    <t>Contract Period</t>
  </si>
  <si>
    <t>Rakes</t>
  </si>
  <si>
    <t>Iron Ore Production, Despatch &amp; rakes Loaded</t>
  </si>
  <si>
    <t>Q1</t>
  </si>
  <si>
    <t>Q2</t>
  </si>
  <si>
    <t>Q3</t>
  </si>
  <si>
    <t>Growth% wrt CPLY</t>
  </si>
  <si>
    <t>Q4</t>
  </si>
  <si>
    <t>1250+200</t>
  </si>
  <si>
    <t>Q1-Q3</t>
  </si>
  <si>
    <t xml:space="preserve"> </t>
  </si>
  <si>
    <t>Aug-Jan'21</t>
  </si>
  <si>
    <t>Feb-21 till 17th</t>
  </si>
  <si>
    <t>Kalta Iron Mines</t>
  </si>
  <si>
    <t>Taldih Iron Mines</t>
  </si>
  <si>
    <t>Balance Quantity (in Lakh T)</t>
  </si>
  <si>
    <t>Current rate  of April'21 (in T)</t>
  </si>
  <si>
    <t>Days to be Operational</t>
  </si>
  <si>
    <t>Remarks</t>
  </si>
  <si>
    <t>Operation may stop in Last week of July'21</t>
  </si>
  <si>
    <t>Executed Quantity from 22 August'20 to 30 April'21 (in Lakh T)</t>
  </si>
  <si>
    <t>Likely rate in coming days</t>
  </si>
  <si>
    <t>1. Lump may exhaust by end of July.
2. EC is only 1.35 MTPA.
3. Contract required for only lump of 4.54 lakh T in FY 21-22 to meet the lump requirement</t>
  </si>
  <si>
    <t>balance quantity</t>
  </si>
  <si>
    <t xml:space="preserve">
Contract Qty (in lakh T)</t>
  </si>
  <si>
    <t xml:space="preserve">
Execuded Quantity till Apr'21
 (in lakh T)</t>
  </si>
  <si>
    <t>Manoharpur Ore Mines</t>
  </si>
  <si>
    <t>(b)
Quantity
with diviation clause (in lakh T)</t>
  </si>
  <si>
    <t xml:space="preserve">
Annual Contract Qty (in lakh T)</t>
  </si>
  <si>
    <t xml:space="preserve">
Annual Qty with Deviation 
(in lakh T)</t>
  </si>
  <si>
    <t xml:space="preserve">
Execuded Quantity till Apr'21
 (in  Lakh T)</t>
  </si>
  <si>
    <t xml:space="preserve">Likely rate in coming days </t>
  </si>
  <si>
    <t>balance quantity (in  Lakh T)</t>
  </si>
  <si>
    <t>Lump supply may stop by mid of June'21 and complete operation may stop by mid of August</t>
  </si>
  <si>
    <t>THIS YEAR PRODUCTION PERFORMANCE 2021-22</t>
  </si>
  <si>
    <t>Contract Qty</t>
  </si>
  <si>
    <t>2020-21 Production as per IBM Return</t>
  </si>
  <si>
    <t>Odisha Total</t>
  </si>
  <si>
    <t>Meghahtuburu</t>
  </si>
  <si>
    <t>Chiria</t>
  </si>
  <si>
    <t>Jharkhand Total</t>
  </si>
  <si>
    <t>RMD Total</t>
  </si>
  <si>
    <t>KIM</t>
  </si>
  <si>
    <t>Kalta Production</t>
  </si>
  <si>
    <t>Kalta Despatch</t>
  </si>
  <si>
    <t>yield</t>
  </si>
  <si>
    <t>Contractqty with dev</t>
  </si>
  <si>
    <t>Production till jul'20</t>
  </si>
  <si>
    <t>Aug'20 cum till 21.08.20</t>
  </si>
  <si>
    <t xml:space="preserve">Production in 2nd yr </t>
  </si>
  <si>
    <t>Remaining Qty orig</t>
  </si>
  <si>
    <t>Remaing qty with dev</t>
  </si>
  <si>
    <t xml:space="preserve">Lump </t>
  </si>
  <si>
    <t>Cumu</t>
  </si>
  <si>
    <t>1st Year Contract</t>
  </si>
  <si>
    <t>22.08.20-31.08.20</t>
  </si>
  <si>
    <t>2nd Year Contract</t>
  </si>
  <si>
    <t>T</t>
  </si>
  <si>
    <t>L</t>
  </si>
  <si>
    <t>THIS YEAR PRODUCTION PERFORMANCE 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</si>
</sst>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 * #,##0.00_ ;_ * \-#,##0.00_ ;_ * &quot;-&quot;??_ ;_ @_ "/>
    <numFmt numFmtId="164" formatCode="0;\-0;;@"/>
    <numFmt numFmtId="165" formatCode="0.0"/>
    <numFmt numFmtId="166" formatCode="0.000"/>
    <numFmt numFmtId="167" formatCode="_ * #,##0_ ;_ * \-#,##0_ ;_ * &quot;-&quot;??_ ;_ @_ "/>
    <numFmt numFmtId="168" formatCode="mmmm"/>
    <numFmt numFmtId="169" formatCode="0.00;\-0.00;;@"/>
  </numFmts>
  <fonts count="6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1"/>
      <color rgb="FFFF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b/>
      <sz val="12"/>
      <name val="Century Gothic"/>
      <family val="2"/>
    </font>
    <font>
      <b/>
      <sz val="10"/>
      <name val="Century Gothic"/>
      <family val="2"/>
    </font>
    <font>
      <b/>
      <sz val="12"/>
      <color rgb="FFFF0000"/>
      <name val="Century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color rgb="FF000000"/>
      <name val="Courier"/>
      <family val="3"/>
    </font>
    <font>
      <b/>
      <sz val="14"/>
      <name val="Book Antiqua"/>
      <family val="1"/>
    </font>
    <font>
      <sz val="10"/>
      <name val="Book Antiqua"/>
      <family val="1"/>
    </font>
    <font>
      <b/>
      <sz val="12"/>
      <name val="Book Antiqua"/>
      <family val="1"/>
    </font>
    <font>
      <b/>
      <sz val="13"/>
      <name val="Book Antiqua"/>
      <family val="1"/>
    </font>
    <font>
      <sz val="10"/>
      <color rgb="FF000000"/>
      <name val="Courier"/>
      <family val="3"/>
    </font>
    <font>
      <sz val="10"/>
      <color theme="1"/>
      <name val="Book Antiqua"/>
      <family val="1"/>
    </font>
    <font>
      <b/>
      <sz val="12"/>
      <color theme="1"/>
      <name val="Book Antiqua"/>
      <family val="1"/>
    </font>
    <font>
      <b/>
      <sz val="12"/>
      <name val="Calibri"/>
      <family val="2"/>
    </font>
    <font>
      <sz val="12"/>
      <name val="Calibri"/>
      <family val="2"/>
    </font>
    <font>
      <sz val="10"/>
      <color theme="1"/>
      <name val="Courier"/>
      <family val="3"/>
    </font>
    <font>
      <sz val="12"/>
      <color theme="1"/>
      <name val="Calibri"/>
      <family val="2"/>
    </font>
    <font>
      <b/>
      <sz val="11"/>
      <name val="Book Antiqua"/>
      <family val="1"/>
    </font>
    <font>
      <b/>
      <sz val="11"/>
      <name val="Calibri"/>
      <family val="2"/>
    </font>
    <font>
      <b/>
      <sz val="11"/>
      <color rgb="FF000000"/>
      <name val="Courier"/>
      <family val="3"/>
    </font>
    <font>
      <b/>
      <sz val="11"/>
      <color theme="1"/>
      <name val="Book Antiqua"/>
      <family val="1"/>
    </font>
    <font>
      <b/>
      <sz val="11"/>
      <name val="Arial"/>
      <family val="2"/>
    </font>
    <font>
      <sz val="10"/>
      <name val="Calibri"/>
      <family val="2"/>
    </font>
    <font>
      <b/>
      <sz val="10"/>
      <name val="Calibri"/>
      <family val="2"/>
    </font>
    <font>
      <b/>
      <sz val="13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4"/>
      <name val="Calibri"/>
      <family val="2"/>
    </font>
    <font>
      <b/>
      <sz val="14"/>
      <color rgb="FF000000"/>
      <name val="Calibri"/>
      <family val="2"/>
    </font>
    <font>
      <b/>
      <sz val="14"/>
      <color theme="1"/>
      <name val="Calibri"/>
      <family val="2"/>
    </font>
    <font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name val="Calibri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</font>
    <font>
      <b/>
      <sz val="12"/>
      <name val="Arial"/>
      <family val="2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5" tint="0.7999816888943144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FFFFFF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FF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3">
    <xf numFmtId="0" fontId="0" fillId="0" borderId="0"/>
    <xf numFmtId="0" fontId="13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43" fontId="13" fillId="0" borderId="0" applyFont="0" applyFill="0" applyBorder="0" applyAlignment="0" applyProtection="0"/>
    <xf numFmtId="0" fontId="58" fillId="0" borderId="0"/>
  </cellStyleXfs>
  <cellXfs count="673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3" fillId="0" borderId="6" xfId="0" applyFont="1" applyBorder="1" applyAlignment="1">
      <alignment horizontal="centerContinuous"/>
    </xf>
    <xf numFmtId="0" fontId="3" fillId="0" borderId="7" xfId="0" applyFont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7" fontId="3" fillId="0" borderId="10" xfId="0" applyNumberFormat="1" applyFont="1" applyBorder="1" applyAlignment="1">
      <alignment horizontal="left"/>
    </xf>
    <xf numFmtId="1" fontId="3" fillId="0" borderId="11" xfId="0" applyNumberFormat="1" applyFont="1" applyBorder="1"/>
    <xf numFmtId="1" fontId="3" fillId="2" borderId="12" xfId="0" applyNumberFormat="1" applyFont="1" applyFill="1" applyBorder="1"/>
    <xf numFmtId="1" fontId="3" fillId="0" borderId="13" xfId="0" applyNumberFormat="1" applyFont="1" applyBorder="1" applyAlignment="1">
      <alignment horizontal="right"/>
    </xf>
    <xf numFmtId="1" fontId="3" fillId="0" borderId="14" xfId="0" applyNumberFormat="1" applyFont="1" applyBorder="1" applyAlignment="1">
      <alignment horizontal="right"/>
    </xf>
    <xf numFmtId="164" fontId="3" fillId="0" borderId="11" xfId="0" applyNumberFormat="1" applyFont="1" applyBorder="1"/>
    <xf numFmtId="164" fontId="3" fillId="2" borderId="12" xfId="0" applyNumberFormat="1" applyFont="1" applyFill="1" applyBorder="1"/>
    <xf numFmtId="17" fontId="3" fillId="0" borderId="1" xfId="0" applyNumberFormat="1" applyFont="1" applyBorder="1"/>
    <xf numFmtId="1" fontId="3" fillId="0" borderId="7" xfId="0" applyNumberFormat="1" applyFont="1" applyBorder="1"/>
    <xf numFmtId="1" fontId="3" fillId="2" borderId="8" xfId="0" applyNumberFormat="1" applyFont="1" applyFill="1" applyBorder="1"/>
    <xf numFmtId="1" fontId="3" fillId="0" borderId="9" xfId="0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0" xfId="0" applyNumberFormat="1" applyFont="1"/>
    <xf numFmtId="1" fontId="3" fillId="0" borderId="0" xfId="0" applyNumberFormat="1" applyFont="1" applyAlignment="1">
      <alignment horizontal="right"/>
    </xf>
    <xf numFmtId="17" fontId="3" fillId="0" borderId="0" xfId="0" applyNumberFormat="1" applyFont="1"/>
    <xf numFmtId="164" fontId="3" fillId="0" borderId="13" xfId="0" applyNumberFormat="1" applyFont="1" applyBorder="1" applyAlignment="1">
      <alignment horizontal="right"/>
    </xf>
    <xf numFmtId="164" fontId="3" fillId="0" borderId="14" xfId="0" applyNumberFormat="1" applyFont="1" applyBorder="1" applyAlignment="1">
      <alignment horizontal="right"/>
    </xf>
    <xf numFmtId="164" fontId="3" fillId="0" borderId="7" xfId="0" applyNumberFormat="1" applyFont="1" applyBorder="1"/>
    <xf numFmtId="164" fontId="3" fillId="2" borderId="8" xfId="0" applyNumberFormat="1" applyFont="1" applyFill="1" applyBorder="1"/>
    <xf numFmtId="164" fontId="3" fillId="0" borderId="9" xfId="0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3" fillId="0" borderId="0" xfId="0" applyFont="1" applyAlignment="1">
      <alignment horizontal="center" vertical="center"/>
    </xf>
    <xf numFmtId="17" fontId="4" fillId="0" borderId="1" xfId="0" applyNumberFormat="1" applyFont="1" applyBorder="1"/>
    <xf numFmtId="1" fontId="4" fillId="0" borderId="7" xfId="0" applyNumberFormat="1" applyFont="1" applyBorder="1"/>
    <xf numFmtId="1" fontId="4" fillId="2" borderId="8" xfId="0" applyNumberFormat="1" applyFont="1" applyFill="1" applyBorder="1"/>
    <xf numFmtId="1" fontId="4" fillId="0" borderId="9" xfId="0" applyNumberFormat="1" applyFont="1" applyBorder="1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17" fontId="2" fillId="0" borderId="10" xfId="0" applyNumberFormat="1" applyFont="1" applyBorder="1" applyAlignment="1">
      <alignment horizontal="center"/>
    </xf>
    <xf numFmtId="1" fontId="2" fillId="0" borderId="11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/>
    </xf>
    <xf numFmtId="1" fontId="2" fillId="0" borderId="12" xfId="0" applyNumberFormat="1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1" fontId="2" fillId="0" borderId="9" xfId="0" applyNumberFormat="1" applyFont="1" applyBorder="1" applyAlignment="1">
      <alignment horizontal="center"/>
    </xf>
    <xf numFmtId="0" fontId="3" fillId="0" borderId="0" xfId="0" applyFont="1" applyBorder="1"/>
    <xf numFmtId="0" fontId="5" fillId="0" borderId="0" xfId="0" applyFont="1" applyBorder="1" applyAlignment="1">
      <alignment horizontal="center" vertical="center"/>
    </xf>
    <xf numFmtId="1" fontId="3" fillId="0" borderId="0" xfId="0" applyNumberFormat="1" applyFont="1" applyBorder="1"/>
    <xf numFmtId="0" fontId="6" fillId="0" borderId="0" xfId="0" applyFont="1" applyBorder="1" applyAlignment="1">
      <alignment horizontal="center" vertical="center"/>
    </xf>
    <xf numFmtId="0" fontId="7" fillId="0" borderId="0" xfId="0" applyFont="1" applyFill="1"/>
    <xf numFmtId="0" fontId="8" fillId="0" borderId="0" xfId="0" applyFont="1" applyFill="1" applyBorder="1"/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15" xfId="0" applyFont="1" applyFill="1" applyBorder="1"/>
    <xf numFmtId="0" fontId="9" fillId="0" borderId="1" xfId="0" applyFont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8" fillId="0" borderId="16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17" fontId="8" fillId="0" borderId="10" xfId="0" applyNumberFormat="1" applyFont="1" applyFill="1" applyBorder="1" applyAlignment="1">
      <alignment horizontal="left"/>
    </xf>
    <xf numFmtId="1" fontId="8" fillId="0" borderId="11" xfId="0" applyNumberFormat="1" applyFont="1" applyFill="1" applyBorder="1" applyAlignment="1">
      <alignment horizontal="center"/>
    </xf>
    <xf numFmtId="1" fontId="8" fillId="2" borderId="17" xfId="0" applyNumberFormat="1" applyFont="1" applyFill="1" applyBorder="1" applyAlignment="1">
      <alignment horizontal="center"/>
    </xf>
    <xf numFmtId="1" fontId="8" fillId="0" borderId="18" xfId="0" applyNumberFormat="1" applyFont="1" applyFill="1" applyBorder="1" applyAlignment="1">
      <alignment horizontal="center"/>
    </xf>
    <xf numFmtId="1" fontId="8" fillId="0" borderId="17" xfId="0" applyNumberFormat="1" applyFont="1" applyFill="1" applyBorder="1" applyAlignment="1">
      <alignment horizontal="center"/>
    </xf>
    <xf numFmtId="17" fontId="8" fillId="0" borderId="1" xfId="0" applyNumberFormat="1" applyFont="1" applyFill="1" applyBorder="1"/>
    <xf numFmtId="1" fontId="8" fillId="3" borderId="7" xfId="0" applyNumberFormat="1" applyFont="1" applyFill="1" applyBorder="1" applyAlignment="1">
      <alignment horizontal="center"/>
    </xf>
    <xf numFmtId="1" fontId="8" fillId="2" borderId="3" xfId="0" applyNumberFormat="1" applyFont="1" applyFill="1" applyBorder="1" applyAlignment="1">
      <alignment horizontal="center"/>
    </xf>
    <xf numFmtId="1" fontId="8" fillId="0" borderId="19" xfId="0" applyNumberFormat="1" applyFont="1" applyFill="1" applyBorder="1" applyAlignment="1">
      <alignment horizontal="center"/>
    </xf>
    <xf numFmtId="1" fontId="8" fillId="0" borderId="3" xfId="0" applyNumberFormat="1" applyFont="1" applyFill="1" applyBorder="1" applyAlignment="1">
      <alignment horizontal="center"/>
    </xf>
    <xf numFmtId="17" fontId="8" fillId="0" borderId="0" xfId="0" applyNumberFormat="1" applyFont="1" applyFill="1"/>
    <xf numFmtId="0" fontId="8" fillId="0" borderId="0" xfId="0" applyFont="1" applyFill="1"/>
    <xf numFmtId="1" fontId="8" fillId="0" borderId="0" xfId="0" applyNumberFormat="1" applyFont="1" applyFill="1"/>
    <xf numFmtId="17" fontId="8" fillId="0" borderId="0" xfId="0" applyNumberFormat="1" applyFont="1" applyFill="1" applyBorder="1"/>
    <xf numFmtId="1" fontId="8" fillId="0" borderId="0" xfId="0" applyNumberFormat="1" applyFont="1" applyFill="1" applyBorder="1"/>
    <xf numFmtId="1" fontId="8" fillId="0" borderId="0" xfId="0" applyNumberFormat="1" applyFont="1" applyFill="1" applyBorder="1" applyAlignment="1">
      <alignment horizontal="right"/>
    </xf>
    <xf numFmtId="0" fontId="8" fillId="0" borderId="20" xfId="0" applyFont="1" applyFill="1" applyBorder="1" applyAlignment="1">
      <alignment horizontal="center"/>
    </xf>
    <xf numFmtId="1" fontId="8" fillId="0" borderId="7" xfId="0" applyNumberFormat="1" applyFont="1" applyFill="1" applyBorder="1" applyAlignment="1">
      <alignment horizontal="center"/>
    </xf>
    <xf numFmtId="2" fontId="3" fillId="0" borderId="0" xfId="0" applyNumberFormat="1" applyFont="1" applyAlignment="1">
      <alignment horizontal="center"/>
    </xf>
    <xf numFmtId="1" fontId="0" fillId="0" borderId="0" xfId="0" applyNumberFormat="1"/>
    <xf numFmtId="1" fontId="3" fillId="0" borderId="13" xfId="0" applyNumberFormat="1" applyFont="1" applyBorder="1" applyAlignment="1">
      <alignment horizontal="center" vertical="center"/>
    </xf>
    <xf numFmtId="1" fontId="2" fillId="0" borderId="11" xfId="0" applyNumberFormat="1" applyFont="1" applyBorder="1" applyAlignment="1">
      <alignment horizontal="center" vertical="center"/>
    </xf>
    <xf numFmtId="1" fontId="2" fillId="0" borderId="12" xfId="0" applyNumberFormat="1" applyFon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/>
    </xf>
    <xf numFmtId="1" fontId="10" fillId="4" borderId="11" xfId="0" applyNumberFormat="1" applyFont="1" applyFill="1" applyBorder="1" applyAlignment="1">
      <alignment horizontal="center"/>
    </xf>
    <xf numFmtId="165" fontId="3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Continuous"/>
    </xf>
    <xf numFmtId="1" fontId="3" fillId="0" borderId="0" xfId="0" applyNumberFormat="1" applyFont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right"/>
    </xf>
    <xf numFmtId="1" fontId="4" fillId="0" borderId="11" xfId="0" applyNumberFormat="1" applyFont="1" applyBorder="1"/>
    <xf numFmtId="0" fontId="3" fillId="0" borderId="2" xfId="0" applyFont="1" applyBorder="1" applyAlignment="1">
      <alignment horizontal="center"/>
    </xf>
    <xf numFmtId="1" fontId="8" fillId="0" borderId="11" xfId="1" applyNumberFormat="1" applyFont="1" applyFill="1" applyBorder="1" applyAlignment="1">
      <alignment horizontal="center"/>
    </xf>
    <xf numFmtId="1" fontId="8" fillId="0" borderId="17" xfId="1" applyNumberFormat="1" applyFont="1" applyFill="1" applyBorder="1" applyAlignment="1">
      <alignment horizontal="center"/>
    </xf>
    <xf numFmtId="1" fontId="8" fillId="0" borderId="18" xfId="1" applyNumberFormat="1" applyFont="1" applyFill="1" applyBorder="1" applyAlignment="1">
      <alignment horizontal="center"/>
    </xf>
    <xf numFmtId="1" fontId="8" fillId="0" borderId="7" xfId="1" applyNumberFormat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9" xfId="1" applyFont="1" applyFill="1" applyBorder="1" applyAlignment="1">
      <alignment horizontal="center"/>
    </xf>
    <xf numFmtId="0" fontId="8" fillId="0" borderId="16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17" fontId="8" fillId="0" borderId="10" xfId="1" applyNumberFormat="1" applyFont="1" applyFill="1" applyBorder="1" applyAlignment="1">
      <alignment horizontal="left"/>
    </xf>
    <xf numFmtId="17" fontId="8" fillId="0" borderId="1" xfId="1" applyNumberFormat="1" applyFont="1" applyFill="1" applyBorder="1"/>
    <xf numFmtId="17" fontId="8" fillId="0" borderId="0" xfId="1" applyNumberFormat="1" applyFont="1" applyFill="1"/>
    <xf numFmtId="0" fontId="8" fillId="0" borderId="0" xfId="1" applyFont="1" applyFill="1"/>
    <xf numFmtId="0" fontId="8" fillId="0" borderId="20" xfId="1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1" fontId="2" fillId="0" borderId="21" xfId="0" applyNumberFormat="1" applyFont="1" applyBorder="1" applyAlignment="1">
      <alignment horizontal="center"/>
    </xf>
    <xf numFmtId="1" fontId="2" fillId="0" borderId="22" xfId="0" applyNumberFormat="1" applyFont="1" applyBorder="1" applyAlignment="1">
      <alignment horizontal="center"/>
    </xf>
    <xf numFmtId="1" fontId="2" fillId="0" borderId="13" xfId="0" applyNumberFormat="1" applyFont="1" applyBorder="1" applyAlignment="1">
      <alignment horizontal="center" vertical="center"/>
    </xf>
    <xf numFmtId="1" fontId="3" fillId="2" borderId="12" xfId="0" applyNumberFormat="1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6" fillId="5" borderId="20" xfId="0" applyFont="1" applyFill="1" applyBorder="1" applyAlignment="1">
      <alignment horizontal="center" vertical="center"/>
    </xf>
    <xf numFmtId="17" fontId="17" fillId="5" borderId="10" xfId="0" applyNumberFormat="1" applyFont="1" applyFill="1" applyBorder="1" applyAlignment="1">
      <alignment horizontal="center" vertical="center"/>
    </xf>
    <xf numFmtId="1" fontId="17" fillId="5" borderId="13" xfId="0" applyNumberFormat="1" applyFont="1" applyFill="1" applyBorder="1" applyAlignment="1">
      <alignment horizontal="center" vertical="center"/>
    </xf>
    <xf numFmtId="17" fontId="2" fillId="5" borderId="10" xfId="0" applyNumberFormat="1" applyFont="1" applyFill="1" applyBorder="1" applyAlignment="1">
      <alignment horizontal="center" vertical="center"/>
    </xf>
    <xf numFmtId="17" fontId="2" fillId="5" borderId="1" xfId="0" applyNumberFormat="1" applyFont="1" applyFill="1" applyBorder="1" applyAlignment="1">
      <alignment horizontal="center" vertical="center"/>
    </xf>
    <xf numFmtId="17" fontId="7" fillId="6" borderId="1" xfId="0" applyNumberFormat="1" applyFont="1" applyFill="1" applyBorder="1" applyAlignment="1">
      <alignment horizontal="center" vertical="center"/>
    </xf>
    <xf numFmtId="1" fontId="7" fillId="6" borderId="9" xfId="0" applyNumberFormat="1" applyFont="1" applyFill="1" applyBorder="1" applyAlignment="1">
      <alignment horizontal="center" vertical="center"/>
    </xf>
    <xf numFmtId="0" fontId="16" fillId="7" borderId="20" xfId="0" applyFont="1" applyFill="1" applyBorder="1" applyAlignment="1">
      <alignment horizontal="center" vertical="center"/>
    </xf>
    <xf numFmtId="1" fontId="17" fillId="7" borderId="13" xfId="0" applyNumberFormat="1" applyFont="1" applyFill="1" applyBorder="1" applyAlignment="1">
      <alignment horizontal="center" vertical="center"/>
    </xf>
    <xf numFmtId="164" fontId="18" fillId="7" borderId="9" xfId="0" applyNumberFormat="1" applyFont="1" applyFill="1" applyBorder="1" applyAlignment="1">
      <alignment horizontal="center" vertical="center"/>
    </xf>
    <xf numFmtId="0" fontId="19" fillId="0" borderId="0" xfId="2" applyFont="1" applyAlignment="1"/>
    <xf numFmtId="0" fontId="21" fillId="0" borderId="0" xfId="2" applyFont="1"/>
    <xf numFmtId="0" fontId="21" fillId="0" borderId="0" xfId="2" applyFont="1" applyAlignment="1">
      <alignment horizontal="center" vertical="center"/>
    </xf>
    <xf numFmtId="17" fontId="21" fillId="0" borderId="24" xfId="2" applyNumberFormat="1" applyFont="1" applyBorder="1" applyAlignment="1">
      <alignment horizontal="center" vertical="center"/>
    </xf>
    <xf numFmtId="1" fontId="22" fillId="0" borderId="24" xfId="2" applyNumberFormat="1" applyFont="1" applyBorder="1" applyAlignment="1">
      <alignment horizontal="center" vertical="center"/>
    </xf>
    <xf numFmtId="1" fontId="22" fillId="0" borderId="24" xfId="2" quotePrefix="1" applyNumberFormat="1" applyFont="1" applyBorder="1" applyAlignment="1">
      <alignment horizontal="center" vertical="center"/>
    </xf>
    <xf numFmtId="1" fontId="20" fillId="0" borderId="0" xfId="2" applyNumberFormat="1" applyFont="1"/>
    <xf numFmtId="0" fontId="22" fillId="0" borderId="0" xfId="2" applyFont="1" applyAlignment="1">
      <alignment horizontal="right"/>
    </xf>
    <xf numFmtId="0" fontId="23" fillId="0" borderId="0" xfId="2" applyFont="1" applyAlignment="1">
      <alignment horizontal="center"/>
    </xf>
    <xf numFmtId="1" fontId="22" fillId="0" borderId="0" xfId="2" applyNumberFormat="1" applyFont="1"/>
    <xf numFmtId="1" fontId="21" fillId="0" borderId="0" xfId="2" applyNumberFormat="1" applyFont="1" applyAlignment="1">
      <alignment horizontal="center"/>
    </xf>
    <xf numFmtId="1" fontId="22" fillId="0" borderId="0" xfId="2" applyNumberFormat="1" applyFont="1" applyAlignment="1">
      <alignment horizontal="center"/>
    </xf>
    <xf numFmtId="1" fontId="23" fillId="0" borderId="0" xfId="2" applyNumberFormat="1" applyFont="1" applyAlignment="1">
      <alignment horizontal="center"/>
    </xf>
    <xf numFmtId="1" fontId="25" fillId="0" borderId="0" xfId="2" applyNumberFormat="1" applyFont="1" applyFill="1" applyAlignment="1">
      <alignment horizontal="center" vertical="center"/>
    </xf>
    <xf numFmtId="0" fontId="25" fillId="0" borderId="0" xfId="2" applyFont="1" applyFill="1"/>
    <xf numFmtId="1" fontId="21" fillId="0" borderId="23" xfId="2" applyNumberFormat="1" applyFont="1" applyBorder="1" applyAlignment="1">
      <alignment horizontal="center" vertical="center"/>
    </xf>
    <xf numFmtId="1" fontId="22" fillId="0" borderId="23" xfId="2" applyNumberFormat="1" applyFont="1" applyBorder="1" applyAlignment="1">
      <alignment horizontal="center" vertical="center"/>
    </xf>
    <xf numFmtId="1" fontId="28" fillId="0" borderId="34" xfId="2" applyNumberFormat="1" applyFont="1" applyBorder="1" applyAlignment="1">
      <alignment horizontal="center" vertical="center"/>
    </xf>
    <xf numFmtId="1" fontId="28" fillId="0" borderId="32" xfId="2" applyNumberFormat="1" applyFont="1" applyBorder="1" applyAlignment="1">
      <alignment horizontal="center" vertical="center"/>
    </xf>
    <xf numFmtId="1" fontId="28" fillId="0" borderId="23" xfId="2" applyNumberFormat="1" applyFont="1" applyBorder="1" applyAlignment="1">
      <alignment horizontal="center" vertical="center"/>
    </xf>
    <xf numFmtId="1" fontId="28" fillId="0" borderId="10" xfId="2" applyNumberFormat="1" applyFont="1" applyBorder="1" applyAlignment="1">
      <alignment horizontal="center" vertical="center"/>
    </xf>
    <xf numFmtId="1" fontId="27" fillId="0" borderId="34" xfId="2" applyNumberFormat="1" applyFont="1" applyBorder="1" applyAlignment="1">
      <alignment horizontal="center" vertical="center"/>
    </xf>
    <xf numFmtId="1" fontId="28" fillId="8" borderId="23" xfId="2" applyNumberFormat="1" applyFont="1" applyFill="1" applyBorder="1" applyAlignment="1">
      <alignment horizontal="center" vertical="center"/>
    </xf>
    <xf numFmtId="1" fontId="28" fillId="0" borderId="23" xfId="2" applyNumberFormat="1" applyFont="1" applyFill="1" applyBorder="1" applyAlignment="1">
      <alignment horizontal="center" vertical="center"/>
    </xf>
    <xf numFmtId="1" fontId="27" fillId="0" borderId="30" xfId="2" applyNumberFormat="1" applyFont="1" applyBorder="1" applyAlignment="1">
      <alignment horizontal="center" vertical="center"/>
    </xf>
    <xf numFmtId="1" fontId="28" fillId="8" borderId="10" xfId="2" applyNumberFormat="1" applyFont="1" applyFill="1" applyBorder="1" applyAlignment="1">
      <alignment horizontal="center" vertical="center"/>
    </xf>
    <xf numFmtId="1" fontId="28" fillId="0" borderId="29" xfId="2" applyNumberFormat="1" applyFont="1" applyBorder="1" applyAlignment="1">
      <alignment horizontal="center" vertical="center"/>
    </xf>
    <xf numFmtId="1" fontId="30" fillId="0" borderId="33" xfId="2" applyNumberFormat="1" applyFont="1" applyFill="1" applyBorder="1" applyAlignment="1">
      <alignment horizontal="center" vertical="center"/>
    </xf>
    <xf numFmtId="1" fontId="30" fillId="0" borderId="27" xfId="2" applyNumberFormat="1" applyFont="1" applyFill="1" applyBorder="1" applyAlignment="1">
      <alignment horizontal="center" vertical="center"/>
    </xf>
    <xf numFmtId="1" fontId="30" fillId="0" borderId="36" xfId="2" applyNumberFormat="1" applyFont="1" applyFill="1" applyBorder="1" applyAlignment="1">
      <alignment horizontal="center" vertical="center"/>
    </xf>
    <xf numFmtId="1" fontId="7" fillId="0" borderId="29" xfId="2" applyNumberFormat="1" applyFont="1" applyFill="1" applyBorder="1" applyAlignment="1">
      <alignment horizontal="center" vertical="center"/>
    </xf>
    <xf numFmtId="1" fontId="27" fillId="0" borderId="26" xfId="2" applyNumberFormat="1" applyFont="1" applyBorder="1" applyAlignment="1">
      <alignment horizontal="center" vertical="center"/>
    </xf>
    <xf numFmtId="1" fontId="28" fillId="7" borderId="28" xfId="2" applyNumberFormat="1" applyFont="1" applyFill="1" applyBorder="1" applyAlignment="1">
      <alignment horizontal="center" vertical="center"/>
    </xf>
    <xf numFmtId="1" fontId="28" fillId="7" borderId="31" xfId="2" applyNumberFormat="1" applyFont="1" applyFill="1" applyBorder="1" applyAlignment="1">
      <alignment horizontal="center" vertical="center"/>
    </xf>
    <xf numFmtId="1" fontId="28" fillId="7" borderId="5" xfId="2" applyNumberFormat="1" applyFont="1" applyFill="1" applyBorder="1" applyAlignment="1">
      <alignment horizontal="center" vertical="center"/>
    </xf>
    <xf numFmtId="1" fontId="28" fillId="7" borderId="35" xfId="2" applyNumberFormat="1" applyFont="1" applyFill="1" applyBorder="1" applyAlignment="1">
      <alignment horizontal="center" vertical="center"/>
    </xf>
    <xf numFmtId="1" fontId="27" fillId="7" borderId="28" xfId="2" applyNumberFormat="1" applyFont="1" applyFill="1" applyBorder="1" applyAlignment="1">
      <alignment horizontal="center" vertical="center"/>
    </xf>
    <xf numFmtId="1" fontId="28" fillId="9" borderId="5" xfId="2" applyNumberFormat="1" applyFont="1" applyFill="1" applyBorder="1" applyAlignment="1">
      <alignment horizontal="center" vertical="center"/>
    </xf>
    <xf numFmtId="1" fontId="27" fillId="7" borderId="25" xfId="2" applyNumberFormat="1" applyFont="1" applyFill="1" applyBorder="1" applyAlignment="1">
      <alignment horizontal="center" vertical="center"/>
    </xf>
    <xf numFmtId="0" fontId="19" fillId="0" borderId="0" xfId="2" applyFont="1" applyAlignment="1"/>
    <xf numFmtId="0" fontId="29" fillId="0" borderId="0" xfId="2" applyFont="1" applyFill="1" applyAlignment="1"/>
    <xf numFmtId="17" fontId="21" fillId="11" borderId="24" xfId="2" applyNumberFormat="1" applyFont="1" applyFill="1" applyBorder="1" applyAlignment="1">
      <alignment horizontal="center" vertical="center"/>
    </xf>
    <xf numFmtId="1" fontId="28" fillId="12" borderId="5" xfId="2" applyNumberFormat="1" applyFont="1" applyFill="1" applyBorder="1" applyAlignment="1">
      <alignment horizontal="center" vertical="center"/>
    </xf>
    <xf numFmtId="1" fontId="28" fillId="12" borderId="23" xfId="2" applyNumberFormat="1" applyFont="1" applyFill="1" applyBorder="1" applyAlignment="1">
      <alignment horizontal="center" vertical="center"/>
    </xf>
    <xf numFmtId="1" fontId="30" fillId="11" borderId="36" xfId="2" applyNumberFormat="1" applyFont="1" applyFill="1" applyBorder="1" applyAlignment="1">
      <alignment horizontal="center" vertical="center"/>
    </xf>
    <xf numFmtId="1" fontId="22" fillId="10" borderId="0" xfId="2" quotePrefix="1" applyNumberFormat="1" applyFont="1" applyFill="1" applyBorder="1" applyAlignment="1">
      <alignment horizontal="center" vertical="center"/>
    </xf>
    <xf numFmtId="1" fontId="27" fillId="10" borderId="0" xfId="2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27" fillId="12" borderId="5" xfId="2" applyNumberFormat="1" applyFont="1" applyFill="1" applyBorder="1" applyAlignment="1">
      <alignment horizontal="center" vertical="center"/>
    </xf>
    <xf numFmtId="1" fontId="27" fillId="12" borderId="23" xfId="2" applyNumberFormat="1" applyFont="1" applyFill="1" applyBorder="1" applyAlignment="1">
      <alignment horizontal="center" vertical="center"/>
    </xf>
    <xf numFmtId="17" fontId="31" fillId="11" borderId="24" xfId="2" applyNumberFormat="1" applyFont="1" applyFill="1" applyBorder="1" applyAlignment="1">
      <alignment horizontal="center" vertical="center"/>
    </xf>
    <xf numFmtId="1" fontId="32" fillId="12" borderId="5" xfId="2" applyNumberFormat="1" applyFont="1" applyFill="1" applyBorder="1" applyAlignment="1">
      <alignment horizontal="center" vertical="center"/>
    </xf>
    <xf numFmtId="1" fontId="32" fillId="12" borderId="23" xfId="2" applyNumberFormat="1" applyFont="1" applyFill="1" applyBorder="1" applyAlignment="1">
      <alignment horizontal="center" vertical="center"/>
    </xf>
    <xf numFmtId="1" fontId="2" fillId="11" borderId="36" xfId="2" applyNumberFormat="1" applyFont="1" applyFill="1" applyBorder="1" applyAlignment="1">
      <alignment horizontal="center" vertical="center"/>
    </xf>
    <xf numFmtId="0" fontId="33" fillId="0" borderId="0" xfId="2" applyFont="1" applyAlignment="1"/>
    <xf numFmtId="1" fontId="34" fillId="0" borderId="0" xfId="2" applyNumberFormat="1" applyFont="1" applyFill="1" applyAlignment="1">
      <alignment horizontal="center" vertical="center"/>
    </xf>
    <xf numFmtId="1" fontId="31" fillId="0" borderId="0" xfId="2" applyNumberFormat="1" applyFont="1" applyAlignment="1">
      <alignment horizontal="center"/>
    </xf>
    <xf numFmtId="0" fontId="31" fillId="0" borderId="0" xfId="2" applyFont="1"/>
    <xf numFmtId="0" fontId="35" fillId="0" borderId="0" xfId="0" applyFont="1"/>
    <xf numFmtId="1" fontId="27" fillId="7" borderId="5" xfId="2" applyNumberFormat="1" applyFont="1" applyFill="1" applyBorder="1" applyAlignment="1">
      <alignment horizontal="center" vertical="center"/>
    </xf>
    <xf numFmtId="1" fontId="7" fillId="0" borderId="36" xfId="2" applyNumberFormat="1" applyFont="1" applyFill="1" applyBorder="1" applyAlignment="1">
      <alignment horizontal="center" vertical="center"/>
    </xf>
    <xf numFmtId="1" fontId="28" fillId="14" borderId="31" xfId="2" applyNumberFormat="1" applyFont="1" applyFill="1" applyBorder="1" applyAlignment="1">
      <alignment horizontal="center" vertical="center"/>
    </xf>
    <xf numFmtId="1" fontId="28" fillId="14" borderId="5" xfId="2" applyNumberFormat="1" applyFont="1" applyFill="1" applyBorder="1" applyAlignment="1">
      <alignment horizontal="center" vertical="center"/>
    </xf>
    <xf numFmtId="1" fontId="28" fillId="14" borderId="35" xfId="2" applyNumberFormat="1" applyFont="1" applyFill="1" applyBorder="1" applyAlignment="1">
      <alignment horizontal="center" vertical="center"/>
    </xf>
    <xf numFmtId="1" fontId="27" fillId="14" borderId="28" xfId="2" applyNumberFormat="1" applyFont="1" applyFill="1" applyBorder="1" applyAlignment="1">
      <alignment horizontal="center" vertical="center"/>
    </xf>
    <xf numFmtId="1" fontId="28" fillId="15" borderId="5" xfId="2" applyNumberFormat="1" applyFont="1" applyFill="1" applyBorder="1" applyAlignment="1">
      <alignment horizontal="center" vertical="center"/>
    </xf>
    <xf numFmtId="1" fontId="30" fillId="14" borderId="33" xfId="2" applyNumberFormat="1" applyFont="1" applyFill="1" applyBorder="1" applyAlignment="1">
      <alignment horizontal="center" vertical="center"/>
    </xf>
    <xf numFmtId="1" fontId="30" fillId="14" borderId="27" xfId="2" applyNumberFormat="1" applyFont="1" applyFill="1" applyBorder="1" applyAlignment="1">
      <alignment horizontal="center" vertical="center"/>
    </xf>
    <xf numFmtId="1" fontId="30" fillId="14" borderId="36" xfId="2" applyNumberFormat="1" applyFont="1" applyFill="1" applyBorder="1" applyAlignment="1">
      <alignment horizontal="center" vertical="center"/>
    </xf>
    <xf numFmtId="1" fontId="7" fillId="14" borderId="29" xfId="2" applyNumberFormat="1" applyFont="1" applyFill="1" applyBorder="1" applyAlignment="1">
      <alignment horizontal="center" vertical="center"/>
    </xf>
    <xf numFmtId="1" fontId="27" fillId="15" borderId="5" xfId="2" applyNumberFormat="1" applyFont="1" applyFill="1" applyBorder="1" applyAlignment="1">
      <alignment horizontal="center" vertical="center"/>
    </xf>
    <xf numFmtId="1" fontId="7" fillId="14" borderId="36" xfId="2" applyNumberFormat="1" applyFont="1" applyFill="1" applyBorder="1" applyAlignment="1">
      <alignment horizontal="center" vertical="center"/>
    </xf>
    <xf numFmtId="1" fontId="27" fillId="7" borderId="35" xfId="2" applyNumberFormat="1" applyFont="1" applyFill="1" applyBorder="1" applyAlignment="1">
      <alignment horizontal="center" vertical="center"/>
    </xf>
    <xf numFmtId="1" fontId="27" fillId="0" borderId="10" xfId="2" applyNumberFormat="1" applyFont="1" applyBorder="1" applyAlignment="1">
      <alignment horizontal="center" vertical="center"/>
    </xf>
    <xf numFmtId="1" fontId="27" fillId="12" borderId="12" xfId="2" applyNumberFormat="1" applyFont="1" applyFill="1" applyBorder="1" applyAlignment="1">
      <alignment horizontal="center" vertical="center"/>
    </xf>
    <xf numFmtId="1" fontId="27" fillId="7" borderId="42" xfId="2" applyNumberFormat="1" applyFont="1" applyFill="1" applyBorder="1" applyAlignment="1">
      <alignment horizontal="center" vertical="center"/>
    </xf>
    <xf numFmtId="1" fontId="28" fillId="7" borderId="42" xfId="2" applyNumberFormat="1" applyFont="1" applyFill="1" applyBorder="1" applyAlignment="1">
      <alignment horizontal="center" vertical="center"/>
    </xf>
    <xf numFmtId="0" fontId="36" fillId="0" borderId="0" xfId="0" applyFont="1"/>
    <xf numFmtId="0" fontId="27" fillId="0" borderId="0" xfId="0" applyFont="1"/>
    <xf numFmtId="0" fontId="37" fillId="0" borderId="0" xfId="0" applyFont="1"/>
    <xf numFmtId="0" fontId="36" fillId="0" borderId="0" xfId="2" applyFont="1" applyAlignment="1">
      <alignment horizontal="center" vertical="center"/>
    </xf>
    <xf numFmtId="17" fontId="36" fillId="14" borderId="24" xfId="2" applyNumberFormat="1" applyFont="1" applyFill="1" applyBorder="1" applyAlignment="1">
      <alignment horizontal="center" vertical="center"/>
    </xf>
    <xf numFmtId="17" fontId="36" fillId="14" borderId="40" xfId="2" applyNumberFormat="1" applyFont="1" applyFill="1" applyBorder="1" applyAlignment="1">
      <alignment horizontal="center" vertical="center"/>
    </xf>
    <xf numFmtId="17" fontId="36" fillId="7" borderId="41" xfId="2" applyNumberFormat="1" applyFont="1" applyFill="1" applyBorder="1" applyAlignment="1">
      <alignment horizontal="center" vertical="center"/>
    </xf>
    <xf numFmtId="17" fontId="36" fillId="7" borderId="24" xfId="2" applyNumberFormat="1" applyFont="1" applyFill="1" applyBorder="1" applyAlignment="1">
      <alignment horizontal="center" vertical="center"/>
    </xf>
    <xf numFmtId="17" fontId="36" fillId="0" borderId="24" xfId="2" applyNumberFormat="1" applyFont="1" applyBorder="1" applyAlignment="1">
      <alignment horizontal="center" vertical="center"/>
    </xf>
    <xf numFmtId="1" fontId="27" fillId="0" borderId="24" xfId="2" applyNumberFormat="1" applyFont="1" applyBorder="1" applyAlignment="1">
      <alignment horizontal="center" vertical="center"/>
    </xf>
    <xf numFmtId="17" fontId="36" fillId="11" borderId="24" xfId="2" applyNumberFormat="1" applyFont="1" applyFill="1" applyBorder="1" applyAlignment="1">
      <alignment horizontal="center" vertical="center"/>
    </xf>
    <xf numFmtId="1" fontId="27" fillId="0" borderId="24" xfId="2" quotePrefix="1" applyNumberFormat="1" applyFont="1" applyBorder="1" applyAlignment="1">
      <alignment horizontal="center" vertical="center"/>
    </xf>
    <xf numFmtId="1" fontId="27" fillId="10" borderId="0" xfId="2" quotePrefix="1" applyNumberFormat="1" applyFont="1" applyFill="1" applyBorder="1" applyAlignment="1">
      <alignment horizontal="center" vertical="center"/>
    </xf>
    <xf numFmtId="0" fontId="27" fillId="0" borderId="15" xfId="2" applyFont="1" applyBorder="1" applyAlignment="1">
      <alignment vertical="center"/>
    </xf>
    <xf numFmtId="0" fontId="39" fillId="0" borderId="15" xfId="2" applyFont="1" applyBorder="1" applyAlignment="1"/>
    <xf numFmtId="0" fontId="40" fillId="0" borderId="23" xfId="2" applyFont="1" applyBorder="1" applyAlignment="1">
      <alignment horizontal="center"/>
    </xf>
    <xf numFmtId="17" fontId="27" fillId="5" borderId="23" xfId="2" applyNumberFormat="1" applyFont="1" applyFill="1" applyBorder="1" applyAlignment="1">
      <alignment horizontal="center" vertical="center"/>
    </xf>
    <xf numFmtId="0" fontId="40" fillId="13" borderId="23" xfId="2" applyFont="1" applyFill="1" applyBorder="1" applyAlignment="1">
      <alignment horizontal="center"/>
    </xf>
    <xf numFmtId="0" fontId="39" fillId="0" borderId="0" xfId="2" applyFont="1" applyAlignment="1"/>
    <xf numFmtId="1" fontId="36" fillId="0" borderId="0" xfId="0" applyNumberFormat="1" applyFont="1" applyAlignment="1">
      <alignment horizontal="center"/>
    </xf>
    <xf numFmtId="0" fontId="7" fillId="0" borderId="15" xfId="2" applyFont="1" applyFill="1" applyBorder="1" applyAlignment="1">
      <alignment vertical="center"/>
    </xf>
    <xf numFmtId="0" fontId="41" fillId="0" borderId="15" xfId="2" applyFont="1" applyFill="1" applyBorder="1" applyAlignment="1"/>
    <xf numFmtId="0" fontId="42" fillId="0" borderId="15" xfId="2" applyFont="1" applyFill="1" applyBorder="1" applyAlignment="1"/>
    <xf numFmtId="1" fontId="42" fillId="0" borderId="15" xfId="2" applyNumberFormat="1" applyFont="1" applyFill="1" applyBorder="1" applyAlignment="1"/>
    <xf numFmtId="0" fontId="40" fillId="0" borderId="0" xfId="2" applyFont="1" applyAlignment="1"/>
    <xf numFmtId="0" fontId="41" fillId="0" borderId="0" xfId="2" applyFont="1" applyFill="1"/>
    <xf numFmtId="1" fontId="41" fillId="0" borderId="0" xfId="2" applyNumberFormat="1" applyFont="1" applyFill="1" applyAlignment="1">
      <alignment horizontal="center" vertical="center"/>
    </xf>
    <xf numFmtId="1" fontId="7" fillId="0" borderId="0" xfId="2" applyNumberFormat="1" applyFont="1" applyFill="1" applyAlignment="1">
      <alignment horizontal="center" vertical="center"/>
    </xf>
    <xf numFmtId="1" fontId="42" fillId="0" borderId="0" xfId="2" applyNumberFormat="1" applyFont="1" applyFill="1" applyAlignment="1">
      <alignment horizontal="center" vertical="center"/>
    </xf>
    <xf numFmtId="1" fontId="27" fillId="0" borderId="0" xfId="2" applyNumberFormat="1" applyFont="1"/>
    <xf numFmtId="1" fontId="36" fillId="0" borderId="0" xfId="2" applyNumberFormat="1" applyFont="1" applyAlignment="1">
      <alignment horizontal="center"/>
    </xf>
    <xf numFmtId="1" fontId="27" fillId="0" borderId="0" xfId="2" applyNumberFormat="1" applyFont="1" applyAlignment="1">
      <alignment horizontal="center"/>
    </xf>
    <xf numFmtId="1" fontId="37" fillId="0" borderId="0" xfId="2" applyNumberFormat="1" applyFont="1" applyAlignment="1">
      <alignment horizontal="center"/>
    </xf>
    <xf numFmtId="1" fontId="38" fillId="0" borderId="0" xfId="2" applyNumberFormat="1" applyFont="1" applyAlignment="1">
      <alignment horizontal="center"/>
    </xf>
    <xf numFmtId="1" fontId="43" fillId="0" borderId="0" xfId="2" applyNumberFormat="1" applyFont="1"/>
    <xf numFmtId="0" fontId="36" fillId="0" borderId="0" xfId="2" applyFont="1"/>
    <xf numFmtId="0" fontId="27" fillId="0" borderId="0" xfId="2" applyFont="1"/>
    <xf numFmtId="0" fontId="37" fillId="0" borderId="0" xfId="2" applyFont="1"/>
    <xf numFmtId="0" fontId="27" fillId="0" borderId="0" xfId="2" applyFont="1" applyAlignment="1">
      <alignment horizontal="right"/>
    </xf>
    <xf numFmtId="0" fontId="38" fillId="0" borderId="0" xfId="2" applyFont="1" applyAlignment="1">
      <alignment horizontal="center"/>
    </xf>
    <xf numFmtId="1" fontId="36" fillId="0" borderId="23" xfId="2" applyNumberFormat="1" applyFont="1" applyBorder="1" applyAlignment="1">
      <alignment horizontal="center" vertical="center"/>
    </xf>
    <xf numFmtId="1" fontId="27" fillId="0" borderId="23" xfId="2" applyNumberFormat="1" applyFont="1" applyBorder="1" applyAlignment="1">
      <alignment horizontal="center" vertical="center"/>
    </xf>
    <xf numFmtId="1" fontId="7" fillId="13" borderId="0" xfId="2" applyNumberFormat="1" applyFont="1" applyFill="1" applyAlignment="1">
      <alignment horizontal="center" vertical="center"/>
    </xf>
    <xf numFmtId="0" fontId="43" fillId="13" borderId="0" xfId="0" applyFont="1" applyFill="1"/>
    <xf numFmtId="0" fontId="44" fillId="13" borderId="23" xfId="2" applyFont="1" applyFill="1" applyBorder="1" applyAlignment="1">
      <alignment horizontal="center"/>
    </xf>
    <xf numFmtId="1" fontId="43" fillId="13" borderId="13" xfId="2" applyNumberFormat="1" applyFont="1" applyFill="1" applyBorder="1" applyAlignment="1">
      <alignment horizontal="center" vertical="center"/>
    </xf>
    <xf numFmtId="1" fontId="43" fillId="13" borderId="30" xfId="2" applyNumberFormat="1" applyFont="1" applyFill="1" applyBorder="1" applyAlignment="1">
      <alignment horizontal="center" vertical="center"/>
    </xf>
    <xf numFmtId="1" fontId="43" fillId="13" borderId="25" xfId="2" applyNumberFormat="1" applyFont="1" applyFill="1" applyBorder="1" applyAlignment="1">
      <alignment horizontal="center" vertical="center"/>
    </xf>
    <xf numFmtId="1" fontId="43" fillId="13" borderId="45" xfId="2" applyNumberFormat="1" applyFont="1" applyFill="1" applyBorder="1" applyAlignment="1">
      <alignment horizontal="center" vertical="center"/>
    </xf>
    <xf numFmtId="0" fontId="45" fillId="0" borderId="15" xfId="2" applyFont="1" applyFill="1" applyBorder="1" applyAlignment="1"/>
    <xf numFmtId="1" fontId="45" fillId="13" borderId="0" xfId="2" applyNumberFormat="1" applyFont="1" applyFill="1" applyAlignment="1">
      <alignment horizontal="center" vertical="center"/>
    </xf>
    <xf numFmtId="1" fontId="43" fillId="13" borderId="0" xfId="2" applyNumberFormat="1" applyFont="1" applyFill="1" applyAlignment="1">
      <alignment horizontal="center"/>
    </xf>
    <xf numFmtId="0" fontId="43" fillId="13" borderId="0" xfId="2" applyFont="1" applyFill="1" applyAlignment="1">
      <alignment horizontal="right"/>
    </xf>
    <xf numFmtId="1" fontId="43" fillId="13" borderId="4" xfId="2" applyNumberFormat="1" applyFont="1" applyFill="1" applyBorder="1" applyAlignment="1">
      <alignment horizontal="center" vertical="center"/>
    </xf>
    <xf numFmtId="1" fontId="28" fillId="13" borderId="25" xfId="0" applyNumberFormat="1" applyFont="1" applyFill="1" applyBorder="1" applyAlignment="1">
      <alignment horizontal="center"/>
    </xf>
    <xf numFmtId="1" fontId="43" fillId="13" borderId="46" xfId="2" applyNumberFormat="1" applyFont="1" applyFill="1" applyBorder="1" applyAlignment="1">
      <alignment horizontal="center" vertical="center"/>
    </xf>
    <xf numFmtId="1" fontId="28" fillId="13" borderId="26" xfId="0" applyNumberFormat="1" applyFont="1" applyFill="1" applyBorder="1" applyAlignment="1">
      <alignment horizontal="center"/>
    </xf>
    <xf numFmtId="17" fontId="36" fillId="7" borderId="40" xfId="2" applyNumberFormat="1" applyFont="1" applyFill="1" applyBorder="1" applyAlignment="1">
      <alignment horizontal="center" vertical="center"/>
    </xf>
    <xf numFmtId="0" fontId="7" fillId="0" borderId="0" xfId="2" applyFont="1" applyFill="1"/>
    <xf numFmtId="0" fontId="27" fillId="0" borderId="14" xfId="2" applyFont="1" applyBorder="1" applyAlignment="1"/>
    <xf numFmtId="0" fontId="39" fillId="0" borderId="14" xfId="2" applyFont="1" applyBorder="1" applyAlignment="1"/>
    <xf numFmtId="1" fontId="28" fillId="0" borderId="0" xfId="2" applyNumberFormat="1" applyFont="1" applyAlignment="1">
      <alignment horizontal="center"/>
    </xf>
    <xf numFmtId="0" fontId="46" fillId="0" borderId="0" xfId="2" applyFont="1" applyAlignment="1"/>
    <xf numFmtId="0" fontId="28" fillId="0" borderId="0" xfId="0" applyFont="1"/>
    <xf numFmtId="1" fontId="7" fillId="0" borderId="0" xfId="2" applyNumberFormat="1" applyFont="1" applyFill="1" applyBorder="1" applyAlignment="1"/>
    <xf numFmtId="1" fontId="40" fillId="13" borderId="0" xfId="2" applyNumberFormat="1" applyFont="1" applyFill="1" applyAlignment="1"/>
    <xf numFmtId="1" fontId="30" fillId="0" borderId="0" xfId="2" applyNumberFormat="1" applyFont="1" applyFill="1" applyAlignment="1">
      <alignment horizontal="center" vertical="center"/>
    </xf>
    <xf numFmtId="1" fontId="7" fillId="0" borderId="0" xfId="2" applyNumberFormat="1" applyFont="1" applyFill="1" applyAlignment="1">
      <alignment horizontal="left" vertical="center"/>
    </xf>
    <xf numFmtId="1" fontId="7" fillId="0" borderId="0" xfId="2" applyNumberFormat="1" applyFont="1" applyFill="1" applyBorder="1" applyAlignment="1">
      <alignment horizontal="center" vertical="center"/>
    </xf>
    <xf numFmtId="0" fontId="30" fillId="0" borderId="0" xfId="2" applyFont="1" applyFill="1"/>
    <xf numFmtId="0" fontId="15" fillId="5" borderId="0" xfId="0" applyFont="1" applyFill="1" applyAlignment="1">
      <alignment vertical="center"/>
    </xf>
    <xf numFmtId="0" fontId="2" fillId="0" borderId="3" xfId="0" applyFont="1" applyBorder="1" applyAlignment="1"/>
    <xf numFmtId="17" fontId="2" fillId="13" borderId="1" xfId="0" applyNumberFormat="1" applyFont="1" applyFill="1" applyBorder="1" applyAlignment="1">
      <alignment horizontal="center"/>
    </xf>
    <xf numFmtId="1" fontId="2" fillId="13" borderId="7" xfId="0" applyNumberFormat="1" applyFont="1" applyFill="1" applyBorder="1" applyAlignment="1">
      <alignment horizontal="center"/>
    </xf>
    <xf numFmtId="1" fontId="2" fillId="13" borderId="8" xfId="0" applyNumberFormat="1" applyFont="1" applyFill="1" applyBorder="1" applyAlignment="1">
      <alignment horizontal="center"/>
    </xf>
    <xf numFmtId="1" fontId="2" fillId="13" borderId="9" xfId="0" applyNumberFormat="1" applyFont="1" applyFill="1" applyBorder="1" applyAlignment="1">
      <alignment horizontal="center" vertical="center"/>
    </xf>
    <xf numFmtId="1" fontId="2" fillId="13" borderId="7" xfId="0" applyNumberFormat="1" applyFont="1" applyFill="1" applyBorder="1" applyAlignment="1">
      <alignment horizontal="center" vertical="center"/>
    </xf>
    <xf numFmtId="1" fontId="2" fillId="13" borderId="8" xfId="0" applyNumberFormat="1" applyFont="1" applyFill="1" applyBorder="1" applyAlignment="1">
      <alignment horizontal="center" vertical="center"/>
    </xf>
    <xf numFmtId="164" fontId="4" fillId="13" borderId="7" xfId="0" applyNumberFormat="1" applyFont="1" applyFill="1" applyBorder="1" applyAlignment="1">
      <alignment horizontal="center" vertical="center"/>
    </xf>
    <xf numFmtId="164" fontId="4" fillId="13" borderId="8" xfId="0" applyNumberFormat="1" applyFont="1" applyFill="1" applyBorder="1" applyAlignment="1">
      <alignment horizontal="center" vertical="center"/>
    </xf>
    <xf numFmtId="164" fontId="4" fillId="13" borderId="9" xfId="0" applyNumberFormat="1" applyFont="1" applyFill="1" applyBorder="1" applyAlignment="1">
      <alignment horizontal="center" vertical="center"/>
    </xf>
    <xf numFmtId="1" fontId="2" fillId="13" borderId="9" xfId="0" applyNumberFormat="1" applyFont="1" applyFill="1" applyBorder="1" applyAlignment="1">
      <alignment horizontal="center"/>
    </xf>
    <xf numFmtId="164" fontId="4" fillId="13" borderId="7" xfId="0" applyNumberFormat="1" applyFont="1" applyFill="1" applyBorder="1"/>
    <xf numFmtId="164" fontId="4" fillId="13" borderId="8" xfId="0" applyNumberFormat="1" applyFont="1" applyFill="1" applyBorder="1"/>
    <xf numFmtId="164" fontId="4" fillId="13" borderId="9" xfId="0" applyNumberFormat="1" applyFont="1" applyFill="1" applyBorder="1" applyAlignment="1">
      <alignment horizontal="right"/>
    </xf>
    <xf numFmtId="0" fontId="3" fillId="0" borderId="11" xfId="0" applyFont="1" applyBorder="1" applyAlignment="1">
      <alignment horizontal="centerContinuous"/>
    </xf>
    <xf numFmtId="0" fontId="3" fillId="0" borderId="1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2" borderId="12" xfId="0" applyNumberFormat="1" applyFont="1" applyFill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164" fontId="4" fillId="0" borderId="7" xfId="0" applyNumberFormat="1" applyFont="1" applyBorder="1" applyAlignment="1">
      <alignment horizontal="center"/>
    </xf>
    <xf numFmtId="164" fontId="4" fillId="2" borderId="8" xfId="0" applyNumberFormat="1" applyFont="1" applyFill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17" fontId="3" fillId="0" borderId="1" xfId="0" applyNumberFormat="1" applyFont="1" applyBorder="1" applyAlignment="1">
      <alignment horizontal="left"/>
    </xf>
    <xf numFmtId="17" fontId="3" fillId="0" borderId="0" xfId="0" applyNumberFormat="1" applyFont="1" applyAlignment="1">
      <alignment horizontal="left"/>
    </xf>
    <xf numFmtId="17" fontId="4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17" fontId="2" fillId="0" borderId="10" xfId="0" applyNumberFormat="1" applyFont="1" applyBorder="1" applyAlignment="1">
      <alignment horizontal="left"/>
    </xf>
    <xf numFmtId="17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17" fontId="2" fillId="13" borderId="1" xfId="0" applyNumberFormat="1" applyFont="1" applyFill="1" applyBorder="1" applyAlignment="1">
      <alignment horizontal="left"/>
    </xf>
    <xf numFmtId="17" fontId="8" fillId="13" borderId="1" xfId="0" applyNumberFormat="1" applyFont="1" applyFill="1" applyBorder="1"/>
    <xf numFmtId="1" fontId="8" fillId="13" borderId="7" xfId="0" applyNumberFormat="1" applyFont="1" applyFill="1" applyBorder="1" applyAlignment="1">
      <alignment horizontal="center"/>
    </xf>
    <xf numFmtId="1" fontId="8" fillId="13" borderId="3" xfId="0" applyNumberFormat="1" applyFont="1" applyFill="1" applyBorder="1" applyAlignment="1">
      <alignment horizontal="center"/>
    </xf>
    <xf numFmtId="1" fontId="8" fillId="13" borderId="19" xfId="0" applyNumberFormat="1" applyFont="1" applyFill="1" applyBorder="1" applyAlignment="1">
      <alignment horizontal="center"/>
    </xf>
    <xf numFmtId="0" fontId="0" fillId="0" borderId="0" xfId="0" applyFill="1"/>
    <xf numFmtId="0" fontId="9" fillId="0" borderId="9" xfId="0" applyFont="1" applyFill="1" applyBorder="1" applyAlignment="1">
      <alignment horizontal="center"/>
    </xf>
    <xf numFmtId="0" fontId="3" fillId="0" borderId="48" xfId="0" applyFont="1" applyBorder="1" applyAlignment="1">
      <alignment horizontal="center"/>
    </xf>
    <xf numFmtId="0" fontId="3" fillId="0" borderId="49" xfId="0" applyFont="1" applyBorder="1" applyAlignment="1">
      <alignment horizontal="center"/>
    </xf>
    <xf numFmtId="0" fontId="3" fillId="2" borderId="50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 vertical="center"/>
    </xf>
    <xf numFmtId="1" fontId="17" fillId="0" borderId="13" xfId="0" applyNumberFormat="1" applyFont="1" applyFill="1" applyBorder="1" applyAlignment="1">
      <alignment horizontal="center" vertical="center"/>
    </xf>
    <xf numFmtId="0" fontId="47" fillId="5" borderId="0" xfId="0" applyFont="1" applyFill="1" applyAlignment="1">
      <alignment horizontal="left" vertical="center"/>
    </xf>
    <xf numFmtId="17" fontId="3" fillId="0" borderId="10" xfId="0" applyNumberFormat="1" applyFont="1" applyBorder="1" applyAlignment="1">
      <alignment horizontal="center"/>
    </xf>
    <xf numFmtId="1" fontId="3" fillId="0" borderId="11" xfId="0" applyNumberFormat="1" applyFont="1" applyBorder="1" applyAlignment="1">
      <alignment horizontal="center"/>
    </xf>
    <xf numFmtId="1" fontId="4" fillId="0" borderId="11" xfId="0" applyNumberFormat="1" applyFont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1" fontId="4" fillId="0" borderId="7" xfId="0" applyNumberFormat="1" applyFont="1" applyBorder="1" applyAlignment="1">
      <alignment horizontal="center"/>
    </xf>
    <xf numFmtId="1" fontId="4" fillId="2" borderId="8" xfId="0" applyNumberFormat="1" applyFont="1" applyFill="1" applyBorder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42" xfId="0" applyFont="1" applyBorder="1" applyAlignment="1">
      <alignment horizontal="centerContinuous"/>
    </xf>
    <xf numFmtId="0" fontId="3" fillId="0" borderId="8" xfId="0" applyFont="1" applyBorder="1" applyAlignment="1">
      <alignment horizontal="center"/>
    </xf>
    <xf numFmtId="0" fontId="3" fillId="0" borderId="42" xfId="0" applyFont="1" applyBorder="1" applyAlignment="1">
      <alignment horizontal="center"/>
    </xf>
    <xf numFmtId="1" fontId="3" fillId="4" borderId="13" xfId="0" applyNumberFormat="1" applyFont="1" applyFill="1" applyBorder="1" applyAlignment="1">
      <alignment horizontal="center" vertical="center"/>
    </xf>
    <xf numFmtId="1" fontId="8" fillId="0" borderId="11" xfId="0" applyNumberFormat="1" applyFont="1" applyBorder="1" applyAlignment="1">
      <alignment horizontal="center"/>
    </xf>
    <xf numFmtId="1" fontId="8" fillId="0" borderId="17" xfId="0" applyNumberFormat="1" applyFont="1" applyBorder="1" applyAlignment="1">
      <alignment horizontal="center"/>
    </xf>
    <xf numFmtId="1" fontId="8" fillId="0" borderId="18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0" fontId="49" fillId="0" borderId="0" xfId="0" applyFont="1"/>
    <xf numFmtId="0" fontId="50" fillId="0" borderId="20" xfId="0" applyFont="1" applyBorder="1" applyAlignment="1">
      <alignment horizontal="center" vertical="center"/>
    </xf>
    <xf numFmtId="14" fontId="51" fillId="4" borderId="20" xfId="0" applyNumberFormat="1" applyFont="1" applyFill="1" applyBorder="1" applyAlignment="1">
      <alignment horizontal="center" vertical="center"/>
    </xf>
    <xf numFmtId="0" fontId="50" fillId="0" borderId="51" xfId="0" applyFont="1" applyBorder="1" applyAlignment="1">
      <alignment horizontal="center" vertical="center"/>
    </xf>
    <xf numFmtId="0" fontId="51" fillId="4" borderId="20" xfId="0" applyNumberFormat="1" applyFont="1" applyFill="1" applyBorder="1" applyAlignment="1">
      <alignment horizontal="center" vertical="center"/>
    </xf>
    <xf numFmtId="14" fontId="51" fillId="4" borderId="52" xfId="0" applyNumberFormat="1" applyFont="1" applyFill="1" applyBorder="1" applyAlignment="1">
      <alignment horizontal="center" vertical="center"/>
    </xf>
    <xf numFmtId="0" fontId="49" fillId="0" borderId="0" xfId="0" applyFont="1" applyFill="1" applyBorder="1"/>
    <xf numFmtId="166" fontId="49" fillId="0" borderId="0" xfId="0" applyNumberFormat="1" applyFont="1" applyFill="1" applyBorder="1" applyAlignment="1">
      <alignment horizontal="center"/>
    </xf>
    <xf numFmtId="166" fontId="49" fillId="0" borderId="0" xfId="0" applyNumberFormat="1" applyFont="1" applyFill="1" applyBorder="1"/>
    <xf numFmtId="14" fontId="51" fillId="4" borderId="53" xfId="0" applyNumberFormat="1" applyFont="1" applyFill="1" applyBorder="1" applyAlignment="1">
      <alignment horizontal="center" vertical="center"/>
    </xf>
    <xf numFmtId="166" fontId="49" fillId="0" borderId="0" xfId="0" applyNumberFormat="1" applyFont="1"/>
    <xf numFmtId="0" fontId="53" fillId="0" borderId="0" xfId="0" applyFont="1"/>
    <xf numFmtId="17" fontId="54" fillId="0" borderId="10" xfId="0" applyNumberFormat="1" applyFont="1" applyBorder="1" applyAlignment="1">
      <alignment horizontal="left"/>
    </xf>
    <xf numFmtId="165" fontId="53" fillId="0" borderId="0" xfId="0" applyNumberFormat="1" applyFont="1"/>
    <xf numFmtId="2" fontId="52" fillId="0" borderId="23" xfId="0" applyNumberFormat="1" applyFont="1" applyBorder="1" applyAlignment="1">
      <alignment horizontal="center" vertical="center"/>
    </xf>
    <xf numFmtId="2" fontId="53" fillId="0" borderId="23" xfId="0" applyNumberFormat="1" applyFont="1" applyBorder="1" applyAlignment="1">
      <alignment horizontal="center" vertical="center"/>
    </xf>
    <xf numFmtId="0" fontId="53" fillId="0" borderId="23" xfId="0" applyFont="1" applyBorder="1"/>
    <xf numFmtId="1" fontId="53" fillId="0" borderId="23" xfId="0" applyNumberFormat="1" applyFont="1" applyBorder="1"/>
    <xf numFmtId="0" fontId="52" fillId="0" borderId="23" xfId="0" applyFont="1" applyBorder="1"/>
    <xf numFmtId="167" fontId="53" fillId="0" borderId="23" xfId="11" applyNumberFormat="1" applyFont="1" applyBorder="1" applyAlignment="1">
      <alignment horizontal="center" vertical="center"/>
    </xf>
    <xf numFmtId="167" fontId="52" fillId="0" borderId="23" xfId="11" applyNumberFormat="1" applyFont="1" applyBorder="1"/>
    <xf numFmtId="165" fontId="53" fillId="0" borderId="23" xfId="0" applyNumberFormat="1" applyFont="1" applyBorder="1"/>
    <xf numFmtId="17" fontId="54" fillId="0" borderId="54" xfId="0" applyNumberFormat="1" applyFont="1" applyBorder="1" applyAlignment="1">
      <alignment horizontal="left"/>
    </xf>
    <xf numFmtId="167" fontId="53" fillId="0" borderId="55" xfId="11" applyNumberFormat="1" applyFont="1" applyBorder="1" applyAlignment="1">
      <alignment horizontal="center" vertical="center"/>
    </xf>
    <xf numFmtId="2" fontId="53" fillId="0" borderId="55" xfId="0" applyNumberFormat="1" applyFont="1" applyBorder="1" applyAlignment="1">
      <alignment horizontal="center" vertical="center"/>
    </xf>
    <xf numFmtId="17" fontId="54" fillId="0" borderId="7" xfId="0" applyNumberFormat="1" applyFont="1" applyBorder="1" applyAlignment="1">
      <alignment horizontal="left"/>
    </xf>
    <xf numFmtId="167" fontId="53" fillId="0" borderId="8" xfId="11" applyNumberFormat="1" applyFont="1" applyBorder="1" applyAlignment="1">
      <alignment horizontal="center" vertical="center"/>
    </xf>
    <xf numFmtId="167" fontId="52" fillId="0" borderId="8" xfId="11" applyNumberFormat="1" applyFont="1" applyBorder="1" applyAlignment="1">
      <alignment horizontal="center" vertical="center"/>
    </xf>
    <xf numFmtId="2" fontId="52" fillId="0" borderId="8" xfId="0" applyNumberFormat="1" applyFont="1" applyBorder="1" applyAlignment="1">
      <alignment horizontal="center" vertical="center"/>
    </xf>
    <xf numFmtId="2" fontId="52" fillId="0" borderId="9" xfId="0" applyNumberFormat="1" applyFont="1" applyBorder="1" applyAlignment="1">
      <alignment horizontal="center" vertical="center"/>
    </xf>
    <xf numFmtId="17" fontId="54" fillId="0" borderId="1" xfId="0" applyNumberFormat="1" applyFont="1" applyBorder="1" applyAlignment="1">
      <alignment horizontal="left"/>
    </xf>
    <xf numFmtId="167" fontId="53" fillId="0" borderId="9" xfId="11" applyNumberFormat="1" applyFont="1" applyBorder="1" applyAlignment="1">
      <alignment horizontal="right" vertical="center"/>
    </xf>
    <xf numFmtId="0" fontId="53" fillId="0" borderId="23" xfId="0" applyFont="1" applyBorder="1" applyAlignment="1">
      <alignment horizontal="right" vertical="center"/>
    </xf>
    <xf numFmtId="0" fontId="53" fillId="0" borderId="55" xfId="0" applyFont="1" applyBorder="1" applyAlignment="1">
      <alignment horizontal="right" vertical="center"/>
    </xf>
    <xf numFmtId="165" fontId="52" fillId="0" borderId="23" xfId="0" applyNumberFormat="1" applyFont="1" applyBorder="1" applyAlignment="1">
      <alignment horizontal="center" vertical="center"/>
    </xf>
    <xf numFmtId="165" fontId="52" fillId="0" borderId="5" xfId="0" applyNumberFormat="1" applyFont="1" applyBorder="1" applyAlignment="1">
      <alignment horizontal="center" vertical="center"/>
    </xf>
    <xf numFmtId="165" fontId="52" fillId="0" borderId="25" xfId="0" applyNumberFormat="1" applyFont="1" applyBorder="1" applyAlignment="1">
      <alignment horizontal="center" vertical="center"/>
    </xf>
    <xf numFmtId="165" fontId="52" fillId="0" borderId="30" xfId="0" applyNumberFormat="1" applyFont="1" applyBorder="1" applyAlignment="1">
      <alignment horizontal="center" vertical="center"/>
    </xf>
    <xf numFmtId="2" fontId="52" fillId="0" borderId="56" xfId="0" applyNumberFormat="1" applyFont="1" applyBorder="1" applyAlignment="1">
      <alignment horizontal="center" vertical="center"/>
    </xf>
    <xf numFmtId="2" fontId="52" fillId="0" borderId="30" xfId="0" applyNumberFormat="1" applyFont="1" applyBorder="1" applyAlignment="1">
      <alignment horizontal="center" vertical="center"/>
    </xf>
    <xf numFmtId="2" fontId="53" fillId="0" borderId="56" xfId="0" applyNumberFormat="1" applyFont="1" applyBorder="1" applyAlignment="1">
      <alignment horizontal="center" vertical="center"/>
    </xf>
    <xf numFmtId="2" fontId="53" fillId="0" borderId="30" xfId="0" applyNumberFormat="1" applyFont="1" applyBorder="1" applyAlignment="1">
      <alignment horizontal="center" vertical="center"/>
    </xf>
    <xf numFmtId="2" fontId="53" fillId="0" borderId="57" xfId="0" applyNumberFormat="1" applyFont="1" applyBorder="1" applyAlignment="1">
      <alignment horizontal="center" vertical="center"/>
    </xf>
    <xf numFmtId="2" fontId="53" fillId="0" borderId="45" xfId="0" applyNumberFormat="1" applyFont="1" applyBorder="1" applyAlignment="1">
      <alignment horizontal="center" vertical="center"/>
    </xf>
    <xf numFmtId="2" fontId="52" fillId="0" borderId="7" xfId="0" applyNumberFormat="1" applyFont="1" applyBorder="1" applyAlignment="1">
      <alignment horizontal="center" vertical="center"/>
    </xf>
    <xf numFmtId="167" fontId="53" fillId="0" borderId="56" xfId="11" applyNumberFormat="1" applyFont="1" applyBorder="1" applyAlignment="1">
      <alignment horizontal="center" vertical="center"/>
    </xf>
    <xf numFmtId="167" fontId="53" fillId="0" borderId="57" xfId="11" applyNumberFormat="1" applyFont="1" applyBorder="1" applyAlignment="1">
      <alignment horizontal="center" vertical="center"/>
    </xf>
    <xf numFmtId="167" fontId="52" fillId="0" borderId="7" xfId="11" applyNumberFormat="1" applyFont="1" applyBorder="1" applyAlignment="1">
      <alignment horizontal="center" vertical="center"/>
    </xf>
    <xf numFmtId="167" fontId="53" fillId="0" borderId="11" xfId="11" applyNumberFormat="1" applyFont="1" applyBorder="1" applyAlignment="1">
      <alignment horizontal="center" vertical="center"/>
    </xf>
    <xf numFmtId="167" fontId="53" fillId="0" borderId="12" xfId="11" applyNumberFormat="1" applyFont="1" applyBorder="1" applyAlignment="1">
      <alignment horizontal="center" vertical="center"/>
    </xf>
    <xf numFmtId="2" fontId="52" fillId="0" borderId="11" xfId="0" applyNumberFormat="1" applyFont="1" applyBorder="1" applyAlignment="1">
      <alignment horizontal="center" vertical="center"/>
    </xf>
    <xf numFmtId="2" fontId="52" fillId="0" borderId="12" xfId="0" applyNumberFormat="1" applyFont="1" applyBorder="1" applyAlignment="1">
      <alignment horizontal="center" vertical="center"/>
    </xf>
    <xf numFmtId="2" fontId="52" fillId="0" borderId="13" xfId="0" applyNumberFormat="1" applyFont="1" applyBorder="1" applyAlignment="1">
      <alignment horizontal="center" vertical="center"/>
    </xf>
    <xf numFmtId="0" fontId="52" fillId="0" borderId="7" xfId="0" applyFont="1" applyBorder="1" applyAlignment="1">
      <alignment horizontal="center"/>
    </xf>
    <xf numFmtId="0" fontId="52" fillId="0" borderId="8" xfId="0" applyFont="1" applyBorder="1" applyAlignment="1">
      <alignment horizontal="center"/>
    </xf>
    <xf numFmtId="0" fontId="52" fillId="0" borderId="9" xfId="0" applyFont="1" applyBorder="1" applyAlignment="1">
      <alignment horizontal="center"/>
    </xf>
    <xf numFmtId="0" fontId="53" fillId="0" borderId="12" xfId="0" applyFont="1" applyBorder="1" applyAlignment="1">
      <alignment horizontal="right" vertical="center"/>
    </xf>
    <xf numFmtId="0" fontId="52" fillId="0" borderId="9" xfId="0" applyFont="1" applyBorder="1" applyAlignment="1">
      <alignment horizontal="right"/>
    </xf>
    <xf numFmtId="167" fontId="52" fillId="0" borderId="4" xfId="11" applyNumberFormat="1" applyFont="1" applyBorder="1"/>
    <xf numFmtId="167" fontId="52" fillId="0" borderId="5" xfId="11" applyNumberFormat="1" applyFont="1" applyBorder="1"/>
    <xf numFmtId="1" fontId="52" fillId="0" borderId="25" xfId="0" applyNumberFormat="1" applyFont="1" applyBorder="1"/>
    <xf numFmtId="167" fontId="52" fillId="0" borderId="56" xfId="11" applyNumberFormat="1" applyFont="1" applyBorder="1"/>
    <xf numFmtId="1" fontId="52" fillId="0" borderId="30" xfId="0" applyNumberFormat="1" applyFont="1" applyBorder="1"/>
    <xf numFmtId="0" fontId="53" fillId="0" borderId="55" xfId="0" applyFont="1" applyBorder="1"/>
    <xf numFmtId="167" fontId="52" fillId="0" borderId="55" xfId="11" applyNumberFormat="1" applyFont="1" applyBorder="1"/>
    <xf numFmtId="1" fontId="53" fillId="0" borderId="55" xfId="0" applyNumberFormat="1" applyFont="1" applyBorder="1"/>
    <xf numFmtId="0" fontId="52" fillId="0" borderId="7" xfId="0" applyFont="1" applyBorder="1"/>
    <xf numFmtId="167" fontId="52" fillId="0" borderId="8" xfId="0" applyNumberFormat="1" applyFont="1" applyBorder="1"/>
    <xf numFmtId="0" fontId="52" fillId="0" borderId="37" xfId="0" applyFont="1" applyBorder="1"/>
    <xf numFmtId="0" fontId="52" fillId="0" borderId="38" xfId="0" applyFont="1" applyBorder="1"/>
    <xf numFmtId="0" fontId="52" fillId="0" borderId="39" xfId="0" applyFont="1" applyBorder="1"/>
    <xf numFmtId="165" fontId="52" fillId="0" borderId="31" xfId="0" applyNumberFormat="1" applyFont="1" applyBorder="1" applyAlignment="1">
      <alignment horizontal="center" vertical="center"/>
    </xf>
    <xf numFmtId="165" fontId="52" fillId="0" borderId="32" xfId="0" applyNumberFormat="1" applyFont="1" applyBorder="1" applyAlignment="1">
      <alignment horizontal="center" vertical="center"/>
    </xf>
    <xf numFmtId="0" fontId="52" fillId="0" borderId="61" xfId="0" applyFont="1" applyBorder="1"/>
    <xf numFmtId="167" fontId="52" fillId="0" borderId="57" xfId="11" applyNumberFormat="1" applyFont="1" applyBorder="1"/>
    <xf numFmtId="1" fontId="52" fillId="0" borderId="45" xfId="0" applyNumberFormat="1" applyFont="1" applyBorder="1"/>
    <xf numFmtId="165" fontId="52" fillId="0" borderId="62" xfId="0" applyNumberFormat="1" applyFont="1" applyBorder="1" applyAlignment="1">
      <alignment horizontal="center" vertical="center"/>
    </xf>
    <xf numFmtId="165" fontId="52" fillId="0" borderId="55" xfId="0" applyNumberFormat="1" applyFont="1" applyBorder="1" applyAlignment="1">
      <alignment horizontal="center" vertical="center"/>
    </xf>
    <xf numFmtId="165" fontId="52" fillId="0" borderId="45" xfId="0" applyNumberFormat="1" applyFont="1" applyBorder="1" applyAlignment="1">
      <alignment horizontal="center" vertical="center"/>
    </xf>
    <xf numFmtId="0" fontId="52" fillId="0" borderId="12" xfId="0" applyFont="1" applyBorder="1"/>
    <xf numFmtId="165" fontId="52" fillId="0" borderId="12" xfId="0" applyNumberFormat="1" applyFont="1" applyBorder="1"/>
    <xf numFmtId="165" fontId="52" fillId="0" borderId="8" xfId="0" applyNumberFormat="1" applyFont="1" applyBorder="1" applyAlignment="1">
      <alignment horizontal="center" vertical="center"/>
    </xf>
    <xf numFmtId="165" fontId="52" fillId="0" borderId="9" xfId="0" applyNumberFormat="1" applyFont="1" applyBorder="1" applyAlignment="1">
      <alignment horizontal="center" vertical="center"/>
    </xf>
    <xf numFmtId="167" fontId="52" fillId="0" borderId="9" xfId="11" applyNumberFormat="1" applyFont="1" applyBorder="1" applyAlignment="1">
      <alignment horizontal="center" vertical="center"/>
    </xf>
    <xf numFmtId="0" fontId="53" fillId="0" borderId="13" xfId="0" applyFont="1" applyBorder="1" applyAlignment="1">
      <alignment horizontal="right" vertical="center"/>
    </xf>
    <xf numFmtId="0" fontId="53" fillId="0" borderId="30" xfId="0" applyFont="1" applyBorder="1" applyAlignment="1">
      <alignment horizontal="right" vertical="center"/>
    </xf>
    <xf numFmtId="0" fontId="53" fillId="0" borderId="45" xfId="0" applyFont="1" applyBorder="1" applyAlignment="1">
      <alignment horizontal="right" vertical="center"/>
    </xf>
    <xf numFmtId="1" fontId="2" fillId="0" borderId="13" xfId="0" applyNumberFormat="1" applyFont="1" applyFill="1" applyBorder="1" applyAlignment="1">
      <alignment horizontal="center"/>
    </xf>
    <xf numFmtId="0" fontId="28" fillId="0" borderId="55" xfId="0" applyFont="1" applyBorder="1" applyAlignment="1">
      <alignment horizontal="center" vertical="center" wrapText="1"/>
    </xf>
    <xf numFmtId="1" fontId="3" fillId="0" borderId="55" xfId="0" applyNumberFormat="1" applyFont="1" applyBorder="1" applyAlignment="1">
      <alignment horizontal="center" vertical="center"/>
    </xf>
    <xf numFmtId="1" fontId="28" fillId="0" borderId="55" xfId="0" applyNumberFormat="1" applyFont="1" applyBorder="1" applyAlignment="1">
      <alignment horizontal="center" vertical="center" wrapText="1"/>
    </xf>
    <xf numFmtId="165" fontId="28" fillId="0" borderId="55" xfId="0" applyNumberFormat="1" applyFont="1" applyBorder="1" applyAlignment="1">
      <alignment horizontal="center" vertical="center" wrapText="1"/>
    </xf>
    <xf numFmtId="0" fontId="28" fillId="0" borderId="62" xfId="0" applyFont="1" applyBorder="1" applyAlignment="1">
      <alignment horizontal="center" vertical="center" wrapText="1"/>
    </xf>
    <xf numFmtId="0" fontId="55" fillId="0" borderId="63" xfId="0" applyFont="1" applyBorder="1" applyAlignment="1">
      <alignment horizontal="center" vertical="center" wrapText="1"/>
    </xf>
    <xf numFmtId="168" fontId="2" fillId="0" borderId="10" xfId="0" applyNumberFormat="1" applyFont="1" applyBorder="1" applyAlignment="1">
      <alignment horizontal="left"/>
    </xf>
    <xf numFmtId="0" fontId="56" fillId="0" borderId="23" xfId="0" applyFont="1" applyBorder="1"/>
    <xf numFmtId="0" fontId="56" fillId="0" borderId="23" xfId="0" applyFont="1" applyBorder="1" applyAlignment="1">
      <alignment horizontal="right"/>
    </xf>
    <xf numFmtId="17" fontId="47" fillId="0" borderId="23" xfId="0" applyNumberFormat="1" applyFont="1" applyBorder="1" applyAlignment="1">
      <alignment horizontal="left"/>
    </xf>
    <xf numFmtId="1" fontId="57" fillId="0" borderId="23" xfId="0" applyNumberFormat="1" applyFont="1" applyBorder="1" applyAlignment="1">
      <alignment horizontal="right"/>
    </xf>
    <xf numFmtId="17" fontId="47" fillId="0" borderId="55" xfId="0" applyNumberFormat="1" applyFont="1" applyBorder="1" applyAlignment="1">
      <alignment horizontal="left"/>
    </xf>
    <xf numFmtId="1" fontId="57" fillId="0" borderId="55" xfId="0" applyNumberFormat="1" applyFont="1" applyBorder="1" applyAlignment="1">
      <alignment horizontal="right"/>
    </xf>
    <xf numFmtId="17" fontId="47" fillId="13" borderId="7" xfId="0" applyNumberFormat="1" applyFont="1" applyFill="1" applyBorder="1" applyAlignment="1">
      <alignment horizontal="left"/>
    </xf>
    <xf numFmtId="1" fontId="56" fillId="0" borderId="8" xfId="0" applyNumberFormat="1" applyFont="1" applyBorder="1" applyAlignment="1">
      <alignment horizontal="right"/>
    </xf>
    <xf numFmtId="17" fontId="47" fillId="0" borderId="12" xfId="0" applyNumberFormat="1" applyFont="1" applyBorder="1" applyAlignment="1">
      <alignment horizontal="left"/>
    </xf>
    <xf numFmtId="1" fontId="57" fillId="0" borderId="12" xfId="0" applyNumberFormat="1" applyFont="1" applyBorder="1" applyAlignment="1">
      <alignment horizontal="right"/>
    </xf>
    <xf numFmtId="1" fontId="56" fillId="0" borderId="9" xfId="0" applyNumberFormat="1" applyFont="1" applyBorder="1" applyAlignment="1">
      <alignment horizontal="right"/>
    </xf>
    <xf numFmtId="164" fontId="3" fillId="0" borderId="0" xfId="0" applyNumberFormat="1" applyFont="1" applyBorder="1"/>
    <xf numFmtId="169" fontId="3" fillId="0" borderId="0" xfId="0" applyNumberFormat="1" applyFont="1"/>
    <xf numFmtId="1" fontId="4" fillId="0" borderId="12" xfId="0" applyNumberFormat="1" applyFont="1" applyBorder="1" applyAlignment="1">
      <alignment horizontal="center"/>
    </xf>
    <xf numFmtId="1" fontId="4" fillId="0" borderId="13" xfId="0" applyNumberFormat="1" applyFont="1" applyBorder="1" applyAlignment="1">
      <alignment horizontal="center"/>
    </xf>
    <xf numFmtId="0" fontId="59" fillId="7" borderId="55" xfId="0" applyFont="1" applyFill="1" applyBorder="1" applyAlignment="1">
      <alignment horizontal="center" vertical="center" wrapText="1"/>
    </xf>
    <xf numFmtId="0" fontId="59" fillId="7" borderId="7" xfId="0" applyFont="1" applyFill="1" applyBorder="1" applyAlignment="1">
      <alignment horizontal="center" vertical="center" wrapText="1"/>
    </xf>
    <xf numFmtId="0" fontId="50" fillId="0" borderId="53" xfId="0" applyFont="1" applyBorder="1" applyAlignment="1">
      <alignment horizontal="center" vertical="center"/>
    </xf>
    <xf numFmtId="0" fontId="50" fillId="0" borderId="52" xfId="0" applyFont="1" applyBorder="1" applyAlignment="1">
      <alignment horizontal="center" vertical="center"/>
    </xf>
    <xf numFmtId="0" fontId="51" fillId="4" borderId="52" xfId="0" applyNumberFormat="1" applyFont="1" applyFill="1" applyBorder="1" applyAlignment="1">
      <alignment horizontal="center" vertical="center"/>
    </xf>
    <xf numFmtId="14" fontId="51" fillId="4" borderId="51" xfId="0" applyNumberFormat="1" applyFont="1" applyFill="1" applyBorder="1" applyAlignment="1">
      <alignment horizontal="center" vertical="center"/>
    </xf>
    <xf numFmtId="0" fontId="59" fillId="7" borderId="58" xfId="0" applyFont="1" applyFill="1" applyBorder="1" applyAlignment="1">
      <alignment horizontal="center" vertical="center" wrapText="1"/>
    </xf>
    <xf numFmtId="0" fontId="52" fillId="7" borderId="8" xfId="0" applyFont="1" applyFill="1" applyBorder="1" applyAlignment="1">
      <alignment horizontal="center" vertical="center" wrapText="1"/>
    </xf>
    <xf numFmtId="0" fontId="52" fillId="0" borderId="5" xfId="0" applyFont="1" applyBorder="1" applyAlignment="1">
      <alignment horizontal="center" vertical="center"/>
    </xf>
    <xf numFmtId="2" fontId="52" fillId="0" borderId="5" xfId="0" applyNumberFormat="1" applyFont="1" applyBorder="1" applyAlignment="1">
      <alignment horizontal="center" vertical="center"/>
    </xf>
    <xf numFmtId="1" fontId="52" fillId="0" borderId="5" xfId="0" applyNumberFormat="1" applyFont="1" applyBorder="1" applyAlignment="1">
      <alignment horizontal="center" vertical="center"/>
    </xf>
    <xf numFmtId="0" fontId="52" fillId="7" borderId="59" xfId="0" applyFont="1" applyFill="1" applyBorder="1" applyAlignment="1">
      <alignment horizontal="center" vertical="center" wrapText="1"/>
    </xf>
    <xf numFmtId="0" fontId="49" fillId="0" borderId="0" xfId="0" applyFont="1" applyBorder="1"/>
    <xf numFmtId="0" fontId="49" fillId="0" borderId="67" xfId="0" applyFont="1" applyBorder="1"/>
    <xf numFmtId="0" fontId="49" fillId="0" borderId="64" xfId="0" applyFont="1" applyBorder="1"/>
    <xf numFmtId="0" fontId="59" fillId="7" borderId="45" xfId="0" applyFont="1" applyFill="1" applyBorder="1" applyAlignment="1">
      <alignment horizontal="center" vertical="center" wrapText="1"/>
    </xf>
    <xf numFmtId="0" fontId="52" fillId="0" borderId="4" xfId="0" applyFont="1" applyBorder="1" applyAlignment="1">
      <alignment horizontal="center" vertical="center"/>
    </xf>
    <xf numFmtId="0" fontId="52" fillId="0" borderId="7" xfId="0" applyFont="1" applyBorder="1" applyAlignment="1">
      <alignment horizontal="center" vertical="center"/>
    </xf>
    <xf numFmtId="0" fontId="52" fillId="0" borderId="8" xfId="0" applyFont="1" applyBorder="1" applyAlignment="1">
      <alignment horizontal="center" vertical="center"/>
    </xf>
    <xf numFmtId="1" fontId="52" fillId="0" borderId="8" xfId="0" applyNumberFormat="1" applyFont="1" applyBorder="1" applyAlignment="1">
      <alignment horizontal="center" vertical="center"/>
    </xf>
    <xf numFmtId="0" fontId="56" fillId="0" borderId="47" xfId="0" applyFont="1" applyBorder="1" applyAlignment="1"/>
    <xf numFmtId="0" fontId="49" fillId="0" borderId="66" xfId="0" applyFont="1" applyBorder="1"/>
    <xf numFmtId="0" fontId="49" fillId="0" borderId="67" xfId="0" applyFont="1" applyFill="1" applyBorder="1"/>
    <xf numFmtId="1" fontId="2" fillId="13" borderId="49" xfId="0" applyNumberFormat="1" applyFont="1" applyFill="1" applyBorder="1" applyAlignment="1">
      <alignment horizontal="center"/>
    </xf>
    <xf numFmtId="1" fontId="2" fillId="13" borderId="50" xfId="0" applyNumberFormat="1" applyFont="1" applyFill="1" applyBorder="1" applyAlignment="1">
      <alignment horizontal="center"/>
    </xf>
    <xf numFmtId="1" fontId="2" fillId="13" borderId="48" xfId="0" applyNumberFormat="1" applyFont="1" applyFill="1" applyBorder="1" applyAlignment="1">
      <alignment horizontal="center"/>
    </xf>
    <xf numFmtId="1" fontId="2" fillId="0" borderId="23" xfId="0" applyNumberFormat="1" applyFont="1" applyBorder="1" applyAlignment="1">
      <alignment horizontal="center"/>
    </xf>
    <xf numFmtId="0" fontId="3" fillId="0" borderId="23" xfId="0" applyFont="1" applyBorder="1"/>
    <xf numFmtId="1" fontId="2" fillId="0" borderId="65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25" xfId="0" applyNumberFormat="1" applyFont="1" applyBorder="1" applyAlignment="1">
      <alignment horizontal="center"/>
    </xf>
    <xf numFmtId="1" fontId="2" fillId="0" borderId="56" xfId="0" applyNumberFormat="1" applyFont="1" applyBorder="1" applyAlignment="1">
      <alignment horizontal="center"/>
    </xf>
    <xf numFmtId="1" fontId="2" fillId="0" borderId="30" xfId="0" applyNumberFormat="1" applyFont="1" applyBorder="1" applyAlignment="1">
      <alignment horizontal="center"/>
    </xf>
    <xf numFmtId="0" fontId="3" fillId="0" borderId="56" xfId="0" applyFont="1" applyBorder="1"/>
    <xf numFmtId="1" fontId="2" fillId="0" borderId="46" xfId="0" applyNumberFormat="1" applyFont="1" applyBorder="1" applyAlignment="1">
      <alignment horizontal="center"/>
    </xf>
    <xf numFmtId="1" fontId="2" fillId="0" borderId="27" xfId="0" applyNumberFormat="1" applyFont="1" applyBorder="1" applyAlignment="1">
      <alignment horizontal="center"/>
    </xf>
    <xf numFmtId="1" fontId="2" fillId="0" borderId="26" xfId="0" applyNumberFormat="1" applyFont="1" applyBorder="1" applyAlignment="1">
      <alignment horizontal="center"/>
    </xf>
    <xf numFmtId="17" fontId="2" fillId="0" borderId="54" xfId="0" applyNumberFormat="1" applyFont="1" applyBorder="1" applyAlignment="1">
      <alignment horizontal="left"/>
    </xf>
    <xf numFmtId="17" fontId="2" fillId="0" borderId="28" xfId="0" applyNumberFormat="1" applyFont="1" applyBorder="1" applyAlignment="1">
      <alignment horizontal="left"/>
    </xf>
    <xf numFmtId="17" fontId="2" fillId="0" borderId="34" xfId="0" applyNumberFormat="1" applyFont="1" applyBorder="1" applyAlignment="1">
      <alignment horizontal="left"/>
    </xf>
    <xf numFmtId="17" fontId="2" fillId="13" borderId="20" xfId="0" applyNumberFormat="1" applyFont="1" applyFill="1" applyBorder="1" applyAlignment="1">
      <alignment horizontal="left"/>
    </xf>
    <xf numFmtId="17" fontId="2" fillId="0" borderId="63" xfId="0" applyNumberFormat="1" applyFont="1" applyBorder="1" applyAlignment="1">
      <alignment horizontal="left"/>
    </xf>
    <xf numFmtId="17" fontId="2" fillId="0" borderId="29" xfId="0" applyNumberFormat="1" applyFont="1" applyBorder="1" applyAlignment="1">
      <alignment horizontal="left"/>
    </xf>
    <xf numFmtId="0" fontId="3" fillId="0" borderId="8" xfId="0" applyFont="1" applyBorder="1"/>
    <xf numFmtId="1" fontId="2" fillId="0" borderId="10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58" xfId="0" applyFont="1" applyBorder="1" applyAlignment="1">
      <alignment horizontal="centerContinuous"/>
    </xf>
    <xf numFmtId="0" fontId="3" fillId="0" borderId="59" xfId="0" applyFont="1" applyBorder="1" applyAlignment="1">
      <alignment horizontal="centerContinuous"/>
    </xf>
    <xf numFmtId="17" fontId="3" fillId="0" borderId="42" xfId="0" applyNumberFormat="1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23" xfId="0" applyBorder="1"/>
    <xf numFmtId="0" fontId="0" fillId="0" borderId="23" xfId="0" applyBorder="1" applyAlignment="1">
      <alignment horizontal="right"/>
    </xf>
    <xf numFmtId="0" fontId="0" fillId="0" borderId="23" xfId="0" applyFont="1" applyBorder="1" applyAlignment="1">
      <alignment horizontal="right"/>
    </xf>
    <xf numFmtId="0" fontId="61" fillId="0" borderId="23" xfId="0" applyFont="1" applyBorder="1" applyAlignment="1">
      <alignment horizontal="right"/>
    </xf>
    <xf numFmtId="0" fontId="0" fillId="0" borderId="55" xfId="0" applyBorder="1"/>
    <xf numFmtId="0" fontId="0" fillId="0" borderId="55" xfId="0" applyFont="1" applyBorder="1" applyAlignment="1">
      <alignment horizontal="right"/>
    </xf>
    <xf numFmtId="167" fontId="49" fillId="0" borderId="55" xfId="11" applyNumberFormat="1" applyFont="1" applyBorder="1" applyAlignment="1">
      <alignment horizontal="right" vertical="center"/>
    </xf>
    <xf numFmtId="0" fontId="0" fillId="0" borderId="55" xfId="0" applyBorder="1" applyAlignment="1">
      <alignment horizontal="right"/>
    </xf>
    <xf numFmtId="0" fontId="0" fillId="0" borderId="12" xfId="0" applyBorder="1"/>
    <xf numFmtId="0" fontId="0" fillId="0" borderId="12" xfId="0" applyFont="1" applyBorder="1" applyAlignment="1">
      <alignment horizontal="right"/>
    </xf>
    <xf numFmtId="0" fontId="0" fillId="0" borderId="12" xfId="0" applyBorder="1" applyAlignment="1">
      <alignment horizontal="right"/>
    </xf>
    <xf numFmtId="0" fontId="60" fillId="0" borderId="7" xfId="0" applyFont="1" applyBorder="1"/>
    <xf numFmtId="0" fontId="60" fillId="0" borderId="8" xfId="0" applyFont="1" applyBorder="1" applyAlignment="1">
      <alignment horizontal="right"/>
    </xf>
    <xf numFmtId="0" fontId="60" fillId="0" borderId="9" xfId="0" applyFont="1" applyBorder="1" applyAlignment="1">
      <alignment horizontal="right"/>
    </xf>
    <xf numFmtId="0" fontId="58" fillId="0" borderId="0" xfId="12"/>
    <xf numFmtId="0" fontId="58" fillId="0" borderId="64" xfId="12" applyBorder="1"/>
    <xf numFmtId="0" fontId="58" fillId="0" borderId="0" xfId="12" applyBorder="1"/>
    <xf numFmtId="0" fontId="58" fillId="0" borderId="67" xfId="12" applyBorder="1"/>
    <xf numFmtId="0" fontId="58" fillId="0" borderId="55" xfId="12" applyBorder="1"/>
    <xf numFmtId="0" fontId="58" fillId="0" borderId="45" xfId="12" applyBorder="1"/>
    <xf numFmtId="0" fontId="53" fillId="0" borderId="0" xfId="12" applyFont="1"/>
    <xf numFmtId="0" fontId="53" fillId="0" borderId="7" xfId="12" applyFont="1" applyBorder="1" applyAlignment="1">
      <alignment horizontal="center" vertical="center"/>
    </xf>
    <xf numFmtId="0" fontId="53" fillId="0" borderId="8" xfId="12" applyFont="1" applyBorder="1" applyAlignment="1">
      <alignment horizontal="center" vertical="center"/>
    </xf>
    <xf numFmtId="0" fontId="53" fillId="0" borderId="9" xfId="12" applyFont="1" applyBorder="1" applyAlignment="1">
      <alignment horizontal="center" vertical="center"/>
    </xf>
    <xf numFmtId="0" fontId="58" fillId="0" borderId="4" xfId="12" applyBorder="1"/>
    <xf numFmtId="0" fontId="58" fillId="0" borderId="5" xfId="12" applyBorder="1"/>
    <xf numFmtId="165" fontId="58" fillId="0" borderId="25" xfId="12" applyNumberFormat="1" applyBorder="1"/>
    <xf numFmtId="17" fontId="53" fillId="0" borderId="10" xfId="12" applyNumberFormat="1" applyFont="1" applyBorder="1"/>
    <xf numFmtId="1" fontId="53" fillId="0" borderId="23" xfId="12" applyNumberFormat="1" applyFont="1" applyBorder="1" applyAlignment="1">
      <alignment horizontal="right" vertical="center"/>
    </xf>
    <xf numFmtId="1" fontId="53" fillId="0" borderId="23" xfId="12" applyNumberFormat="1" applyFont="1" applyFill="1" applyBorder="1" applyAlignment="1">
      <alignment horizontal="right" vertical="center"/>
    </xf>
    <xf numFmtId="0" fontId="58" fillId="0" borderId="46" xfId="12" applyBorder="1"/>
    <xf numFmtId="0" fontId="58" fillId="0" borderId="27" xfId="12" applyBorder="1"/>
    <xf numFmtId="165" fontId="58" fillId="0" borderId="26" xfId="12" applyNumberFormat="1" applyBorder="1"/>
    <xf numFmtId="0" fontId="58" fillId="0" borderId="11" xfId="12" applyBorder="1"/>
    <xf numFmtId="0" fontId="58" fillId="0" borderId="12" xfId="12" applyBorder="1"/>
    <xf numFmtId="1" fontId="58" fillId="0" borderId="12" xfId="12" applyNumberFormat="1" applyBorder="1"/>
    <xf numFmtId="165" fontId="58" fillId="0" borderId="13" xfId="12" applyNumberFormat="1" applyBorder="1"/>
    <xf numFmtId="0" fontId="13" fillId="0" borderId="57" xfId="12" applyFont="1" applyBorder="1"/>
    <xf numFmtId="165" fontId="58" fillId="0" borderId="45" xfId="12" applyNumberFormat="1" applyBorder="1"/>
    <xf numFmtId="0" fontId="60" fillId="0" borderId="4" xfId="12" applyFont="1" applyBorder="1"/>
    <xf numFmtId="1" fontId="58" fillId="0" borderId="5" xfId="12" applyNumberFormat="1" applyBorder="1"/>
    <xf numFmtId="0" fontId="58" fillId="0" borderId="56" xfId="12" applyBorder="1"/>
    <xf numFmtId="0" fontId="58" fillId="0" borderId="23" xfId="12" applyBorder="1"/>
    <xf numFmtId="1" fontId="58" fillId="0" borderId="23" xfId="12" applyNumberFormat="1" applyBorder="1"/>
    <xf numFmtId="165" fontId="58" fillId="0" borderId="30" xfId="12" applyNumberFormat="1" applyBorder="1"/>
    <xf numFmtId="1" fontId="58" fillId="0" borderId="27" xfId="12" applyNumberFormat="1" applyBorder="1"/>
    <xf numFmtId="0" fontId="58" fillId="0" borderId="13" xfId="12" applyBorder="1"/>
    <xf numFmtId="1" fontId="63" fillId="0" borderId="23" xfId="12" applyNumberFormat="1" applyFont="1" applyBorder="1" applyAlignment="1">
      <alignment horizontal="right" vertical="center"/>
    </xf>
    <xf numFmtId="0" fontId="58" fillId="0" borderId="30" xfId="12" applyBorder="1"/>
    <xf numFmtId="0" fontId="13" fillId="0" borderId="23" xfId="12" applyFont="1" applyBorder="1" applyAlignment="1">
      <alignment horizontal="center"/>
    </xf>
    <xf numFmtId="0" fontId="13" fillId="0" borderId="30" xfId="12" applyFont="1" applyBorder="1" applyAlignment="1">
      <alignment horizontal="center"/>
    </xf>
    <xf numFmtId="1" fontId="53" fillId="0" borderId="55" xfId="12" applyNumberFormat="1" applyFont="1" applyBorder="1" applyAlignment="1">
      <alignment horizontal="right" vertical="center"/>
    </xf>
    <xf numFmtId="1" fontId="53" fillId="0" borderId="55" xfId="12" applyNumberFormat="1" applyFont="1" applyFill="1" applyBorder="1" applyAlignment="1">
      <alignment horizontal="right" vertical="center"/>
    </xf>
    <xf numFmtId="17" fontId="58" fillId="0" borderId="23" xfId="12" applyNumberFormat="1" applyBorder="1"/>
    <xf numFmtId="1" fontId="2" fillId="0" borderId="23" xfId="12" applyNumberFormat="1" applyFont="1" applyBorder="1" applyAlignment="1">
      <alignment horizontal="center"/>
    </xf>
    <xf numFmtId="1" fontId="58" fillId="0" borderId="30" xfId="12" applyNumberFormat="1" applyBorder="1"/>
    <xf numFmtId="0" fontId="53" fillId="0" borderId="1" xfId="12" applyFont="1" applyBorder="1"/>
    <xf numFmtId="1" fontId="53" fillId="0" borderId="8" xfId="12" applyNumberFormat="1" applyFont="1" applyBorder="1" applyAlignment="1">
      <alignment horizontal="right" vertical="center"/>
    </xf>
    <xf numFmtId="1" fontId="53" fillId="0" borderId="9" xfId="12" applyNumberFormat="1" applyFont="1" applyFill="1" applyBorder="1" applyAlignment="1">
      <alignment horizontal="right" vertical="center"/>
    </xf>
    <xf numFmtId="1" fontId="58" fillId="0" borderId="0" xfId="12" applyNumberFormat="1"/>
    <xf numFmtId="1" fontId="53" fillId="0" borderId="12" xfId="12" applyNumberFormat="1" applyFont="1" applyBorder="1" applyAlignment="1">
      <alignment horizontal="right" vertical="center"/>
    </xf>
    <xf numFmtId="1" fontId="53" fillId="0" borderId="12" xfId="12" applyNumberFormat="1" applyFont="1" applyFill="1" applyBorder="1" applyAlignment="1">
      <alignment horizontal="right" vertical="center"/>
    </xf>
    <xf numFmtId="0" fontId="60" fillId="0" borderId="0" xfId="12" applyFont="1"/>
    <xf numFmtId="17" fontId="58" fillId="4" borderId="23" xfId="12" applyNumberFormat="1" applyFill="1" applyBorder="1"/>
    <xf numFmtId="1" fontId="3" fillId="4" borderId="23" xfId="12" applyNumberFormat="1" applyFont="1" applyFill="1" applyBorder="1" applyAlignment="1">
      <alignment horizontal="center"/>
    </xf>
    <xf numFmtId="1" fontId="3" fillId="4" borderId="23" xfId="12" applyNumberFormat="1" applyFont="1" applyFill="1" applyBorder="1" applyAlignment="1">
      <alignment horizontal="center" vertical="center"/>
    </xf>
    <xf numFmtId="1" fontId="2" fillId="4" borderId="23" xfId="12" applyNumberFormat="1" applyFont="1" applyFill="1" applyBorder="1" applyAlignment="1">
      <alignment horizontal="center"/>
    </xf>
    <xf numFmtId="1" fontId="58" fillId="4" borderId="30" xfId="12" applyNumberFormat="1" applyFill="1" applyBorder="1"/>
    <xf numFmtId="1" fontId="63" fillId="0" borderId="23" xfId="12" applyNumberFormat="1" applyFont="1" applyFill="1" applyBorder="1" applyAlignment="1">
      <alignment horizontal="right" vertical="center"/>
    </xf>
    <xf numFmtId="1" fontId="3" fillId="0" borderId="23" xfId="12" applyNumberFormat="1" applyFont="1" applyBorder="1" applyAlignment="1">
      <alignment horizontal="right"/>
    </xf>
    <xf numFmtId="1" fontId="2" fillId="0" borderId="23" xfId="12" applyNumberFormat="1" applyFont="1" applyFill="1" applyBorder="1" applyAlignment="1">
      <alignment horizontal="center"/>
    </xf>
    <xf numFmtId="17" fontId="53" fillId="0" borderId="54" xfId="12" applyNumberFormat="1" applyFont="1" applyBorder="1"/>
    <xf numFmtId="1" fontId="63" fillId="0" borderId="55" xfId="12" applyNumberFormat="1" applyFont="1" applyFill="1" applyBorder="1" applyAlignment="1">
      <alignment horizontal="right" vertical="center"/>
    </xf>
    <xf numFmtId="1" fontId="63" fillId="0" borderId="0" xfId="12" applyNumberFormat="1" applyFont="1" applyFill="1" applyBorder="1" applyAlignment="1">
      <alignment horizontal="right" vertical="center"/>
    </xf>
    <xf numFmtId="1" fontId="63" fillId="0" borderId="22" xfId="12" applyNumberFormat="1" applyFont="1" applyFill="1" applyBorder="1" applyAlignment="1">
      <alignment horizontal="right" vertical="center"/>
    </xf>
    <xf numFmtId="0" fontId="60" fillId="0" borderId="69" xfId="12" applyFont="1" applyBorder="1"/>
    <xf numFmtId="0" fontId="60" fillId="0" borderId="27" xfId="12" applyFont="1" applyBorder="1"/>
    <xf numFmtId="1" fontId="60" fillId="0" borderId="27" xfId="12" applyNumberFormat="1" applyFont="1" applyBorder="1"/>
    <xf numFmtId="0" fontId="60" fillId="0" borderId="26" xfId="12" applyFont="1" applyBorder="1"/>
    <xf numFmtId="1" fontId="4" fillId="0" borderId="23" xfId="0" applyNumberFormat="1" applyFont="1" applyBorder="1" applyAlignment="1">
      <alignment horizontal="center"/>
    </xf>
    <xf numFmtId="0" fontId="3" fillId="4" borderId="0" xfId="0" applyFont="1" applyFill="1"/>
    <xf numFmtId="17" fontId="2" fillId="4" borderId="10" xfId="0" applyNumberFormat="1" applyFont="1" applyFill="1" applyBorder="1" applyAlignment="1">
      <alignment horizontal="left"/>
    </xf>
    <xf numFmtId="1" fontId="2" fillId="4" borderId="11" xfId="0" applyNumberFormat="1" applyFont="1" applyFill="1" applyBorder="1" applyAlignment="1">
      <alignment horizontal="center"/>
    </xf>
    <xf numFmtId="1" fontId="2" fillId="4" borderId="13" xfId="0" applyNumberFormat="1" applyFont="1" applyFill="1" applyBorder="1" applyAlignment="1">
      <alignment horizontal="center"/>
    </xf>
    <xf numFmtId="1" fontId="3" fillId="4" borderId="12" xfId="0" applyNumberFormat="1" applyFont="1" applyFill="1" applyBorder="1"/>
    <xf numFmtId="1" fontId="3" fillId="4" borderId="13" xfId="0" applyNumberFormat="1" applyFont="1" applyFill="1" applyBorder="1" applyAlignment="1">
      <alignment horizontal="right"/>
    </xf>
    <xf numFmtId="1" fontId="3" fillId="4" borderId="0" xfId="0" applyNumberFormat="1" applyFont="1" applyFill="1"/>
    <xf numFmtId="1" fontId="2" fillId="4" borderId="11" xfId="0" applyNumberFormat="1" applyFont="1" applyFill="1" applyBorder="1" applyAlignment="1">
      <alignment horizontal="center" vertical="center"/>
    </xf>
    <xf numFmtId="1" fontId="2" fillId="4" borderId="12" xfId="0" applyNumberFormat="1" applyFont="1" applyFill="1" applyBorder="1" applyAlignment="1">
      <alignment horizontal="center" vertical="center"/>
    </xf>
    <xf numFmtId="1" fontId="3" fillId="4" borderId="12" xfId="0" applyNumberFormat="1" applyFont="1" applyFill="1" applyBorder="1" applyAlignment="1">
      <alignment horizontal="center"/>
    </xf>
    <xf numFmtId="1" fontId="4" fillId="4" borderId="0" xfId="0" applyNumberFormat="1" applyFont="1" applyFill="1"/>
    <xf numFmtId="2" fontId="2" fillId="0" borderId="12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 vertical="center"/>
    </xf>
    <xf numFmtId="2" fontId="2" fillId="4" borderId="11" xfId="0" applyNumberFormat="1" applyFont="1" applyFill="1" applyBorder="1" applyAlignment="1">
      <alignment horizontal="center"/>
    </xf>
    <xf numFmtId="2" fontId="2" fillId="0" borderId="22" xfId="0" applyNumberFormat="1" applyFont="1" applyBorder="1" applyAlignment="1">
      <alignment horizontal="center"/>
    </xf>
    <xf numFmtId="0" fontId="4" fillId="0" borderId="0" xfId="0" applyFont="1"/>
    <xf numFmtId="0" fontId="4" fillId="4" borderId="0" xfId="0" applyFont="1" applyFill="1"/>
    <xf numFmtId="165" fontId="41" fillId="0" borderId="7" xfId="0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7" fontId="2" fillId="0" borderId="51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68" xfId="0" applyFont="1" applyBorder="1" applyAlignment="1">
      <alignment horizontal="center"/>
    </xf>
    <xf numFmtId="0" fontId="3" fillId="0" borderId="4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8" fillId="0" borderId="1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1" xfId="1" applyFont="1" applyFill="1" applyBorder="1" applyAlignment="1">
      <alignment horizontal="center"/>
    </xf>
    <xf numFmtId="0" fontId="8" fillId="0" borderId="2" xfId="1" applyFont="1" applyFill="1" applyBorder="1" applyAlignment="1">
      <alignment horizontal="center"/>
    </xf>
    <xf numFmtId="0" fontId="8" fillId="0" borderId="3" xfId="1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/>
    </xf>
    <xf numFmtId="1" fontId="52" fillId="0" borderId="60" xfId="0" applyNumberFormat="1" applyFont="1" applyBorder="1" applyAlignment="1">
      <alignment horizontal="center" wrapText="1"/>
    </xf>
    <xf numFmtId="1" fontId="52" fillId="0" borderId="65" xfId="0" applyNumberFormat="1" applyFont="1" applyBorder="1" applyAlignment="1">
      <alignment horizontal="center" wrapText="1"/>
    </xf>
    <xf numFmtId="1" fontId="52" fillId="0" borderId="48" xfId="0" applyNumberFormat="1" applyFont="1" applyBorder="1" applyAlignment="1">
      <alignment horizontal="center" wrapText="1"/>
    </xf>
    <xf numFmtId="1" fontId="52" fillId="0" borderId="60" xfId="0" applyNumberFormat="1" applyFont="1" applyBorder="1" applyAlignment="1">
      <alignment horizontal="left" wrapText="1"/>
    </xf>
    <xf numFmtId="1" fontId="52" fillId="0" borderId="65" xfId="0" applyNumberFormat="1" applyFont="1" applyBorder="1" applyAlignment="1">
      <alignment horizontal="left" wrapText="1"/>
    </xf>
    <xf numFmtId="1" fontId="52" fillId="0" borderId="48" xfId="0" applyNumberFormat="1" applyFont="1" applyBorder="1" applyAlignment="1">
      <alignment horizontal="left" wrapText="1"/>
    </xf>
    <xf numFmtId="0" fontId="56" fillId="0" borderId="1" xfId="0" applyFont="1" applyBorder="1" applyAlignment="1">
      <alignment horizontal="center"/>
    </xf>
    <xf numFmtId="0" fontId="56" fillId="0" borderId="2" xfId="0" applyFont="1" applyBorder="1" applyAlignment="1">
      <alignment horizontal="center"/>
    </xf>
    <xf numFmtId="0" fontId="56" fillId="0" borderId="3" xfId="0" applyFont="1" applyBorder="1" applyAlignment="1">
      <alignment horizontal="center"/>
    </xf>
    <xf numFmtId="0" fontId="59" fillId="7" borderId="36" xfId="0" applyFont="1" applyFill="1" applyBorder="1" applyAlignment="1">
      <alignment horizontal="center" vertical="center" wrapText="1"/>
    </xf>
    <xf numFmtId="0" fontId="59" fillId="7" borderId="44" xfId="0" applyFont="1" applyFill="1" applyBorder="1" applyAlignment="1">
      <alignment horizontal="center" vertical="center" wrapText="1"/>
    </xf>
    <xf numFmtId="0" fontId="59" fillId="7" borderId="33" xfId="0" applyFont="1" applyFill="1" applyBorder="1" applyAlignment="1">
      <alignment horizontal="center" vertical="center" wrapText="1"/>
    </xf>
    <xf numFmtId="0" fontId="52" fillId="0" borderId="16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52" fillId="0" borderId="19" xfId="0" applyFont="1" applyBorder="1" applyAlignment="1">
      <alignment horizontal="center" vertical="center"/>
    </xf>
    <xf numFmtId="0" fontId="22" fillId="0" borderId="0" xfId="2" applyFont="1" applyAlignment="1">
      <alignment horizontal="center"/>
    </xf>
    <xf numFmtId="0" fontId="19" fillId="0" borderId="0" xfId="2" applyFont="1" applyAlignment="1"/>
    <xf numFmtId="1" fontId="22" fillId="0" borderId="23" xfId="2" applyNumberFormat="1" applyFont="1" applyBorder="1" applyAlignment="1">
      <alignment horizontal="center" vertical="center"/>
    </xf>
    <xf numFmtId="0" fontId="26" fillId="0" borderId="0" xfId="2" applyFont="1" applyFill="1" applyAlignment="1">
      <alignment horizontal="center" vertical="center"/>
    </xf>
    <xf numFmtId="0" fontId="29" fillId="0" borderId="0" xfId="2" applyFont="1" applyFill="1" applyAlignment="1"/>
    <xf numFmtId="0" fontId="28" fillId="0" borderId="37" xfId="0" applyFont="1" applyBorder="1" applyAlignment="1">
      <alignment horizontal="center" vertical="center"/>
    </xf>
    <xf numFmtId="0" fontId="28" fillId="0" borderId="38" xfId="0" applyFont="1" applyBorder="1" applyAlignment="1">
      <alignment horizontal="center" vertical="center"/>
    </xf>
    <xf numFmtId="0" fontId="28" fillId="0" borderId="39" xfId="0" applyFont="1" applyBorder="1" applyAlignment="1">
      <alignment horizontal="center" vertical="center"/>
    </xf>
    <xf numFmtId="0" fontId="23" fillId="0" borderId="0" xfId="2" applyFont="1" applyAlignment="1">
      <alignment horizontal="center"/>
    </xf>
    <xf numFmtId="0" fontId="23" fillId="0" borderId="0" xfId="2" applyFont="1" applyAlignment="1">
      <alignment horizontal="center" vertical="center"/>
    </xf>
    <xf numFmtId="0" fontId="22" fillId="0" borderId="0" xfId="2" applyFont="1" applyAlignment="1">
      <alignment horizontal="center" vertical="center"/>
    </xf>
    <xf numFmtId="1" fontId="27" fillId="0" borderId="23" xfId="2" applyNumberFormat="1" applyFont="1" applyBorder="1" applyAlignment="1">
      <alignment horizontal="center" vertical="center"/>
    </xf>
    <xf numFmtId="1" fontId="27" fillId="15" borderId="23" xfId="2" applyNumberFormat="1" applyFont="1" applyFill="1" applyBorder="1" applyAlignment="1">
      <alignment horizontal="center" vertical="center"/>
    </xf>
    <xf numFmtId="1" fontId="27" fillId="7" borderId="23" xfId="2" applyNumberFormat="1" applyFont="1" applyFill="1" applyBorder="1" applyAlignment="1">
      <alignment horizontal="center" vertical="center"/>
    </xf>
    <xf numFmtId="1" fontId="27" fillId="13" borderId="23" xfId="2" quotePrefix="1" applyNumberFormat="1" applyFont="1" applyFill="1" applyBorder="1" applyAlignment="1">
      <alignment horizontal="center" vertical="center"/>
    </xf>
    <xf numFmtId="0" fontId="38" fillId="0" borderId="0" xfId="2" applyFont="1" applyAlignment="1">
      <alignment horizontal="center"/>
    </xf>
    <xf numFmtId="0" fontId="39" fillId="0" borderId="0" xfId="2" applyFont="1" applyAlignment="1"/>
    <xf numFmtId="0" fontId="27" fillId="0" borderId="0" xfId="2" applyFont="1" applyAlignment="1">
      <alignment horizontal="center"/>
    </xf>
    <xf numFmtId="0" fontId="7" fillId="0" borderId="0" xfId="2" applyFont="1" applyFill="1" applyAlignment="1">
      <alignment horizontal="center" vertical="center"/>
    </xf>
    <xf numFmtId="0" fontId="41" fillId="0" borderId="0" xfId="2" applyFont="1" applyFill="1" applyAlignment="1"/>
    <xf numFmtId="0" fontId="28" fillId="0" borderId="43" xfId="0" applyFont="1" applyBorder="1" applyAlignment="1">
      <alignment horizontal="center" vertical="center"/>
    </xf>
    <xf numFmtId="0" fontId="28" fillId="0" borderId="44" xfId="0" applyFont="1" applyBorder="1" applyAlignment="1">
      <alignment horizontal="center" vertical="center"/>
    </xf>
    <xf numFmtId="0" fontId="38" fillId="0" borderId="0" xfId="2" applyFont="1" applyAlignment="1">
      <alignment horizontal="center" vertical="center"/>
    </xf>
    <xf numFmtId="0" fontId="27" fillId="0" borderId="0" xfId="2" applyFont="1" applyAlignment="1">
      <alignment horizontal="center" vertical="center"/>
    </xf>
    <xf numFmtId="0" fontId="52" fillId="0" borderId="0" xfId="0" applyFont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59" xfId="0" applyFont="1" applyBorder="1" applyAlignment="1">
      <alignment horizontal="center"/>
    </xf>
    <xf numFmtId="0" fontId="52" fillId="0" borderId="60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56" fillId="0" borderId="14" xfId="0" applyFont="1" applyBorder="1" applyAlignment="1">
      <alignment horizontal="center"/>
    </xf>
    <xf numFmtId="0" fontId="60" fillId="0" borderId="0" xfId="0" applyFont="1" applyAlignment="1">
      <alignment horizontal="center"/>
    </xf>
    <xf numFmtId="0" fontId="62" fillId="0" borderId="4" xfId="12" applyFont="1" applyBorder="1" applyAlignment="1">
      <alignment horizontal="center"/>
    </xf>
    <xf numFmtId="0" fontId="62" fillId="0" borderId="5" xfId="12" applyFont="1" applyBorder="1" applyAlignment="1">
      <alignment horizontal="center"/>
    </xf>
    <xf numFmtId="0" fontId="62" fillId="0" borderId="25" xfId="12" applyFont="1" applyBorder="1" applyAlignment="1">
      <alignment horizontal="center"/>
    </xf>
    <xf numFmtId="0" fontId="59" fillId="0" borderId="0" xfId="12" applyFont="1" applyAlignment="1">
      <alignment horizontal="center"/>
    </xf>
    <xf numFmtId="0" fontId="62" fillId="0" borderId="23" xfId="12" applyFont="1" applyBorder="1" applyAlignment="1">
      <alignment horizontal="center"/>
    </xf>
  </cellXfs>
  <cellStyles count="13">
    <cellStyle name="Comma" xfId="11" builtinId="3"/>
    <cellStyle name="Normal" xfId="0" builtinId="0"/>
    <cellStyle name="Normal 2" xfId="1"/>
    <cellStyle name="Normal 2 2" xfId="3"/>
    <cellStyle name="Normal 2 3" xfId="7"/>
    <cellStyle name="Normal 2 4" xfId="8"/>
    <cellStyle name="Normal 2 5" xfId="6"/>
    <cellStyle name="Normal 3" xfId="4"/>
    <cellStyle name="Normal 3 2" xfId="9"/>
    <cellStyle name="Normal 4" xfId="5"/>
    <cellStyle name="Normal 4 2" xfId="10"/>
    <cellStyle name="Normal 5" xfId="2"/>
    <cellStyle name="Normal 6" xfId="12"/>
  </cellStyles>
  <dxfs count="118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3:DN173"/>
  <sheetViews>
    <sheetView tabSelected="1" topLeftCell="N76" zoomScale="160" zoomScaleNormal="160" workbookViewId="0">
      <selection activeCell="O79" sqref="O79"/>
    </sheetView>
  </sheetViews>
  <sheetFormatPr defaultColWidth="1.26953125" defaultRowHeight="14.5" x14ac:dyDescent="0.35"/>
  <cols>
    <col min="1" max="1" width="4.26953125" style="2" bestFit="1" customWidth="1"/>
    <col min="2" max="2" width="10" style="301" bestFit="1" customWidth="1"/>
    <col min="3" max="11" width="8.7265625" style="2" customWidth="1"/>
    <col min="12" max="12" width="7.54296875" style="2" customWidth="1"/>
    <col min="13" max="14" width="8.7265625" style="2" customWidth="1"/>
    <col min="15" max="15" width="8.81640625" style="2" customWidth="1"/>
    <col min="16" max="16" width="9.1796875" style="2" customWidth="1"/>
    <col min="17" max="17" width="8.81640625" style="2" customWidth="1"/>
    <col min="18" max="19" width="9.81640625" style="2" customWidth="1"/>
    <col min="20" max="23" width="8.7265625" style="2" customWidth="1"/>
    <col min="24" max="26" width="7.54296875" style="2" customWidth="1"/>
    <col min="27" max="27" width="8.7265625" style="2" customWidth="1"/>
    <col min="28" max="29" width="9.81640625" style="2" customWidth="1"/>
    <col min="30" max="30" width="6.54296875" style="2" customWidth="1"/>
    <col min="31" max="31" width="6.81640625" style="2" bestFit="1" customWidth="1"/>
    <col min="32" max="32" width="7.1796875" style="2" customWidth="1"/>
    <col min="33" max="33" width="7.81640625" style="2" bestFit="1" customWidth="1"/>
    <col min="34" max="34" width="10.81640625" style="301" customWidth="1"/>
    <col min="35" max="38" width="8.7265625" style="2" customWidth="1"/>
    <col min="39" max="39" width="9.81640625" style="2" customWidth="1"/>
    <col min="40" max="41" width="8.7265625" style="2" customWidth="1"/>
    <col min="42" max="42" width="10.81640625" style="2" customWidth="1"/>
    <col min="43" max="43" width="12.453125" style="2" customWidth="1"/>
    <col min="44" max="44" width="7.54296875" style="2" customWidth="1"/>
    <col min="45" max="45" width="9.81640625" style="2" customWidth="1"/>
    <col min="46" max="46" width="14.453125" style="2" customWidth="1"/>
    <col min="47" max="47" width="8.7265625" style="2" customWidth="1"/>
    <col min="48" max="48" width="9.81640625" style="2" customWidth="1"/>
    <col min="49" max="49" width="8.7265625" style="2" bestFit="1" customWidth="1"/>
    <col min="50" max="50" width="9.90625" style="2" customWidth="1"/>
    <col min="51" max="51" width="9.81640625" style="2" customWidth="1"/>
    <col min="52" max="55" width="8.7265625" style="2" customWidth="1"/>
    <col min="56" max="58" width="7.54296875" style="2" customWidth="1"/>
    <col min="59" max="59" width="8.7265625" style="2" customWidth="1"/>
    <col min="60" max="61" width="9.81640625" style="2" customWidth="1"/>
    <col min="62" max="62" width="10.453125" style="2" customWidth="1"/>
    <col min="63" max="63" width="1.26953125" style="2" customWidth="1"/>
    <col min="64" max="65" width="6.81640625" style="2" bestFit="1" customWidth="1"/>
    <col min="66" max="66" width="7.81640625" style="2" bestFit="1" customWidth="1"/>
    <col min="67" max="91" width="1.26953125" style="2"/>
    <col min="92" max="93" width="6.81640625" style="596" bestFit="1" customWidth="1"/>
    <col min="94" max="96" width="5.81640625" style="596" bestFit="1" customWidth="1"/>
    <col min="97" max="97" width="8.36328125" style="596" bestFit="1" customWidth="1"/>
    <col min="98" max="99" width="5.81640625" style="596" bestFit="1" customWidth="1"/>
    <col min="100" max="102" width="6.81640625" style="596" bestFit="1" customWidth="1"/>
    <col min="103" max="103" width="5.81640625" style="596" bestFit="1" customWidth="1"/>
    <col min="104" max="118" width="1.26953125" style="596"/>
    <col min="119" max="16384" width="1.26953125" style="2"/>
  </cols>
  <sheetData>
    <row r="3" spans="2:61" ht="15" thickBot="1" x14ac:dyDescent="0.4"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2:61" ht="15" thickBot="1" x14ac:dyDescent="0.4">
      <c r="B4" s="301" t="s">
        <v>0</v>
      </c>
      <c r="C4" s="612" t="s">
        <v>15</v>
      </c>
      <c r="D4" s="605"/>
      <c r="E4" s="605"/>
      <c r="F4" s="605"/>
      <c r="G4" s="605"/>
      <c r="H4" s="605"/>
      <c r="I4" s="605"/>
      <c r="J4" s="605"/>
      <c r="K4" s="605"/>
      <c r="L4" s="605"/>
      <c r="M4" s="605"/>
      <c r="N4" s="605"/>
      <c r="O4" s="605"/>
      <c r="P4" s="605"/>
      <c r="Q4" s="605"/>
      <c r="R4" s="605"/>
      <c r="S4" s="605"/>
      <c r="T4" s="605"/>
      <c r="U4" s="605"/>
      <c r="V4" s="605"/>
      <c r="W4" s="605"/>
      <c r="X4" s="605"/>
      <c r="Y4" s="605"/>
      <c r="Z4" s="605"/>
      <c r="AA4" s="605"/>
      <c r="AB4" s="605"/>
      <c r="AC4" s="613"/>
      <c r="AD4" s="88"/>
      <c r="AH4" s="301" t="s">
        <v>0</v>
      </c>
      <c r="AI4" s="612" t="s">
        <v>22</v>
      </c>
      <c r="AJ4" s="605"/>
      <c r="AK4" s="605"/>
      <c r="AL4" s="605"/>
      <c r="AM4" s="605"/>
      <c r="AN4" s="605"/>
      <c r="AO4" s="605"/>
      <c r="AP4" s="605"/>
      <c r="AQ4" s="605"/>
      <c r="AR4" s="605"/>
      <c r="AS4" s="605"/>
      <c r="AT4" s="605"/>
      <c r="AU4" s="605"/>
      <c r="AV4" s="605"/>
      <c r="AW4" s="605"/>
      <c r="AX4" s="605"/>
      <c r="AY4" s="605"/>
      <c r="AZ4" s="605"/>
      <c r="BA4" s="605"/>
      <c r="BB4" s="605"/>
      <c r="BC4" s="605"/>
      <c r="BD4" s="605"/>
      <c r="BE4" s="605"/>
      <c r="BF4" s="605"/>
      <c r="BG4" s="605"/>
      <c r="BH4" s="605"/>
      <c r="BI4" s="613"/>
    </row>
    <row r="5" spans="2:61" ht="15" thickBot="1" x14ac:dyDescent="0.4">
      <c r="C5" s="3" t="s">
        <v>1</v>
      </c>
      <c r="D5" s="4"/>
      <c r="E5" s="5"/>
      <c r="F5" s="3" t="s">
        <v>2</v>
      </c>
      <c r="G5" s="4"/>
      <c r="H5" s="5"/>
      <c r="I5" s="3" t="s">
        <v>3</v>
      </c>
      <c r="J5" s="4"/>
      <c r="K5" s="5"/>
      <c r="L5" s="612" t="s">
        <v>4</v>
      </c>
      <c r="M5" s="605"/>
      <c r="N5" s="613"/>
      <c r="O5" s="612" t="s">
        <v>5</v>
      </c>
      <c r="P5" s="605"/>
      <c r="Q5" s="613"/>
      <c r="R5" s="3" t="s">
        <v>6</v>
      </c>
      <c r="S5" s="4"/>
      <c r="T5" s="5"/>
      <c r="U5" s="3" t="s">
        <v>7</v>
      </c>
      <c r="V5" s="4"/>
      <c r="W5" s="5"/>
      <c r="X5" s="3" t="s">
        <v>8</v>
      </c>
      <c r="Y5" s="4"/>
      <c r="Z5" s="5"/>
      <c r="AA5" s="3" t="s">
        <v>9</v>
      </c>
      <c r="AB5" s="4"/>
      <c r="AC5" s="5"/>
      <c r="AD5" s="89"/>
      <c r="AI5" s="3" t="s">
        <v>1</v>
      </c>
      <c r="AJ5" s="4"/>
      <c r="AK5" s="5"/>
      <c r="AL5" s="3" t="s">
        <v>2</v>
      </c>
      <c r="AM5" s="4"/>
      <c r="AN5" s="5"/>
      <c r="AO5" s="3" t="s">
        <v>3</v>
      </c>
      <c r="AP5" s="4"/>
      <c r="AQ5" s="5"/>
      <c r="AR5" s="612" t="s">
        <v>4</v>
      </c>
      <c r="AS5" s="605"/>
      <c r="AT5" s="613"/>
      <c r="AU5" s="612" t="s">
        <v>5</v>
      </c>
      <c r="AV5" s="605"/>
      <c r="AW5" s="613"/>
      <c r="AX5" s="3" t="s">
        <v>6</v>
      </c>
      <c r="AY5" s="4"/>
      <c r="AZ5" s="5"/>
      <c r="BA5" s="3" t="s">
        <v>7</v>
      </c>
      <c r="BB5" s="4"/>
      <c r="BC5" s="5"/>
      <c r="BD5" s="3" t="s">
        <v>8</v>
      </c>
      <c r="BE5" s="4"/>
      <c r="BF5" s="5"/>
      <c r="BG5" s="3" t="s">
        <v>9</v>
      </c>
      <c r="BH5" s="4"/>
      <c r="BI5" s="5"/>
    </row>
    <row r="6" spans="2:61" ht="15" thickBot="1" x14ac:dyDescent="0.4">
      <c r="C6" s="6" t="s">
        <v>10</v>
      </c>
      <c r="D6" s="7" t="s">
        <v>11</v>
      </c>
      <c r="E6" s="8" t="s">
        <v>12</v>
      </c>
      <c r="F6" s="6" t="str">
        <f t="shared" ref="F6:N6" si="0">+C6</f>
        <v>LUMP</v>
      </c>
      <c r="G6" s="7" t="str">
        <f t="shared" si="0"/>
        <v>FINES</v>
      </c>
      <c r="H6" s="8" t="str">
        <f t="shared" si="0"/>
        <v>TOT</v>
      </c>
      <c r="I6" s="6" t="str">
        <f t="shared" si="0"/>
        <v>LUMP</v>
      </c>
      <c r="J6" s="7" t="str">
        <f t="shared" si="0"/>
        <v>FINES</v>
      </c>
      <c r="K6" s="8" t="str">
        <f t="shared" si="0"/>
        <v>TOT</v>
      </c>
      <c r="L6" s="6" t="str">
        <f t="shared" si="0"/>
        <v>LUMP</v>
      </c>
      <c r="M6" s="7" t="str">
        <f t="shared" si="0"/>
        <v>FINES</v>
      </c>
      <c r="N6" s="8" t="str">
        <f t="shared" si="0"/>
        <v>TOT</v>
      </c>
      <c r="O6" s="9"/>
      <c r="P6" s="9"/>
      <c r="Q6" s="9"/>
      <c r="R6" s="6" t="str">
        <f>+L6</f>
        <v>LUMP</v>
      </c>
      <c r="S6" s="7" t="str">
        <f>+M6</f>
        <v>FINES</v>
      </c>
      <c r="T6" s="8" t="str">
        <f>+N6</f>
        <v>TOT</v>
      </c>
      <c r="U6" s="6" t="str">
        <f t="shared" ref="U6:Z6" si="1">+R6</f>
        <v>LUMP</v>
      </c>
      <c r="V6" s="7" t="str">
        <f t="shared" si="1"/>
        <v>FINES</v>
      </c>
      <c r="W6" s="8" t="str">
        <f t="shared" si="1"/>
        <v>TOT</v>
      </c>
      <c r="X6" s="6" t="str">
        <f t="shared" si="1"/>
        <v>LUMP</v>
      </c>
      <c r="Y6" s="7" t="str">
        <f t="shared" si="1"/>
        <v>FINES</v>
      </c>
      <c r="Z6" s="8" t="str">
        <f t="shared" si="1"/>
        <v>TOT</v>
      </c>
      <c r="AA6" s="6" t="str">
        <f>+R6</f>
        <v>LUMP</v>
      </c>
      <c r="AB6" s="7" t="str">
        <f>+S6</f>
        <v>FINES</v>
      </c>
      <c r="AC6" s="8" t="str">
        <f>+T6</f>
        <v>TOT</v>
      </c>
      <c r="AD6" s="88"/>
      <c r="AI6" s="6" t="s">
        <v>10</v>
      </c>
      <c r="AJ6" s="7" t="s">
        <v>11</v>
      </c>
      <c r="AK6" s="8" t="s">
        <v>12</v>
      </c>
      <c r="AL6" s="6" t="str">
        <f t="shared" ref="AL6:AT6" si="2">+AI6</f>
        <v>LUMP</v>
      </c>
      <c r="AM6" s="7" t="str">
        <f t="shared" si="2"/>
        <v>FINES</v>
      </c>
      <c r="AN6" s="8" t="str">
        <f t="shared" si="2"/>
        <v>TOT</v>
      </c>
      <c r="AO6" s="6" t="str">
        <f t="shared" si="2"/>
        <v>LUMP</v>
      </c>
      <c r="AP6" s="7" t="str">
        <f t="shared" si="2"/>
        <v>FINES</v>
      </c>
      <c r="AQ6" s="8" t="str">
        <f t="shared" si="2"/>
        <v>TOT</v>
      </c>
      <c r="AR6" s="6" t="str">
        <f t="shared" si="2"/>
        <v>LUMP</v>
      </c>
      <c r="AS6" s="7" t="str">
        <f t="shared" si="2"/>
        <v>FINES</v>
      </c>
      <c r="AT6" s="8" t="str">
        <f t="shared" si="2"/>
        <v>TOT</v>
      </c>
      <c r="AU6" s="9"/>
      <c r="AV6" s="9"/>
      <c r="AW6" s="9"/>
      <c r="AX6" s="6" t="str">
        <f>+AR6</f>
        <v>LUMP</v>
      </c>
      <c r="AY6" s="7" t="str">
        <f>+AS6</f>
        <v>FINES</v>
      </c>
      <c r="AZ6" s="8" t="str">
        <f>+AT6</f>
        <v>TOT</v>
      </c>
      <c r="BA6" s="6" t="str">
        <f t="shared" ref="BA6:BF6" si="3">+AX6</f>
        <v>LUMP</v>
      </c>
      <c r="BB6" s="7" t="str">
        <f t="shared" si="3"/>
        <v>FINES</v>
      </c>
      <c r="BC6" s="8" t="str">
        <f t="shared" si="3"/>
        <v>TOT</v>
      </c>
      <c r="BD6" s="6" t="str">
        <f t="shared" si="3"/>
        <v>LUMP</v>
      </c>
      <c r="BE6" s="7" t="str">
        <f t="shared" si="3"/>
        <v>FINES</v>
      </c>
      <c r="BF6" s="8" t="str">
        <f t="shared" si="3"/>
        <v>TOT</v>
      </c>
      <c r="BG6" s="6" t="str">
        <f>+AX6</f>
        <v>LUMP</v>
      </c>
      <c r="BH6" s="7" t="str">
        <f>+AY6</f>
        <v>FINES</v>
      </c>
      <c r="BI6" s="8" t="str">
        <f>+AZ6</f>
        <v>TOT</v>
      </c>
    </row>
    <row r="7" spans="2:61" x14ac:dyDescent="0.35">
      <c r="B7" s="10">
        <v>41365</v>
      </c>
      <c r="C7" s="11">
        <v>130060</v>
      </c>
      <c r="D7" s="12">
        <v>135006</v>
      </c>
      <c r="E7" s="13">
        <v>265066</v>
      </c>
      <c r="F7" s="11">
        <v>115416</v>
      </c>
      <c r="G7" s="12">
        <v>260969</v>
      </c>
      <c r="H7" s="13">
        <v>376385</v>
      </c>
      <c r="I7" s="11">
        <v>118850</v>
      </c>
      <c r="J7" s="12">
        <v>161709</v>
      </c>
      <c r="K7" s="13">
        <v>280559</v>
      </c>
      <c r="L7" s="11">
        <v>57024</v>
      </c>
      <c r="M7" s="12">
        <v>102049</v>
      </c>
      <c r="N7" s="13">
        <v>159073</v>
      </c>
      <c r="O7" s="14"/>
      <c r="P7" s="14"/>
      <c r="Q7" s="14"/>
      <c r="R7" s="11">
        <v>23480.16</v>
      </c>
      <c r="S7" s="12">
        <v>17975.060000000001</v>
      </c>
      <c r="T7" s="13">
        <v>41455.22</v>
      </c>
      <c r="U7" s="11">
        <v>55372</v>
      </c>
      <c r="V7" s="12">
        <v>178223</v>
      </c>
      <c r="W7" s="13">
        <v>233595</v>
      </c>
      <c r="X7" s="11">
        <v>33816.76</v>
      </c>
      <c r="Y7" s="12">
        <v>900.39</v>
      </c>
      <c r="Z7" s="13">
        <v>34717.15</v>
      </c>
      <c r="AA7" s="12">
        <f t="shared" ref="AA7:AB18" si="4">+L7+C7+F7+I7+R7+U7+X7+O7</f>
        <v>534018.91999999993</v>
      </c>
      <c r="AB7" s="12">
        <f t="shared" si="4"/>
        <v>856831.45000000007</v>
      </c>
      <c r="AC7" s="13">
        <v>1390850.37</v>
      </c>
      <c r="AD7" s="90"/>
      <c r="AH7" s="10">
        <v>41365</v>
      </c>
      <c r="AI7" s="15">
        <v>112647</v>
      </c>
      <c r="AJ7" s="12">
        <v>98520</v>
      </c>
      <c r="AK7" s="13">
        <f t="shared" ref="AK7:AK18" si="5">+AI7+AJ7</f>
        <v>211167</v>
      </c>
      <c r="AL7" s="15">
        <v>113374.06</v>
      </c>
      <c r="AM7" s="16">
        <v>253357.89</v>
      </c>
      <c r="AN7" s="13">
        <f t="shared" ref="AN7:AN18" si="6">+AL7+AM7</f>
        <v>366731.95</v>
      </c>
      <c r="AO7" s="15">
        <v>114494.64</v>
      </c>
      <c r="AP7" s="16">
        <v>164435.70000000001</v>
      </c>
      <c r="AQ7" s="13">
        <f t="shared" ref="AQ7:AQ18" si="7">+AO7+AP7</f>
        <v>278930.34000000003</v>
      </c>
      <c r="AR7" s="15">
        <v>53776</v>
      </c>
      <c r="AS7" s="16">
        <v>140452</v>
      </c>
      <c r="AT7" s="13">
        <f t="shared" ref="AT7:AT18" si="8">+AR7+AS7</f>
        <v>194228</v>
      </c>
      <c r="AU7" s="14"/>
      <c r="AV7" s="14"/>
      <c r="AW7" s="14"/>
      <c r="AX7" s="15">
        <v>23652.07</v>
      </c>
      <c r="AY7" s="16">
        <v>16524.79</v>
      </c>
      <c r="AZ7" s="13">
        <f t="shared" ref="AZ7:AZ18" si="9">+AX7+AY7</f>
        <v>40176.86</v>
      </c>
      <c r="BA7" s="15">
        <v>52892</v>
      </c>
      <c r="BB7" s="16">
        <v>107617</v>
      </c>
      <c r="BC7" s="13">
        <f t="shared" ref="BC7:BC18" si="10">+BA7+BB7</f>
        <v>160509</v>
      </c>
      <c r="BD7" s="15">
        <v>34405.42</v>
      </c>
      <c r="BE7" s="16">
        <v>1643.92</v>
      </c>
      <c r="BF7" s="13">
        <f t="shared" ref="BF7:BF18" si="11">+BD7+BE7</f>
        <v>36049.339999999997</v>
      </c>
      <c r="BG7" s="12">
        <f>+AR7+AI7+AL7+AO7+AX7+BA7+BD7+AU7</f>
        <v>505241.19</v>
      </c>
      <c r="BH7" s="12">
        <f>+AS7+AJ7+AM7+AP7+AY7+BB7+BE7+AV7</f>
        <v>782551.30000000016</v>
      </c>
      <c r="BI7" s="13">
        <f t="shared" ref="BI7:BI18" si="12">+BG7+BH7</f>
        <v>1287792.4900000002</v>
      </c>
    </row>
    <row r="8" spans="2:61" x14ac:dyDescent="0.35">
      <c r="B8" s="10">
        <v>41395</v>
      </c>
      <c r="C8" s="11">
        <v>119572</v>
      </c>
      <c r="D8" s="12">
        <v>122062</v>
      </c>
      <c r="E8" s="13">
        <v>241634</v>
      </c>
      <c r="F8" s="11">
        <v>102374</v>
      </c>
      <c r="G8" s="12">
        <v>279148</v>
      </c>
      <c r="H8" s="13">
        <v>381522</v>
      </c>
      <c r="I8" s="11">
        <v>120929</v>
      </c>
      <c r="J8" s="12">
        <v>193252</v>
      </c>
      <c r="K8" s="13">
        <v>314181</v>
      </c>
      <c r="L8" s="11">
        <v>53897</v>
      </c>
      <c r="M8" s="12">
        <v>103502</v>
      </c>
      <c r="N8" s="13">
        <v>157399</v>
      </c>
      <c r="O8" s="14"/>
      <c r="P8" s="14"/>
      <c r="Q8" s="14"/>
      <c r="R8" s="11">
        <v>74475.37</v>
      </c>
      <c r="S8" s="12">
        <v>43767.83</v>
      </c>
      <c r="T8" s="13">
        <v>118243.2</v>
      </c>
      <c r="U8" s="11">
        <v>98039</v>
      </c>
      <c r="V8" s="12">
        <v>252009</v>
      </c>
      <c r="W8" s="13">
        <v>350048</v>
      </c>
      <c r="X8" s="11">
        <v>30484.14</v>
      </c>
      <c r="Y8" s="12">
        <v>25.3</v>
      </c>
      <c r="Z8" s="13">
        <v>30509.439999999999</v>
      </c>
      <c r="AA8" s="12">
        <f t="shared" si="4"/>
        <v>599770.51</v>
      </c>
      <c r="AB8" s="12">
        <f t="shared" si="4"/>
        <v>993766.13</v>
      </c>
      <c r="AC8" s="13">
        <v>1593536.6400000001</v>
      </c>
      <c r="AD8" s="90"/>
      <c r="AH8" s="10">
        <v>41395</v>
      </c>
      <c r="AI8" s="15">
        <v>118739</v>
      </c>
      <c r="AJ8" s="12">
        <v>73786</v>
      </c>
      <c r="AK8" s="13">
        <f t="shared" si="5"/>
        <v>192525</v>
      </c>
      <c r="AL8" s="15">
        <v>98550.97</v>
      </c>
      <c r="AM8" s="16">
        <v>245754.92</v>
      </c>
      <c r="AN8" s="13">
        <f t="shared" si="6"/>
        <v>344305.89</v>
      </c>
      <c r="AO8" s="15">
        <v>94786.8</v>
      </c>
      <c r="AP8" s="16">
        <v>142101.10999999999</v>
      </c>
      <c r="AQ8" s="13">
        <f t="shared" si="7"/>
        <v>236887.90999999997</v>
      </c>
      <c r="AR8" s="15">
        <v>55454.83</v>
      </c>
      <c r="AS8" s="16">
        <v>84351.6</v>
      </c>
      <c r="AT8" s="13">
        <f t="shared" si="8"/>
        <v>139806.43</v>
      </c>
      <c r="AU8" s="14"/>
      <c r="AV8" s="14"/>
      <c r="AW8" s="14"/>
      <c r="AX8" s="15">
        <v>71170.429999999993</v>
      </c>
      <c r="AY8" s="16">
        <v>31372.06</v>
      </c>
      <c r="AZ8" s="13">
        <f t="shared" si="9"/>
        <v>102542.48999999999</v>
      </c>
      <c r="BA8" s="15">
        <v>87084</v>
      </c>
      <c r="BB8" s="16">
        <v>165893</v>
      </c>
      <c r="BC8" s="13">
        <f t="shared" si="10"/>
        <v>252977</v>
      </c>
      <c r="BD8" s="15">
        <v>29065.85</v>
      </c>
      <c r="BE8" s="16">
        <v>764.43</v>
      </c>
      <c r="BF8" s="13">
        <f t="shared" si="11"/>
        <v>29830.28</v>
      </c>
      <c r="BG8" s="12">
        <f t="shared" ref="BG8:BH18" si="13">+AR8+AI8+AL8+AO8+AX8+BA8+BD8+AU8</f>
        <v>554851.88</v>
      </c>
      <c r="BH8" s="12">
        <f t="shared" si="13"/>
        <v>744023.12000000011</v>
      </c>
      <c r="BI8" s="13">
        <f t="shared" si="12"/>
        <v>1298875</v>
      </c>
    </row>
    <row r="9" spans="2:61" x14ac:dyDescent="0.35">
      <c r="B9" s="10">
        <v>41426</v>
      </c>
      <c r="C9" s="11">
        <v>55581</v>
      </c>
      <c r="D9" s="12">
        <v>57318</v>
      </c>
      <c r="E9" s="13">
        <v>112899</v>
      </c>
      <c r="F9" s="11">
        <v>126599</v>
      </c>
      <c r="G9" s="12">
        <v>245766</v>
      </c>
      <c r="H9" s="13">
        <v>372365</v>
      </c>
      <c r="I9" s="11">
        <v>104145</v>
      </c>
      <c r="J9" s="12">
        <v>160862</v>
      </c>
      <c r="K9" s="13">
        <v>265007</v>
      </c>
      <c r="L9" s="11">
        <v>49554</v>
      </c>
      <c r="M9" s="12">
        <v>92806</v>
      </c>
      <c r="N9" s="13">
        <v>142360</v>
      </c>
      <c r="O9" s="14"/>
      <c r="P9" s="14"/>
      <c r="Q9" s="14"/>
      <c r="R9" s="11">
        <v>62215.28</v>
      </c>
      <c r="S9" s="12">
        <v>26217.97</v>
      </c>
      <c r="T9" s="13">
        <v>88433.25</v>
      </c>
      <c r="U9" s="11">
        <v>89022</v>
      </c>
      <c r="V9" s="12">
        <v>234933</v>
      </c>
      <c r="W9" s="13">
        <v>323955</v>
      </c>
      <c r="X9" s="11">
        <v>24229.71</v>
      </c>
      <c r="Y9" s="12">
        <v>0</v>
      </c>
      <c r="Z9" s="13">
        <v>24229.71</v>
      </c>
      <c r="AA9" s="12">
        <f t="shared" si="4"/>
        <v>511345.99000000005</v>
      </c>
      <c r="AB9" s="12">
        <f t="shared" si="4"/>
        <v>817902.97</v>
      </c>
      <c r="AC9" s="13">
        <v>1329248.96</v>
      </c>
      <c r="AD9" s="90"/>
      <c r="AH9" s="10">
        <v>41426</v>
      </c>
      <c r="AI9" s="15">
        <v>49289.2</v>
      </c>
      <c r="AJ9" s="12">
        <v>58449.1</v>
      </c>
      <c r="AK9" s="13">
        <f t="shared" si="5"/>
        <v>107738.29999999999</v>
      </c>
      <c r="AL9" s="15">
        <v>112988.67</v>
      </c>
      <c r="AM9" s="16">
        <v>149911.9</v>
      </c>
      <c r="AN9" s="13">
        <f t="shared" si="6"/>
        <v>262900.57</v>
      </c>
      <c r="AO9" s="15">
        <v>91763.33</v>
      </c>
      <c r="AP9" s="16">
        <v>116242.33</v>
      </c>
      <c r="AQ9" s="13">
        <f t="shared" si="7"/>
        <v>208005.66</v>
      </c>
      <c r="AR9" s="15">
        <v>54231.78</v>
      </c>
      <c r="AS9" s="16">
        <v>94028.54</v>
      </c>
      <c r="AT9" s="13">
        <f t="shared" si="8"/>
        <v>148260.32</v>
      </c>
      <c r="AU9" s="14"/>
      <c r="AV9" s="14"/>
      <c r="AW9" s="14"/>
      <c r="AX9" s="15">
        <v>68406.850000000006</v>
      </c>
      <c r="AY9" s="16">
        <v>37681.800000000003</v>
      </c>
      <c r="AZ9" s="13">
        <f t="shared" si="9"/>
        <v>106088.65000000001</v>
      </c>
      <c r="BA9" s="15">
        <v>88132</v>
      </c>
      <c r="BB9" s="16">
        <v>130022</v>
      </c>
      <c r="BC9" s="13">
        <f t="shared" si="10"/>
        <v>218154</v>
      </c>
      <c r="BD9" s="15">
        <v>20437.72</v>
      </c>
      <c r="BE9" s="16">
        <v>0</v>
      </c>
      <c r="BF9" s="13">
        <f t="shared" si="11"/>
        <v>20437.72</v>
      </c>
      <c r="BG9" s="12">
        <f t="shared" si="13"/>
        <v>485249.54999999993</v>
      </c>
      <c r="BH9" s="12">
        <f t="shared" si="13"/>
        <v>586335.66999999993</v>
      </c>
      <c r="BI9" s="13">
        <f t="shared" si="12"/>
        <v>1071585.2199999997</v>
      </c>
    </row>
    <row r="10" spans="2:61" x14ac:dyDescent="0.35">
      <c r="B10" s="10">
        <v>41456</v>
      </c>
      <c r="C10" s="11">
        <v>138375</v>
      </c>
      <c r="D10" s="12">
        <v>172868</v>
      </c>
      <c r="E10" s="13">
        <v>311243</v>
      </c>
      <c r="F10" s="11">
        <v>125343</v>
      </c>
      <c r="G10" s="12">
        <v>229183</v>
      </c>
      <c r="H10" s="13">
        <v>354526</v>
      </c>
      <c r="I10" s="11">
        <v>106733</v>
      </c>
      <c r="J10" s="12">
        <v>154747</v>
      </c>
      <c r="K10" s="13">
        <v>261480</v>
      </c>
      <c r="L10" s="11">
        <v>47442</v>
      </c>
      <c r="M10" s="12">
        <v>73473</v>
      </c>
      <c r="N10" s="13">
        <v>120915</v>
      </c>
      <c r="O10" s="14"/>
      <c r="P10" s="14"/>
      <c r="Q10" s="14"/>
      <c r="R10" s="11">
        <v>60441.48</v>
      </c>
      <c r="S10" s="12">
        <v>28639.07</v>
      </c>
      <c r="T10" s="13">
        <v>89080.55</v>
      </c>
      <c r="U10" s="11">
        <v>76645</v>
      </c>
      <c r="V10" s="12">
        <v>253790</v>
      </c>
      <c r="W10" s="13">
        <v>330435</v>
      </c>
      <c r="X10" s="11">
        <v>21902.73</v>
      </c>
      <c r="Y10" s="12">
        <v>2798.94</v>
      </c>
      <c r="Z10" s="13">
        <v>24701.67</v>
      </c>
      <c r="AA10" s="12">
        <f t="shared" si="4"/>
        <v>576882.21</v>
      </c>
      <c r="AB10" s="12">
        <f t="shared" si="4"/>
        <v>915499.00999999989</v>
      </c>
      <c r="AC10" s="13">
        <v>1492381.2199999997</v>
      </c>
      <c r="AD10" s="90"/>
      <c r="AH10" s="10">
        <v>41456</v>
      </c>
      <c r="AI10" s="15">
        <v>141998.6</v>
      </c>
      <c r="AJ10" s="12">
        <v>228755.44</v>
      </c>
      <c r="AK10" s="13">
        <f t="shared" si="5"/>
        <v>370754.04000000004</v>
      </c>
      <c r="AL10" s="15">
        <v>95744.18</v>
      </c>
      <c r="AM10" s="16">
        <v>232760</v>
      </c>
      <c r="AN10" s="13">
        <f t="shared" si="6"/>
        <v>328504.18</v>
      </c>
      <c r="AO10" s="15">
        <v>90637.01</v>
      </c>
      <c r="AP10" s="16">
        <v>105744.23</v>
      </c>
      <c r="AQ10" s="13">
        <f t="shared" si="7"/>
        <v>196381.24</v>
      </c>
      <c r="AR10" s="15">
        <v>44787.56</v>
      </c>
      <c r="AS10" s="16">
        <v>71516.66</v>
      </c>
      <c r="AT10" s="13">
        <f t="shared" si="8"/>
        <v>116304.22</v>
      </c>
      <c r="AU10" s="14"/>
      <c r="AV10" s="14"/>
      <c r="AW10" s="14"/>
      <c r="AX10" s="15">
        <v>60078.5</v>
      </c>
      <c r="AY10" s="16">
        <v>25354.5</v>
      </c>
      <c r="AZ10" s="13">
        <f t="shared" si="9"/>
        <v>85433</v>
      </c>
      <c r="BA10" s="15">
        <v>69356</v>
      </c>
      <c r="BB10" s="16">
        <v>219936</v>
      </c>
      <c r="BC10" s="13">
        <f t="shared" si="10"/>
        <v>289292</v>
      </c>
      <c r="BD10" s="15">
        <v>20103.46</v>
      </c>
      <c r="BE10" s="16">
        <v>0</v>
      </c>
      <c r="BF10" s="13">
        <f t="shared" si="11"/>
        <v>20103.46</v>
      </c>
      <c r="BG10" s="12">
        <f t="shared" si="13"/>
        <v>522705.31</v>
      </c>
      <c r="BH10" s="12">
        <f t="shared" si="13"/>
        <v>884066.83</v>
      </c>
      <c r="BI10" s="13">
        <f t="shared" si="12"/>
        <v>1406772.14</v>
      </c>
    </row>
    <row r="11" spans="2:61" x14ac:dyDescent="0.35">
      <c r="B11" s="10">
        <v>41487</v>
      </c>
      <c r="C11" s="11">
        <v>132940</v>
      </c>
      <c r="D11" s="12">
        <v>171446</v>
      </c>
      <c r="E11" s="13">
        <v>304386</v>
      </c>
      <c r="F11" s="11">
        <v>130614</v>
      </c>
      <c r="G11" s="12">
        <v>211570</v>
      </c>
      <c r="H11" s="13">
        <v>342184</v>
      </c>
      <c r="I11" s="11">
        <v>130582</v>
      </c>
      <c r="J11" s="12">
        <v>171706</v>
      </c>
      <c r="K11" s="13">
        <v>302288</v>
      </c>
      <c r="L11" s="11">
        <v>55874</v>
      </c>
      <c r="M11" s="12">
        <v>75852</v>
      </c>
      <c r="N11" s="13">
        <v>131726</v>
      </c>
      <c r="O11" s="14"/>
      <c r="P11" s="14"/>
      <c r="Q11" s="14"/>
      <c r="R11" s="11">
        <v>52822.239999999998</v>
      </c>
      <c r="S11" s="12">
        <v>32012.04</v>
      </c>
      <c r="T11" s="13">
        <v>84834.28</v>
      </c>
      <c r="U11" s="11">
        <v>95905</v>
      </c>
      <c r="V11" s="12">
        <v>252805</v>
      </c>
      <c r="W11" s="13">
        <v>348710</v>
      </c>
      <c r="X11" s="11">
        <v>22608.959999999999</v>
      </c>
      <c r="Y11" s="12">
        <v>6537.2</v>
      </c>
      <c r="Z11" s="13">
        <v>29146.16</v>
      </c>
      <c r="AA11" s="12">
        <f t="shared" si="4"/>
        <v>621346.19999999995</v>
      </c>
      <c r="AB11" s="12">
        <f t="shared" si="4"/>
        <v>921928.24</v>
      </c>
      <c r="AC11" s="13">
        <v>1543274.44</v>
      </c>
      <c r="AD11" s="90"/>
      <c r="AH11" s="10">
        <v>41487</v>
      </c>
      <c r="AI11" s="15">
        <v>129277.6</v>
      </c>
      <c r="AJ11" s="12">
        <v>143243.79999999999</v>
      </c>
      <c r="AK11" s="13">
        <f t="shared" si="5"/>
        <v>272521.40000000002</v>
      </c>
      <c r="AL11" s="15">
        <v>79076.73</v>
      </c>
      <c r="AM11" s="16">
        <v>154919.26</v>
      </c>
      <c r="AN11" s="13">
        <f t="shared" si="6"/>
        <v>233995.99</v>
      </c>
      <c r="AO11" s="15">
        <v>131623.35999999999</v>
      </c>
      <c r="AP11" s="16">
        <v>159644.81</v>
      </c>
      <c r="AQ11" s="13">
        <f t="shared" si="7"/>
        <v>291268.17</v>
      </c>
      <c r="AR11" s="15">
        <v>51405.91</v>
      </c>
      <c r="AS11" s="16">
        <v>62143</v>
      </c>
      <c r="AT11" s="13">
        <f t="shared" si="8"/>
        <v>113548.91</v>
      </c>
      <c r="AU11" s="14"/>
      <c r="AV11" s="14"/>
      <c r="AW11" s="14"/>
      <c r="AX11" s="15">
        <v>54730.33</v>
      </c>
      <c r="AY11" s="16">
        <v>33585.79</v>
      </c>
      <c r="AZ11" s="13">
        <f t="shared" si="9"/>
        <v>88316.12</v>
      </c>
      <c r="BA11" s="15">
        <v>83263.59</v>
      </c>
      <c r="BB11" s="16">
        <v>260468.43</v>
      </c>
      <c r="BC11" s="13">
        <f t="shared" si="10"/>
        <v>343732.02</v>
      </c>
      <c r="BD11" s="15">
        <v>20011.810000000001</v>
      </c>
      <c r="BE11" s="16">
        <v>7272.14</v>
      </c>
      <c r="BF11" s="13">
        <f t="shared" si="11"/>
        <v>27283.95</v>
      </c>
      <c r="BG11" s="12">
        <f t="shared" si="13"/>
        <v>549389.33000000007</v>
      </c>
      <c r="BH11" s="12">
        <f t="shared" si="13"/>
        <v>821277.2300000001</v>
      </c>
      <c r="BI11" s="13">
        <f t="shared" si="12"/>
        <v>1370666.56</v>
      </c>
    </row>
    <row r="12" spans="2:61" x14ac:dyDescent="0.35">
      <c r="B12" s="10">
        <v>41518</v>
      </c>
      <c r="C12" s="11">
        <v>94092</v>
      </c>
      <c r="D12" s="12">
        <v>174887</v>
      </c>
      <c r="E12" s="13">
        <v>268979</v>
      </c>
      <c r="F12" s="11">
        <v>101723</v>
      </c>
      <c r="G12" s="12">
        <v>208781</v>
      </c>
      <c r="H12" s="13">
        <v>310504</v>
      </c>
      <c r="I12" s="11">
        <v>114202</v>
      </c>
      <c r="J12" s="12">
        <v>171098</v>
      </c>
      <c r="K12" s="13">
        <v>285300</v>
      </c>
      <c r="L12" s="11">
        <v>35254</v>
      </c>
      <c r="M12" s="12">
        <v>63869</v>
      </c>
      <c r="N12" s="13">
        <v>99123</v>
      </c>
      <c r="O12" s="14"/>
      <c r="P12" s="14"/>
      <c r="Q12" s="14"/>
      <c r="R12" s="11">
        <v>60694.239999999998</v>
      </c>
      <c r="S12" s="12">
        <v>38517.15</v>
      </c>
      <c r="T12" s="13">
        <v>99211.39</v>
      </c>
      <c r="U12" s="11">
        <v>71666</v>
      </c>
      <c r="V12" s="12">
        <v>230349</v>
      </c>
      <c r="W12" s="13">
        <v>302015</v>
      </c>
      <c r="X12" s="11">
        <v>21335.1</v>
      </c>
      <c r="Y12" s="12">
        <v>2125.56</v>
      </c>
      <c r="Z12" s="13">
        <v>23460.66</v>
      </c>
      <c r="AA12" s="12">
        <f t="shared" si="4"/>
        <v>498966.33999999997</v>
      </c>
      <c r="AB12" s="12">
        <f t="shared" si="4"/>
        <v>889626.71000000008</v>
      </c>
      <c r="AC12" s="13">
        <v>1388593.05</v>
      </c>
      <c r="AD12" s="90"/>
      <c r="AH12" s="10">
        <v>41518</v>
      </c>
      <c r="AI12" s="15">
        <v>83624</v>
      </c>
      <c r="AJ12" s="12">
        <v>135012</v>
      </c>
      <c r="AK12" s="13">
        <f t="shared" si="5"/>
        <v>218636</v>
      </c>
      <c r="AL12" s="15">
        <v>93771.57</v>
      </c>
      <c r="AM12" s="16">
        <v>178100.14</v>
      </c>
      <c r="AN12" s="13">
        <f t="shared" si="6"/>
        <v>271871.71000000002</v>
      </c>
      <c r="AO12" s="15">
        <v>114611.6</v>
      </c>
      <c r="AP12" s="16">
        <v>177284.08</v>
      </c>
      <c r="AQ12" s="13">
        <f t="shared" si="7"/>
        <v>291895.67999999999</v>
      </c>
      <c r="AR12" s="15">
        <v>28924.6</v>
      </c>
      <c r="AS12" s="16">
        <v>31072.04</v>
      </c>
      <c r="AT12" s="13">
        <f t="shared" si="8"/>
        <v>59996.639999999999</v>
      </c>
      <c r="AU12" s="14"/>
      <c r="AV12" s="14"/>
      <c r="AW12" s="14"/>
      <c r="AX12" s="15">
        <v>59329.98</v>
      </c>
      <c r="AY12" s="16">
        <v>33830.019999999997</v>
      </c>
      <c r="AZ12" s="13">
        <f t="shared" si="9"/>
        <v>93160</v>
      </c>
      <c r="BA12" s="15">
        <v>74355</v>
      </c>
      <c r="BB12" s="16">
        <v>250237</v>
      </c>
      <c r="BC12" s="13">
        <f t="shared" si="10"/>
        <v>324592</v>
      </c>
      <c r="BD12" s="15">
        <v>22995.3</v>
      </c>
      <c r="BE12" s="16">
        <v>3269.77</v>
      </c>
      <c r="BF12" s="13">
        <f t="shared" si="11"/>
        <v>26265.07</v>
      </c>
      <c r="BG12" s="12">
        <f t="shared" si="13"/>
        <v>477612.05</v>
      </c>
      <c r="BH12" s="12">
        <f t="shared" si="13"/>
        <v>808805.05</v>
      </c>
      <c r="BI12" s="13">
        <f t="shared" si="12"/>
        <v>1286417.1000000001</v>
      </c>
    </row>
    <row r="13" spans="2:61" x14ac:dyDescent="0.35">
      <c r="B13" s="10">
        <v>41548</v>
      </c>
      <c r="C13" s="11">
        <v>83448</v>
      </c>
      <c r="D13" s="12">
        <v>149831</v>
      </c>
      <c r="E13" s="13">
        <v>233279</v>
      </c>
      <c r="F13" s="11">
        <v>105647</v>
      </c>
      <c r="G13" s="12">
        <v>249514</v>
      </c>
      <c r="H13" s="13">
        <v>355161</v>
      </c>
      <c r="I13" s="11">
        <v>127637</v>
      </c>
      <c r="J13" s="12">
        <v>176085</v>
      </c>
      <c r="K13" s="13">
        <v>303722</v>
      </c>
      <c r="L13" s="11">
        <v>36865</v>
      </c>
      <c r="M13" s="12">
        <v>79133</v>
      </c>
      <c r="N13" s="13">
        <v>115998</v>
      </c>
      <c r="O13" s="14"/>
      <c r="P13" s="14"/>
      <c r="Q13" s="14"/>
      <c r="R13" s="11">
        <v>56576.248</v>
      </c>
      <c r="S13" s="12">
        <v>32442.132000000001</v>
      </c>
      <c r="T13" s="13">
        <v>89018.38</v>
      </c>
      <c r="U13" s="11">
        <v>69704</v>
      </c>
      <c r="V13" s="12">
        <v>264106</v>
      </c>
      <c r="W13" s="13">
        <v>333810</v>
      </c>
      <c r="X13" s="11">
        <v>26333.68</v>
      </c>
      <c r="Y13" s="12">
        <v>7218.82</v>
      </c>
      <c r="Z13" s="13">
        <v>33552.5</v>
      </c>
      <c r="AA13" s="12">
        <f t="shared" si="4"/>
        <v>506210.92800000001</v>
      </c>
      <c r="AB13" s="12">
        <f t="shared" si="4"/>
        <v>958329.95199999993</v>
      </c>
      <c r="AC13" s="13">
        <v>1464540.88</v>
      </c>
      <c r="AD13" s="90"/>
      <c r="AH13" s="10">
        <v>41548</v>
      </c>
      <c r="AI13" s="15">
        <v>88243</v>
      </c>
      <c r="AJ13" s="12">
        <v>135276.1</v>
      </c>
      <c r="AK13" s="13">
        <f t="shared" si="5"/>
        <v>223519.1</v>
      </c>
      <c r="AL13" s="15">
        <v>115638.7</v>
      </c>
      <c r="AM13" s="16">
        <v>188347.87</v>
      </c>
      <c r="AN13" s="13">
        <f t="shared" si="6"/>
        <v>303986.57</v>
      </c>
      <c r="AO13" s="15">
        <v>117296.03</v>
      </c>
      <c r="AP13" s="16">
        <v>180954.26</v>
      </c>
      <c r="AQ13" s="13">
        <f t="shared" si="7"/>
        <v>298250.29000000004</v>
      </c>
      <c r="AR13" s="15">
        <v>41931.019999999997</v>
      </c>
      <c r="AS13" s="16">
        <v>111623.56</v>
      </c>
      <c r="AT13" s="13">
        <f t="shared" si="8"/>
        <v>153554.57999999999</v>
      </c>
      <c r="AU13" s="14"/>
      <c r="AV13" s="14"/>
      <c r="AW13" s="14"/>
      <c r="AX13" s="15">
        <v>52800</v>
      </c>
      <c r="AY13" s="16">
        <v>36300</v>
      </c>
      <c r="AZ13" s="13">
        <f t="shared" si="9"/>
        <v>89100</v>
      </c>
      <c r="BA13" s="15">
        <v>67659.38</v>
      </c>
      <c r="BB13" s="16">
        <v>237458.26</v>
      </c>
      <c r="BC13" s="13">
        <f t="shared" si="10"/>
        <v>305117.64</v>
      </c>
      <c r="BD13" s="15">
        <v>24817.19</v>
      </c>
      <c r="BE13" s="16">
        <v>6497.7</v>
      </c>
      <c r="BF13" s="13">
        <f t="shared" si="11"/>
        <v>31314.89</v>
      </c>
      <c r="BG13" s="12">
        <f t="shared" si="13"/>
        <v>508385.32</v>
      </c>
      <c r="BH13" s="12">
        <f t="shared" si="13"/>
        <v>896457.75</v>
      </c>
      <c r="BI13" s="13">
        <f t="shared" si="12"/>
        <v>1404843.07</v>
      </c>
    </row>
    <row r="14" spans="2:61" x14ac:dyDescent="0.35">
      <c r="B14" s="10">
        <v>41579</v>
      </c>
      <c r="C14" s="11">
        <v>95182</v>
      </c>
      <c r="D14" s="12">
        <v>149386</v>
      </c>
      <c r="E14" s="13">
        <v>244568</v>
      </c>
      <c r="F14" s="11">
        <v>104688</v>
      </c>
      <c r="G14" s="12">
        <v>236615</v>
      </c>
      <c r="H14" s="13">
        <v>341303</v>
      </c>
      <c r="I14" s="11">
        <v>117917</v>
      </c>
      <c r="J14" s="12">
        <v>183014</v>
      </c>
      <c r="K14" s="13">
        <v>300931</v>
      </c>
      <c r="L14" s="11">
        <v>56014</v>
      </c>
      <c r="M14" s="12">
        <v>100295</v>
      </c>
      <c r="N14" s="13">
        <v>156309</v>
      </c>
      <c r="O14" s="14"/>
      <c r="P14" s="14"/>
      <c r="Q14" s="14"/>
      <c r="R14" s="11">
        <v>62744.46</v>
      </c>
      <c r="S14" s="12">
        <v>38906.879999999997</v>
      </c>
      <c r="T14" s="13">
        <v>101651.34</v>
      </c>
      <c r="U14" s="11">
        <v>70048</v>
      </c>
      <c r="V14" s="12">
        <v>221642</v>
      </c>
      <c r="W14" s="13">
        <v>291690</v>
      </c>
      <c r="X14" s="11">
        <v>31950.35</v>
      </c>
      <c r="Y14" s="12">
        <v>12251.81</v>
      </c>
      <c r="Z14" s="13">
        <v>44202.159999999996</v>
      </c>
      <c r="AA14" s="12">
        <f t="shared" si="4"/>
        <v>538543.81000000006</v>
      </c>
      <c r="AB14" s="12">
        <f t="shared" si="4"/>
        <v>942110.69000000006</v>
      </c>
      <c r="AC14" s="13">
        <v>1480654.5</v>
      </c>
      <c r="AD14" s="90"/>
      <c r="AH14" s="10">
        <v>41579</v>
      </c>
      <c r="AI14" s="15">
        <v>111104</v>
      </c>
      <c r="AJ14" s="12">
        <v>121736.6</v>
      </c>
      <c r="AK14" s="13">
        <f t="shared" si="5"/>
        <v>232840.6</v>
      </c>
      <c r="AL14" s="15">
        <v>88149.77</v>
      </c>
      <c r="AM14" s="16">
        <v>229170.14</v>
      </c>
      <c r="AN14" s="13">
        <f t="shared" si="6"/>
        <v>317319.91000000003</v>
      </c>
      <c r="AO14" s="15">
        <v>95973.38</v>
      </c>
      <c r="AP14" s="16">
        <v>157196.89000000001</v>
      </c>
      <c r="AQ14" s="13">
        <f t="shared" si="7"/>
        <v>253170.27000000002</v>
      </c>
      <c r="AR14" s="15">
        <v>54531.45</v>
      </c>
      <c r="AS14" s="16">
        <v>100491.71</v>
      </c>
      <c r="AT14" s="13">
        <f t="shared" si="8"/>
        <v>155023.16</v>
      </c>
      <c r="AU14" s="14"/>
      <c r="AV14" s="14"/>
      <c r="AW14" s="14"/>
      <c r="AX14" s="15">
        <v>53066</v>
      </c>
      <c r="AY14" s="16">
        <v>47401</v>
      </c>
      <c r="AZ14" s="13">
        <f t="shared" si="9"/>
        <v>100467</v>
      </c>
      <c r="BA14" s="15">
        <v>70873</v>
      </c>
      <c r="BB14" s="16">
        <v>241079</v>
      </c>
      <c r="BC14" s="13">
        <f t="shared" si="10"/>
        <v>311952</v>
      </c>
      <c r="BD14" s="15">
        <v>35321.97</v>
      </c>
      <c r="BE14" s="16">
        <v>9823.48</v>
      </c>
      <c r="BF14" s="13">
        <f t="shared" si="11"/>
        <v>45145.45</v>
      </c>
      <c r="BG14" s="12">
        <f t="shared" si="13"/>
        <v>509019.57000000007</v>
      </c>
      <c r="BH14" s="12">
        <f t="shared" si="13"/>
        <v>906898.82000000007</v>
      </c>
      <c r="BI14" s="13">
        <f t="shared" si="12"/>
        <v>1415918.3900000001</v>
      </c>
    </row>
    <row r="15" spans="2:61" x14ac:dyDescent="0.35">
      <c r="B15" s="10">
        <v>41609</v>
      </c>
      <c r="C15" s="11">
        <v>127521</v>
      </c>
      <c r="D15" s="12">
        <v>142119</v>
      </c>
      <c r="E15" s="13">
        <v>269640</v>
      </c>
      <c r="F15" s="11">
        <v>93050</v>
      </c>
      <c r="G15" s="12">
        <v>212959</v>
      </c>
      <c r="H15" s="13">
        <v>306009</v>
      </c>
      <c r="I15" s="11">
        <v>130390</v>
      </c>
      <c r="J15" s="12">
        <v>232152</v>
      </c>
      <c r="K15" s="13">
        <v>362542</v>
      </c>
      <c r="L15" s="11">
        <v>75173</v>
      </c>
      <c r="M15" s="12">
        <v>100490</v>
      </c>
      <c r="N15" s="13">
        <v>175663</v>
      </c>
      <c r="O15" s="14"/>
      <c r="P15" s="14"/>
      <c r="Q15" s="14"/>
      <c r="R15" s="11">
        <v>46024.42</v>
      </c>
      <c r="S15" s="12">
        <v>36282.33</v>
      </c>
      <c r="T15" s="13">
        <v>82306.75</v>
      </c>
      <c r="U15" s="11">
        <v>75594</v>
      </c>
      <c r="V15" s="12">
        <v>245931</v>
      </c>
      <c r="W15" s="13">
        <v>321525</v>
      </c>
      <c r="X15" s="11">
        <v>33467.58</v>
      </c>
      <c r="Y15" s="12">
        <v>17475.419999999998</v>
      </c>
      <c r="Z15" s="13">
        <v>50943</v>
      </c>
      <c r="AA15" s="12">
        <f t="shared" si="4"/>
        <v>581219.99999999988</v>
      </c>
      <c r="AB15" s="12">
        <f t="shared" si="4"/>
        <v>987408.75</v>
      </c>
      <c r="AC15" s="13">
        <v>1568628.75</v>
      </c>
      <c r="AD15" s="90"/>
      <c r="AH15" s="10">
        <v>41974</v>
      </c>
      <c r="AI15" s="15">
        <v>130891.9</v>
      </c>
      <c r="AJ15" s="12">
        <v>105312.7</v>
      </c>
      <c r="AK15" s="13">
        <f t="shared" si="5"/>
        <v>236204.59999999998</v>
      </c>
      <c r="AL15" s="15">
        <v>81641.72</v>
      </c>
      <c r="AM15" s="16">
        <v>185390.34</v>
      </c>
      <c r="AN15" s="13">
        <f t="shared" si="6"/>
        <v>267032.06</v>
      </c>
      <c r="AO15" s="15">
        <v>110785.45</v>
      </c>
      <c r="AP15" s="16">
        <v>199262.93</v>
      </c>
      <c r="AQ15" s="13">
        <f t="shared" si="7"/>
        <v>310048.38</v>
      </c>
      <c r="AR15" s="15">
        <v>52997.760000000002</v>
      </c>
      <c r="AS15" s="16">
        <v>78050.78</v>
      </c>
      <c r="AT15" s="13">
        <f t="shared" si="8"/>
        <v>131048.54000000001</v>
      </c>
      <c r="AU15" s="14"/>
      <c r="AV15" s="14"/>
      <c r="AW15" s="14"/>
      <c r="AX15" s="15">
        <v>52680</v>
      </c>
      <c r="AY15" s="16">
        <v>36300</v>
      </c>
      <c r="AZ15" s="13">
        <f t="shared" si="9"/>
        <v>88980</v>
      </c>
      <c r="BA15" s="15">
        <v>78512</v>
      </c>
      <c r="BB15" s="16">
        <v>205872</v>
      </c>
      <c r="BC15" s="13">
        <f t="shared" si="10"/>
        <v>284384</v>
      </c>
      <c r="BD15" s="15">
        <v>34637.94</v>
      </c>
      <c r="BE15" s="16">
        <v>18266.78</v>
      </c>
      <c r="BF15" s="13">
        <f t="shared" si="11"/>
        <v>52904.72</v>
      </c>
      <c r="BG15" s="12">
        <f t="shared" si="13"/>
        <v>542146.77</v>
      </c>
      <c r="BH15" s="12">
        <f t="shared" si="13"/>
        <v>828455.53</v>
      </c>
      <c r="BI15" s="13">
        <f t="shared" si="12"/>
        <v>1370602.3</v>
      </c>
    </row>
    <row r="16" spans="2:61" x14ac:dyDescent="0.35">
      <c r="B16" s="10">
        <v>41640</v>
      </c>
      <c r="C16" s="11">
        <v>129390</v>
      </c>
      <c r="D16" s="12">
        <v>155645</v>
      </c>
      <c r="E16" s="13">
        <v>285035</v>
      </c>
      <c r="F16" s="11">
        <v>88606</v>
      </c>
      <c r="G16" s="12">
        <v>248904</v>
      </c>
      <c r="H16" s="13">
        <v>337510</v>
      </c>
      <c r="I16" s="11">
        <v>127600</v>
      </c>
      <c r="J16" s="12">
        <v>199870</v>
      </c>
      <c r="K16" s="13">
        <v>327470</v>
      </c>
      <c r="L16" s="11">
        <v>70409</v>
      </c>
      <c r="M16" s="12">
        <v>105087</v>
      </c>
      <c r="N16" s="13">
        <v>175496</v>
      </c>
      <c r="O16" s="14"/>
      <c r="P16" s="14"/>
      <c r="Q16" s="14"/>
      <c r="R16" s="11">
        <v>64493.63</v>
      </c>
      <c r="S16" s="12">
        <v>52443.65</v>
      </c>
      <c r="T16" s="13">
        <v>116937.28</v>
      </c>
      <c r="U16" s="11">
        <v>80064</v>
      </c>
      <c r="V16" s="12">
        <v>231291</v>
      </c>
      <c r="W16" s="13">
        <v>311355</v>
      </c>
      <c r="X16" s="11">
        <v>28181.82</v>
      </c>
      <c r="Y16" s="12">
        <v>24368.81</v>
      </c>
      <c r="Z16" s="13">
        <v>52550.630000000005</v>
      </c>
      <c r="AA16" s="12">
        <f t="shared" si="4"/>
        <v>588744.44999999995</v>
      </c>
      <c r="AB16" s="12">
        <f t="shared" si="4"/>
        <v>1017609.4600000001</v>
      </c>
      <c r="AC16" s="13">
        <v>1606353.9100000001</v>
      </c>
      <c r="AD16" s="90"/>
      <c r="AH16" s="10">
        <v>41640</v>
      </c>
      <c r="AI16" s="15">
        <v>130364.8</v>
      </c>
      <c r="AJ16" s="12">
        <v>87627.9</v>
      </c>
      <c r="AK16" s="13">
        <f t="shared" si="5"/>
        <v>217992.7</v>
      </c>
      <c r="AL16" s="15">
        <v>81884.800000000003</v>
      </c>
      <c r="AM16" s="16">
        <v>219048.5</v>
      </c>
      <c r="AN16" s="13">
        <f t="shared" si="6"/>
        <v>300933.3</v>
      </c>
      <c r="AO16" s="15">
        <v>98097.7</v>
      </c>
      <c r="AP16" s="16">
        <v>184984.38</v>
      </c>
      <c r="AQ16" s="13">
        <f t="shared" si="7"/>
        <v>283082.08</v>
      </c>
      <c r="AR16" s="15">
        <v>63094.31</v>
      </c>
      <c r="AS16" s="16">
        <v>79329.14</v>
      </c>
      <c r="AT16" s="13">
        <f t="shared" si="8"/>
        <v>142423.45000000001</v>
      </c>
      <c r="AU16" s="14"/>
      <c r="AV16" s="14"/>
      <c r="AW16" s="14"/>
      <c r="AX16" s="15">
        <v>52800</v>
      </c>
      <c r="AY16" s="16">
        <v>49500</v>
      </c>
      <c r="AZ16" s="13">
        <f t="shared" si="9"/>
        <v>102300</v>
      </c>
      <c r="BA16" s="15">
        <v>80492</v>
      </c>
      <c r="BB16" s="16">
        <v>240884</v>
      </c>
      <c r="BC16" s="13">
        <f t="shared" si="10"/>
        <v>321376</v>
      </c>
      <c r="BD16" s="15">
        <v>24245.24</v>
      </c>
      <c r="BE16" s="16">
        <v>22713.55</v>
      </c>
      <c r="BF16" s="13">
        <f t="shared" si="11"/>
        <v>46958.79</v>
      </c>
      <c r="BG16" s="12">
        <f t="shared" si="13"/>
        <v>530978.85</v>
      </c>
      <c r="BH16" s="12">
        <f t="shared" si="13"/>
        <v>884087.47</v>
      </c>
      <c r="BI16" s="13">
        <f t="shared" si="12"/>
        <v>1415066.3199999998</v>
      </c>
    </row>
    <row r="17" spans="2:61" x14ac:dyDescent="0.35">
      <c r="B17" s="10">
        <v>41671</v>
      </c>
      <c r="C17" s="11">
        <v>96829</v>
      </c>
      <c r="D17" s="12">
        <v>130710</v>
      </c>
      <c r="E17" s="13">
        <v>227539</v>
      </c>
      <c r="F17" s="11">
        <v>75926</v>
      </c>
      <c r="G17" s="12">
        <v>242506</v>
      </c>
      <c r="H17" s="13">
        <v>318432</v>
      </c>
      <c r="I17" s="11">
        <v>116487</v>
      </c>
      <c r="J17" s="12">
        <v>190530</v>
      </c>
      <c r="K17" s="13">
        <v>307017</v>
      </c>
      <c r="L17" s="11">
        <v>44918</v>
      </c>
      <c r="M17" s="12">
        <v>57514</v>
      </c>
      <c r="N17" s="13">
        <v>102432</v>
      </c>
      <c r="O17" s="14"/>
      <c r="P17" s="14"/>
      <c r="Q17" s="14"/>
      <c r="R17" s="11">
        <v>57067</v>
      </c>
      <c r="S17" s="12">
        <v>46000</v>
      </c>
      <c r="T17" s="13">
        <v>103067</v>
      </c>
      <c r="U17" s="11">
        <v>75008</v>
      </c>
      <c r="V17" s="12">
        <v>191977</v>
      </c>
      <c r="W17" s="13">
        <v>266985</v>
      </c>
      <c r="X17" s="11">
        <v>33453.94</v>
      </c>
      <c r="Y17" s="12">
        <v>34593.53</v>
      </c>
      <c r="Z17" s="13">
        <v>68047.47</v>
      </c>
      <c r="AA17" s="12">
        <f t="shared" si="4"/>
        <v>499688.94</v>
      </c>
      <c r="AB17" s="12">
        <f t="shared" si="4"/>
        <v>893830.53</v>
      </c>
      <c r="AC17" s="13">
        <v>1393519.47</v>
      </c>
      <c r="AD17" s="90"/>
      <c r="AH17" s="10">
        <v>41671</v>
      </c>
      <c r="AI17" s="15">
        <v>89488.6</v>
      </c>
      <c r="AJ17" s="12">
        <v>140274.29999999999</v>
      </c>
      <c r="AK17" s="13">
        <f t="shared" si="5"/>
        <v>229762.9</v>
      </c>
      <c r="AL17" s="15">
        <v>68924.28</v>
      </c>
      <c r="AM17" s="16">
        <v>136475.18</v>
      </c>
      <c r="AN17" s="13">
        <f t="shared" si="6"/>
        <v>205399.46</v>
      </c>
      <c r="AO17" s="15">
        <v>114856.76</v>
      </c>
      <c r="AP17" s="16">
        <v>190725.44</v>
      </c>
      <c r="AQ17" s="13">
        <f t="shared" si="7"/>
        <v>305582.2</v>
      </c>
      <c r="AR17" s="15">
        <v>47778.94</v>
      </c>
      <c r="AS17" s="16">
        <v>78591.73</v>
      </c>
      <c r="AT17" s="13">
        <f t="shared" si="8"/>
        <v>126370.67</v>
      </c>
      <c r="AU17" s="14"/>
      <c r="AV17" s="14"/>
      <c r="AW17" s="14"/>
      <c r="AX17" s="15">
        <v>66236</v>
      </c>
      <c r="AY17" s="16">
        <v>46844</v>
      </c>
      <c r="AZ17" s="13">
        <f t="shared" si="9"/>
        <v>113080</v>
      </c>
      <c r="BA17" s="15">
        <v>83816</v>
      </c>
      <c r="BB17" s="16">
        <v>193329</v>
      </c>
      <c r="BC17" s="13">
        <f t="shared" si="10"/>
        <v>277145</v>
      </c>
      <c r="BD17" s="15">
        <v>28584</v>
      </c>
      <c r="BE17" s="16">
        <v>31958</v>
      </c>
      <c r="BF17" s="13">
        <f t="shared" si="11"/>
        <v>60542</v>
      </c>
      <c r="BG17" s="12">
        <f t="shared" si="13"/>
        <v>499684.58</v>
      </c>
      <c r="BH17" s="12">
        <f t="shared" si="13"/>
        <v>818197.64999999991</v>
      </c>
      <c r="BI17" s="13">
        <f t="shared" si="12"/>
        <v>1317882.23</v>
      </c>
    </row>
    <row r="18" spans="2:61" ht="15" thickBot="1" x14ac:dyDescent="0.4">
      <c r="B18" s="10">
        <v>41699</v>
      </c>
      <c r="C18" s="11">
        <v>112237</v>
      </c>
      <c r="D18" s="12">
        <v>178825</v>
      </c>
      <c r="E18" s="13">
        <v>291062</v>
      </c>
      <c r="F18" s="11">
        <v>81570</v>
      </c>
      <c r="G18" s="12">
        <v>300523</v>
      </c>
      <c r="H18" s="13">
        <v>382093</v>
      </c>
      <c r="I18" s="11">
        <v>136199</v>
      </c>
      <c r="J18" s="12">
        <v>246621</v>
      </c>
      <c r="K18" s="13">
        <v>382820</v>
      </c>
      <c r="L18" s="11">
        <v>69274</v>
      </c>
      <c r="M18" s="12">
        <v>111254</v>
      </c>
      <c r="N18" s="13">
        <v>180528</v>
      </c>
      <c r="O18" s="14"/>
      <c r="P18" s="14"/>
      <c r="Q18" s="14"/>
      <c r="R18" s="11">
        <v>67188</v>
      </c>
      <c r="S18" s="12">
        <v>61750</v>
      </c>
      <c r="T18" s="13">
        <v>128938</v>
      </c>
      <c r="U18" s="11">
        <v>86400</v>
      </c>
      <c r="V18" s="12">
        <v>264015</v>
      </c>
      <c r="W18" s="13">
        <v>350415</v>
      </c>
      <c r="X18" s="11">
        <v>24750.91</v>
      </c>
      <c r="Y18" s="12">
        <v>54607.57</v>
      </c>
      <c r="Z18" s="13">
        <v>79358.48</v>
      </c>
      <c r="AA18" s="12">
        <f t="shared" si="4"/>
        <v>577618.91</v>
      </c>
      <c r="AB18" s="12">
        <f t="shared" si="4"/>
        <v>1217595.57</v>
      </c>
      <c r="AC18" s="13">
        <v>1795214.48</v>
      </c>
      <c r="AD18" s="90"/>
      <c r="AH18" s="10">
        <v>41699</v>
      </c>
      <c r="AI18" s="15">
        <v>116113.5</v>
      </c>
      <c r="AJ18" s="12">
        <v>96695.9</v>
      </c>
      <c r="AK18" s="13">
        <f t="shared" si="5"/>
        <v>212809.4</v>
      </c>
      <c r="AL18" s="15">
        <v>64099.92</v>
      </c>
      <c r="AM18" s="16">
        <v>197272.53</v>
      </c>
      <c r="AN18" s="13">
        <f t="shared" si="6"/>
        <v>261372.45</v>
      </c>
      <c r="AO18" s="15">
        <v>137301.67000000001</v>
      </c>
      <c r="AP18" s="16">
        <v>238302.09</v>
      </c>
      <c r="AQ18" s="13">
        <f t="shared" si="7"/>
        <v>375603.76</v>
      </c>
      <c r="AR18" s="15">
        <v>96999</v>
      </c>
      <c r="AS18" s="16">
        <v>83078</v>
      </c>
      <c r="AT18" s="13">
        <f t="shared" si="8"/>
        <v>180077</v>
      </c>
      <c r="AU18" s="14"/>
      <c r="AV18" s="14"/>
      <c r="AW18" s="14"/>
      <c r="AX18" s="15">
        <v>70724</v>
      </c>
      <c r="AY18" s="16">
        <v>63412</v>
      </c>
      <c r="AZ18" s="13">
        <f t="shared" si="9"/>
        <v>134136</v>
      </c>
      <c r="BA18" s="15">
        <v>78778</v>
      </c>
      <c r="BB18" s="16">
        <v>201938</v>
      </c>
      <c r="BC18" s="13">
        <f t="shared" si="10"/>
        <v>280716</v>
      </c>
      <c r="BD18" s="15">
        <v>39798</v>
      </c>
      <c r="BE18" s="16">
        <v>45534</v>
      </c>
      <c r="BF18" s="13">
        <f t="shared" si="11"/>
        <v>85332</v>
      </c>
      <c r="BG18" s="12">
        <f t="shared" si="13"/>
        <v>603814.09</v>
      </c>
      <c r="BH18" s="12">
        <f t="shared" si="13"/>
        <v>926232.52</v>
      </c>
      <c r="BI18" s="13">
        <f t="shared" si="12"/>
        <v>1530046.6099999999</v>
      </c>
    </row>
    <row r="19" spans="2:61" ht="15" thickBot="1" x14ac:dyDescent="0.4">
      <c r="B19" s="302" t="s">
        <v>13</v>
      </c>
      <c r="C19" s="18">
        <f t="shared" ref="C19:N19" si="14">SUM(C7:C18)</f>
        <v>1315227</v>
      </c>
      <c r="D19" s="19">
        <f t="shared" si="14"/>
        <v>1740103</v>
      </c>
      <c r="E19" s="20">
        <f t="shared" si="14"/>
        <v>3055330</v>
      </c>
      <c r="F19" s="18">
        <f t="shared" si="14"/>
        <v>1251556</v>
      </c>
      <c r="G19" s="19">
        <f t="shared" si="14"/>
        <v>2926438</v>
      </c>
      <c r="H19" s="20">
        <f t="shared" si="14"/>
        <v>4177994</v>
      </c>
      <c r="I19" s="18">
        <f t="shared" si="14"/>
        <v>1451671</v>
      </c>
      <c r="J19" s="19">
        <f t="shared" si="14"/>
        <v>2241646</v>
      </c>
      <c r="K19" s="20">
        <f t="shared" si="14"/>
        <v>3693317</v>
      </c>
      <c r="L19" s="18">
        <f t="shared" si="14"/>
        <v>651698</v>
      </c>
      <c r="M19" s="19">
        <f t="shared" si="14"/>
        <v>1065324</v>
      </c>
      <c r="N19" s="20">
        <f t="shared" si="14"/>
        <v>1717022</v>
      </c>
      <c r="O19" s="21"/>
      <c r="P19" s="21"/>
      <c r="Q19" s="21"/>
      <c r="R19" s="18">
        <f t="shared" ref="R19:AC19" si="15">SUM(R7:R18)</f>
        <v>688222.52800000005</v>
      </c>
      <c r="S19" s="19">
        <f t="shared" si="15"/>
        <v>454954.11200000002</v>
      </c>
      <c r="T19" s="20">
        <f t="shared" si="15"/>
        <v>1143176.6400000001</v>
      </c>
      <c r="U19" s="18">
        <f t="shared" si="15"/>
        <v>943467</v>
      </c>
      <c r="V19" s="19">
        <f t="shared" si="15"/>
        <v>2821071</v>
      </c>
      <c r="W19" s="20">
        <f t="shared" si="15"/>
        <v>3764538</v>
      </c>
      <c r="X19" s="18">
        <f t="shared" si="15"/>
        <v>332515.68</v>
      </c>
      <c r="Y19" s="19">
        <f t="shared" si="15"/>
        <v>162903.35</v>
      </c>
      <c r="Z19" s="20">
        <f t="shared" si="15"/>
        <v>495419.02999999991</v>
      </c>
      <c r="AA19" s="18">
        <f t="shared" si="15"/>
        <v>6634357.2080000006</v>
      </c>
      <c r="AB19" s="19">
        <f t="shared" si="15"/>
        <v>11412439.461999999</v>
      </c>
      <c r="AC19" s="20">
        <f t="shared" si="15"/>
        <v>18046796.670000002</v>
      </c>
      <c r="AD19" s="90"/>
      <c r="AF19" s="22"/>
      <c r="AH19" s="302" t="s">
        <v>13</v>
      </c>
      <c r="AI19" s="18">
        <f t="shared" ref="AI19:AT19" si="16">SUM(AI7:AI18)</f>
        <v>1301781.2000000002</v>
      </c>
      <c r="AJ19" s="19">
        <f t="shared" si="16"/>
        <v>1424689.8399999999</v>
      </c>
      <c r="AK19" s="20">
        <f t="shared" si="16"/>
        <v>2726471.0400000005</v>
      </c>
      <c r="AL19" s="18">
        <f t="shared" si="16"/>
        <v>1093845.3699999999</v>
      </c>
      <c r="AM19" s="19">
        <f t="shared" si="16"/>
        <v>2370508.67</v>
      </c>
      <c r="AN19" s="20">
        <f t="shared" si="16"/>
        <v>3464354.04</v>
      </c>
      <c r="AO19" s="18">
        <f t="shared" si="16"/>
        <v>1312227.73</v>
      </c>
      <c r="AP19" s="19">
        <f t="shared" si="16"/>
        <v>2016878.2499999998</v>
      </c>
      <c r="AQ19" s="20">
        <f t="shared" si="16"/>
        <v>3329105.9800000004</v>
      </c>
      <c r="AR19" s="18">
        <f t="shared" si="16"/>
        <v>645913.16</v>
      </c>
      <c r="AS19" s="19">
        <f t="shared" si="16"/>
        <v>1014728.76</v>
      </c>
      <c r="AT19" s="20">
        <f t="shared" si="16"/>
        <v>1660641.92</v>
      </c>
      <c r="AU19" s="21"/>
      <c r="AV19" s="21"/>
      <c r="AW19" s="21"/>
      <c r="AX19" s="18">
        <f t="shared" ref="AX19:BI19" si="17">SUM(AX7:AX18)</f>
        <v>685674.15999999992</v>
      </c>
      <c r="AY19" s="19">
        <f t="shared" si="17"/>
        <v>458105.95999999996</v>
      </c>
      <c r="AZ19" s="20">
        <f t="shared" si="17"/>
        <v>1143780.1200000001</v>
      </c>
      <c r="BA19" s="18">
        <f t="shared" si="17"/>
        <v>915212.97</v>
      </c>
      <c r="BB19" s="19">
        <f t="shared" si="17"/>
        <v>2454733.69</v>
      </c>
      <c r="BC19" s="20">
        <f t="shared" si="17"/>
        <v>3369946.66</v>
      </c>
      <c r="BD19" s="18">
        <f t="shared" si="17"/>
        <v>334423.89999999997</v>
      </c>
      <c r="BE19" s="18">
        <f t="shared" si="17"/>
        <v>147743.77000000002</v>
      </c>
      <c r="BF19" s="20">
        <f t="shared" si="17"/>
        <v>482167.67</v>
      </c>
      <c r="BG19" s="18">
        <f t="shared" si="17"/>
        <v>6289078.4900000002</v>
      </c>
      <c r="BH19" s="19">
        <f t="shared" si="17"/>
        <v>9887388.9399999995</v>
      </c>
      <c r="BI19" s="20">
        <f t="shared" si="17"/>
        <v>16176467.430000002</v>
      </c>
    </row>
    <row r="20" spans="2:61" ht="15" thickBot="1" x14ac:dyDescent="0.4">
      <c r="B20" s="303"/>
      <c r="C20" s="22"/>
      <c r="D20" s="22"/>
      <c r="E20" s="23"/>
      <c r="F20" s="22"/>
      <c r="G20" s="22"/>
      <c r="H20" s="23"/>
      <c r="I20" s="22"/>
      <c r="J20" s="22"/>
      <c r="K20" s="23"/>
      <c r="L20" s="22"/>
      <c r="M20" s="22"/>
      <c r="N20" s="23"/>
      <c r="O20" s="23"/>
      <c r="P20" s="23"/>
      <c r="Q20" s="23"/>
      <c r="R20" s="22"/>
      <c r="S20" s="22"/>
      <c r="T20" s="23"/>
      <c r="U20" s="23"/>
      <c r="V20" s="23"/>
      <c r="W20" s="23"/>
      <c r="X20" s="23"/>
      <c r="Y20" s="23"/>
      <c r="Z20" s="23"/>
      <c r="AA20" s="22"/>
      <c r="AB20" s="22"/>
      <c r="AC20" s="23"/>
      <c r="AD20" s="23"/>
      <c r="AH20" s="303"/>
      <c r="AI20" s="22"/>
      <c r="AJ20" s="22"/>
      <c r="AK20" s="23"/>
      <c r="AL20" s="22"/>
      <c r="AM20" s="22"/>
      <c r="AN20" s="23"/>
      <c r="AO20" s="22"/>
      <c r="AP20" s="22"/>
      <c r="AQ20" s="23"/>
      <c r="AR20" s="22"/>
      <c r="AS20" s="22"/>
      <c r="AT20" s="23"/>
      <c r="AU20" s="23"/>
      <c r="AV20" s="23"/>
      <c r="AW20" s="23"/>
      <c r="AX20" s="22"/>
      <c r="AY20" s="22"/>
      <c r="AZ20" s="23"/>
      <c r="BA20" s="23"/>
      <c r="BB20" s="23"/>
      <c r="BC20" s="23"/>
      <c r="BD20" s="23"/>
      <c r="BE20" s="23"/>
      <c r="BF20" s="23"/>
      <c r="BG20" s="22"/>
      <c r="BH20" s="22"/>
      <c r="BI20" s="23"/>
    </row>
    <row r="21" spans="2:61" ht="15" thickBot="1" x14ac:dyDescent="0.4">
      <c r="B21" s="303"/>
      <c r="C21" s="612" t="s">
        <v>16</v>
      </c>
      <c r="D21" s="605"/>
      <c r="E21" s="605"/>
      <c r="F21" s="605"/>
      <c r="G21" s="605"/>
      <c r="H21" s="605"/>
      <c r="I21" s="605"/>
      <c r="J21" s="605"/>
      <c r="K21" s="605"/>
      <c r="L21" s="605"/>
      <c r="M21" s="605"/>
      <c r="N21" s="605"/>
      <c r="O21" s="605"/>
      <c r="P21" s="605"/>
      <c r="Q21" s="605"/>
      <c r="R21" s="605"/>
      <c r="S21" s="605"/>
      <c r="T21" s="605"/>
      <c r="U21" s="605"/>
      <c r="V21" s="605"/>
      <c r="W21" s="605"/>
      <c r="X21" s="605"/>
      <c r="Y21" s="605"/>
      <c r="Z21" s="605"/>
      <c r="AA21" s="605"/>
      <c r="AB21" s="605"/>
      <c r="AC21" s="613"/>
      <c r="AD21" s="88"/>
      <c r="AH21" s="303"/>
      <c r="AI21" s="612" t="s">
        <v>23</v>
      </c>
      <c r="AJ21" s="605"/>
      <c r="AK21" s="605"/>
      <c r="AL21" s="605"/>
      <c r="AM21" s="605"/>
      <c r="AN21" s="605"/>
      <c r="AO21" s="605"/>
      <c r="AP21" s="605"/>
      <c r="AQ21" s="605"/>
      <c r="AR21" s="605"/>
      <c r="AS21" s="605"/>
      <c r="AT21" s="605"/>
      <c r="AU21" s="605"/>
      <c r="AV21" s="605"/>
      <c r="AW21" s="605"/>
      <c r="AX21" s="605"/>
      <c r="AY21" s="605"/>
      <c r="AZ21" s="605"/>
      <c r="BA21" s="605"/>
      <c r="BB21" s="605"/>
      <c r="BC21" s="605"/>
      <c r="BD21" s="605"/>
      <c r="BE21" s="605"/>
      <c r="BF21" s="605"/>
      <c r="BG21" s="605"/>
      <c r="BH21" s="605"/>
      <c r="BI21" s="613"/>
    </row>
    <row r="22" spans="2:61" ht="15" thickBot="1" x14ac:dyDescent="0.4">
      <c r="B22" s="303"/>
      <c r="C22" s="3" t="s">
        <v>1</v>
      </c>
      <c r="D22" s="4"/>
      <c r="E22" s="5"/>
      <c r="F22" s="3" t="s">
        <v>2</v>
      </c>
      <c r="G22" s="4"/>
      <c r="H22" s="5"/>
      <c r="I22" s="3" t="s">
        <v>3</v>
      </c>
      <c r="J22" s="4"/>
      <c r="K22" s="5"/>
      <c r="L22" s="3" t="s">
        <v>4</v>
      </c>
      <c r="M22" s="4"/>
      <c r="N22" s="5"/>
      <c r="O22" s="612" t="s">
        <v>5</v>
      </c>
      <c r="P22" s="605"/>
      <c r="Q22" s="613"/>
      <c r="R22" s="3" t="s">
        <v>6</v>
      </c>
      <c r="S22" s="4"/>
      <c r="T22" s="5"/>
      <c r="U22" s="3" t="s">
        <v>7</v>
      </c>
      <c r="V22" s="4"/>
      <c r="W22" s="5"/>
      <c r="X22" s="3" t="s">
        <v>8</v>
      </c>
      <c r="Y22" s="4"/>
      <c r="Z22" s="5"/>
      <c r="AA22" s="3" t="s">
        <v>9</v>
      </c>
      <c r="AB22" s="4"/>
      <c r="AC22" s="5"/>
      <c r="AD22" s="89"/>
      <c r="AH22" s="303"/>
      <c r="AI22" s="3" t="s">
        <v>1</v>
      </c>
      <c r="AJ22" s="4"/>
      <c r="AK22" s="5"/>
      <c r="AL22" s="3" t="s">
        <v>2</v>
      </c>
      <c r="AM22" s="4"/>
      <c r="AN22" s="5"/>
      <c r="AO22" s="3" t="s">
        <v>3</v>
      </c>
      <c r="AP22" s="4"/>
      <c r="AQ22" s="5"/>
      <c r="AR22" s="612" t="s">
        <v>4</v>
      </c>
      <c r="AS22" s="605"/>
      <c r="AT22" s="613"/>
      <c r="AU22" s="612" t="s">
        <v>5</v>
      </c>
      <c r="AV22" s="605"/>
      <c r="AW22" s="613"/>
      <c r="AX22" s="3" t="s">
        <v>6</v>
      </c>
      <c r="AY22" s="4"/>
      <c r="AZ22" s="5"/>
      <c r="BA22" s="3" t="s">
        <v>7</v>
      </c>
      <c r="BB22" s="4"/>
      <c r="BC22" s="5"/>
      <c r="BD22" s="3" t="s">
        <v>8</v>
      </c>
      <c r="BE22" s="4"/>
      <c r="BF22" s="5"/>
      <c r="BG22" s="3" t="s">
        <v>9</v>
      </c>
      <c r="BH22" s="4"/>
      <c r="BI22" s="5"/>
    </row>
    <row r="23" spans="2:61" ht="15" thickBot="1" x14ac:dyDescent="0.4">
      <c r="C23" s="6" t="s">
        <v>10</v>
      </c>
      <c r="D23" s="7" t="s">
        <v>11</v>
      </c>
      <c r="E23" s="8" t="s">
        <v>12</v>
      </c>
      <c r="F23" s="6" t="str">
        <f t="shared" ref="F23:N23" si="18">+C23</f>
        <v>LUMP</v>
      </c>
      <c r="G23" s="7" t="str">
        <f t="shared" si="18"/>
        <v>FINES</v>
      </c>
      <c r="H23" s="8" t="str">
        <f t="shared" si="18"/>
        <v>TOT</v>
      </c>
      <c r="I23" s="6" t="str">
        <f t="shared" si="18"/>
        <v>LUMP</v>
      </c>
      <c r="J23" s="7" t="str">
        <f t="shared" si="18"/>
        <v>FINES</v>
      </c>
      <c r="K23" s="8" t="str">
        <f t="shared" si="18"/>
        <v>TOT</v>
      </c>
      <c r="L23" s="6" t="str">
        <f t="shared" si="18"/>
        <v>LUMP</v>
      </c>
      <c r="M23" s="7" t="str">
        <f t="shared" si="18"/>
        <v>FINES</v>
      </c>
      <c r="N23" s="8" t="str">
        <f t="shared" si="18"/>
        <v>TOT</v>
      </c>
      <c r="O23" s="9"/>
      <c r="P23" s="9"/>
      <c r="Q23" s="9"/>
      <c r="R23" s="6" t="str">
        <f>+L23</f>
        <v>LUMP</v>
      </c>
      <c r="S23" s="7" t="str">
        <f>+M23</f>
        <v>FINES</v>
      </c>
      <c r="T23" s="8" t="str">
        <f>+N23</f>
        <v>TOT</v>
      </c>
      <c r="U23" s="6" t="str">
        <f t="shared" ref="U23:Z23" si="19">+R23</f>
        <v>LUMP</v>
      </c>
      <c r="V23" s="7" t="str">
        <f t="shared" si="19"/>
        <v>FINES</v>
      </c>
      <c r="W23" s="8" t="str">
        <f t="shared" si="19"/>
        <v>TOT</v>
      </c>
      <c r="X23" s="6" t="str">
        <f t="shared" si="19"/>
        <v>LUMP</v>
      </c>
      <c r="Y23" s="7" t="str">
        <f t="shared" si="19"/>
        <v>FINES</v>
      </c>
      <c r="Z23" s="8" t="str">
        <f t="shared" si="19"/>
        <v>TOT</v>
      </c>
      <c r="AA23" s="6" t="str">
        <f>+R23</f>
        <v>LUMP</v>
      </c>
      <c r="AB23" s="7" t="str">
        <f>+S23</f>
        <v>FINES</v>
      </c>
      <c r="AC23" s="8" t="str">
        <f>+T23</f>
        <v>TOT</v>
      </c>
      <c r="AD23" s="88"/>
      <c r="AI23" s="6" t="s">
        <v>10</v>
      </c>
      <c r="AJ23" s="7" t="s">
        <v>11</v>
      </c>
      <c r="AK23" s="8" t="s">
        <v>12</v>
      </c>
      <c r="AL23" s="6" t="str">
        <f t="shared" ref="AL23:AT23" si="20">+AI23</f>
        <v>LUMP</v>
      </c>
      <c r="AM23" s="7" t="str">
        <f t="shared" si="20"/>
        <v>FINES</v>
      </c>
      <c r="AN23" s="8" t="str">
        <f t="shared" si="20"/>
        <v>TOT</v>
      </c>
      <c r="AO23" s="6" t="str">
        <f t="shared" si="20"/>
        <v>LUMP</v>
      </c>
      <c r="AP23" s="7" t="str">
        <f t="shared" si="20"/>
        <v>FINES</v>
      </c>
      <c r="AQ23" s="8" t="str">
        <f t="shared" si="20"/>
        <v>TOT</v>
      </c>
      <c r="AR23" s="6" t="str">
        <f t="shared" si="20"/>
        <v>LUMP</v>
      </c>
      <c r="AS23" s="7" t="str">
        <f t="shared" si="20"/>
        <v>FINES</v>
      </c>
      <c r="AT23" s="8" t="str">
        <f t="shared" si="20"/>
        <v>TOT</v>
      </c>
      <c r="AU23" s="9"/>
      <c r="AV23" s="9"/>
      <c r="AW23" s="9"/>
      <c r="AX23" s="6" t="str">
        <f>+AR23</f>
        <v>LUMP</v>
      </c>
      <c r="AY23" s="7" t="str">
        <f>+AS23</f>
        <v>FINES</v>
      </c>
      <c r="AZ23" s="8" t="str">
        <f>+AT23</f>
        <v>TOT</v>
      </c>
      <c r="BA23" s="6" t="str">
        <f t="shared" ref="BA23:BF23" si="21">+AX23</f>
        <v>LUMP</v>
      </c>
      <c r="BB23" s="7" t="str">
        <f t="shared" si="21"/>
        <v>FINES</v>
      </c>
      <c r="BC23" s="8" t="str">
        <f t="shared" si="21"/>
        <v>TOT</v>
      </c>
      <c r="BD23" s="6" t="str">
        <f t="shared" si="21"/>
        <v>LUMP</v>
      </c>
      <c r="BE23" s="7" t="str">
        <f t="shared" si="21"/>
        <v>FINES</v>
      </c>
      <c r="BF23" s="8" t="str">
        <f t="shared" si="21"/>
        <v>TOT</v>
      </c>
      <c r="BG23" s="6" t="str">
        <f>+AX23</f>
        <v>LUMP</v>
      </c>
      <c r="BH23" s="7" t="str">
        <f>+AY23</f>
        <v>FINES</v>
      </c>
      <c r="BI23" s="8" t="str">
        <f>+AZ23</f>
        <v>TOT</v>
      </c>
    </row>
    <row r="24" spans="2:61" x14ac:dyDescent="0.35">
      <c r="B24" s="10">
        <v>41730</v>
      </c>
      <c r="C24" s="11">
        <v>108361</v>
      </c>
      <c r="D24" s="12">
        <v>163701</v>
      </c>
      <c r="E24" s="13">
        <f t="shared" ref="E24:E35" si="22">+C24+D24</f>
        <v>272062</v>
      </c>
      <c r="F24" s="11">
        <v>37928</v>
      </c>
      <c r="G24" s="12">
        <v>96375</v>
      </c>
      <c r="H24" s="13">
        <f t="shared" ref="H24:H35" si="23">+F24+G24</f>
        <v>134303</v>
      </c>
      <c r="I24" s="11">
        <v>116153</v>
      </c>
      <c r="J24" s="12">
        <v>205544</v>
      </c>
      <c r="K24" s="13">
        <f t="shared" ref="K24:K35" si="24">+I24+J24</f>
        <v>321697</v>
      </c>
      <c r="L24" s="11">
        <v>53775</v>
      </c>
      <c r="M24" s="12">
        <v>90330</v>
      </c>
      <c r="N24" s="13">
        <f t="shared" ref="N24:N35" si="25">+L24+M24</f>
        <v>144105</v>
      </c>
      <c r="O24" s="14"/>
      <c r="P24" s="14"/>
      <c r="Q24" s="14"/>
      <c r="R24" s="11">
        <v>69859.66</v>
      </c>
      <c r="S24" s="12">
        <v>41381.06</v>
      </c>
      <c r="T24" s="13">
        <f t="shared" ref="T24:T35" si="26">+R24+S24</f>
        <v>111240.72</v>
      </c>
      <c r="U24" s="11">
        <v>100200</v>
      </c>
      <c r="V24" s="12">
        <v>174840</v>
      </c>
      <c r="W24" s="13">
        <f t="shared" ref="W24:W35" si="27">+U24+V24</f>
        <v>275040</v>
      </c>
      <c r="X24" s="11">
        <v>29966</v>
      </c>
      <c r="Y24" s="12">
        <v>43853</v>
      </c>
      <c r="Z24" s="13">
        <f t="shared" ref="Z24:Z35" si="28">+X24+Y24</f>
        <v>73819</v>
      </c>
      <c r="AA24" s="12">
        <f>+L24+C24+F24+I24+R24+U24+X24+O24</f>
        <v>516242.66000000003</v>
      </c>
      <c r="AB24" s="12">
        <f>+M24+D24+G24+J24+S24+V24+Y24+P24</f>
        <v>816024.06</v>
      </c>
      <c r="AC24" s="13">
        <f t="shared" ref="AC24:AC35" si="29">+AA24+AB24</f>
        <v>1332266.7200000002</v>
      </c>
      <c r="AD24" s="90"/>
      <c r="AH24" s="10">
        <v>41730</v>
      </c>
      <c r="AI24" s="15">
        <v>115951</v>
      </c>
      <c r="AJ24" s="16">
        <v>140054</v>
      </c>
      <c r="AK24" s="25">
        <f t="shared" ref="AK24:AK35" si="30">+AI24+AJ24</f>
        <v>256005</v>
      </c>
      <c r="AL24" s="15">
        <v>78222.63</v>
      </c>
      <c r="AM24" s="16">
        <v>39776.26</v>
      </c>
      <c r="AN24" s="25">
        <f t="shared" ref="AN24:AN35" si="31">+AL24+AM24</f>
        <v>117998.89000000001</v>
      </c>
      <c r="AO24" s="15">
        <v>112199.16</v>
      </c>
      <c r="AP24" s="16">
        <v>203067.93</v>
      </c>
      <c r="AQ24" s="25">
        <f t="shared" ref="AQ24:AQ35" si="32">+AO24+AP24</f>
        <v>315267.08999999997</v>
      </c>
      <c r="AR24" s="15">
        <v>52206.39</v>
      </c>
      <c r="AS24" s="16">
        <v>99337.34</v>
      </c>
      <c r="AT24" s="25">
        <f t="shared" ref="AT24:AT35" si="33">+AR24+AS24</f>
        <v>151543.72999999998</v>
      </c>
      <c r="AU24" s="26"/>
      <c r="AV24" s="26"/>
      <c r="AW24" s="26"/>
      <c r="AX24" s="15">
        <v>66632.05</v>
      </c>
      <c r="AY24" s="16">
        <v>36878.04</v>
      </c>
      <c r="AZ24" s="25">
        <f t="shared" ref="AZ24:AZ35" si="34">+AX24+AY24</f>
        <v>103510.09</v>
      </c>
      <c r="BA24" s="15">
        <v>98153</v>
      </c>
      <c r="BB24" s="16">
        <v>195139</v>
      </c>
      <c r="BC24" s="25">
        <f t="shared" ref="BC24:BC35" si="35">+BA24+BB24</f>
        <v>293292</v>
      </c>
      <c r="BD24" s="15">
        <v>26598</v>
      </c>
      <c r="BE24" s="16">
        <v>56898</v>
      </c>
      <c r="BF24" s="25">
        <f t="shared" ref="BF24:BF35" si="36">+BD24+BE24</f>
        <v>83496</v>
      </c>
      <c r="BG24" s="12">
        <f>+AR24+AI24+AL24+AO24+AX24+BA24+BD24+AU24</f>
        <v>549962.23</v>
      </c>
      <c r="BH24" s="12">
        <f>+AS24+AJ24+AM24+AP24+AY24+BB24+BE24+AV24</f>
        <v>771150.57</v>
      </c>
      <c r="BI24" s="13">
        <f t="shared" ref="BI24:BI35" si="37">+BG24+BH24</f>
        <v>1321112.7999999998</v>
      </c>
    </row>
    <row r="25" spans="2:61" x14ac:dyDescent="0.35">
      <c r="B25" s="10">
        <v>41760</v>
      </c>
      <c r="C25" s="11">
        <v>133994</v>
      </c>
      <c r="D25" s="12">
        <v>196201</v>
      </c>
      <c r="E25" s="13">
        <f t="shared" si="22"/>
        <v>330195</v>
      </c>
      <c r="F25" s="11">
        <v>67502</v>
      </c>
      <c r="G25" s="12">
        <v>232555</v>
      </c>
      <c r="H25" s="13">
        <f t="shared" si="23"/>
        <v>300057</v>
      </c>
      <c r="I25" s="11">
        <v>62776</v>
      </c>
      <c r="J25" s="12">
        <v>122449</v>
      </c>
      <c r="K25" s="13">
        <f t="shared" si="24"/>
        <v>185225</v>
      </c>
      <c r="L25" s="11">
        <v>34465</v>
      </c>
      <c r="M25" s="12">
        <v>69747</v>
      </c>
      <c r="N25" s="13">
        <f t="shared" si="25"/>
        <v>104212</v>
      </c>
      <c r="O25" s="14"/>
      <c r="P25" s="14"/>
      <c r="Q25" s="14"/>
      <c r="R25" s="11">
        <v>40344</v>
      </c>
      <c r="S25" s="12">
        <v>31787</v>
      </c>
      <c r="T25" s="13">
        <f t="shared" si="26"/>
        <v>72131</v>
      </c>
      <c r="U25" s="11">
        <v>103432</v>
      </c>
      <c r="V25" s="12">
        <v>213368</v>
      </c>
      <c r="W25" s="13">
        <f t="shared" si="27"/>
        <v>316800</v>
      </c>
      <c r="X25" s="11">
        <v>22415</v>
      </c>
      <c r="Y25" s="12">
        <v>37088</v>
      </c>
      <c r="Z25" s="13">
        <f t="shared" si="28"/>
        <v>59503</v>
      </c>
      <c r="AA25" s="12">
        <f t="shared" ref="AA25:AB35" si="38">+L25+C25+F25+I25+R25+U25+X25+O25</f>
        <v>464928</v>
      </c>
      <c r="AB25" s="12">
        <f t="shared" si="38"/>
        <v>903195</v>
      </c>
      <c r="AC25" s="13">
        <f t="shared" si="29"/>
        <v>1368123</v>
      </c>
      <c r="AD25" s="90"/>
      <c r="AH25" s="10">
        <v>41760</v>
      </c>
      <c r="AI25" s="15">
        <v>139071.5</v>
      </c>
      <c r="AJ25" s="16">
        <v>191162.8</v>
      </c>
      <c r="AK25" s="25">
        <f t="shared" si="30"/>
        <v>330234.3</v>
      </c>
      <c r="AL25" s="15">
        <v>80993.81</v>
      </c>
      <c r="AM25" s="16">
        <v>128759.08</v>
      </c>
      <c r="AN25" s="25">
        <f t="shared" si="31"/>
        <v>209752.89</v>
      </c>
      <c r="AO25" s="15">
        <v>57832.35</v>
      </c>
      <c r="AP25" s="16">
        <v>123129.69</v>
      </c>
      <c r="AQ25" s="25">
        <f t="shared" si="32"/>
        <v>180962.04</v>
      </c>
      <c r="AR25" s="15">
        <v>33395.51</v>
      </c>
      <c r="AS25" s="16">
        <v>61351.91</v>
      </c>
      <c r="AT25" s="25">
        <f t="shared" si="33"/>
        <v>94747.420000000013</v>
      </c>
      <c r="AU25" s="26"/>
      <c r="AV25" s="26"/>
      <c r="AW25" s="26"/>
      <c r="AX25" s="15">
        <v>41736</v>
      </c>
      <c r="AY25" s="16">
        <v>36876</v>
      </c>
      <c r="AZ25" s="25">
        <f t="shared" si="34"/>
        <v>78612</v>
      </c>
      <c r="BA25" s="15">
        <v>104109</v>
      </c>
      <c r="BB25" s="16">
        <v>178014</v>
      </c>
      <c r="BC25" s="25">
        <f t="shared" si="35"/>
        <v>282123</v>
      </c>
      <c r="BD25" s="15">
        <v>22257</v>
      </c>
      <c r="BE25" s="16">
        <v>29341</v>
      </c>
      <c r="BF25" s="25">
        <f t="shared" si="36"/>
        <v>51598</v>
      </c>
      <c r="BG25" s="12">
        <f t="shared" ref="BG25:BH35" si="39">+AR25+AI25+AL25+AO25+AX25+BA25+BD25+AU25</f>
        <v>479395.17</v>
      </c>
      <c r="BH25" s="12">
        <f t="shared" si="39"/>
        <v>748634.48</v>
      </c>
      <c r="BI25" s="13">
        <f t="shared" si="37"/>
        <v>1228029.6499999999</v>
      </c>
    </row>
    <row r="26" spans="2:61" x14ac:dyDescent="0.35">
      <c r="B26" s="10">
        <v>41791</v>
      </c>
      <c r="C26" s="11">
        <v>117046</v>
      </c>
      <c r="D26" s="12">
        <v>180166</v>
      </c>
      <c r="E26" s="13">
        <f t="shared" si="22"/>
        <v>297212</v>
      </c>
      <c r="F26" s="11">
        <v>88024</v>
      </c>
      <c r="G26" s="12">
        <v>216052</v>
      </c>
      <c r="H26" s="13">
        <f t="shared" si="23"/>
        <v>304076</v>
      </c>
      <c r="I26" s="11">
        <v>133335</v>
      </c>
      <c r="J26" s="12">
        <v>147560</v>
      </c>
      <c r="K26" s="13">
        <f t="shared" si="24"/>
        <v>280895</v>
      </c>
      <c r="L26" s="11">
        <v>0</v>
      </c>
      <c r="M26" s="12">
        <v>0</v>
      </c>
      <c r="N26" s="13">
        <f t="shared" si="25"/>
        <v>0</v>
      </c>
      <c r="O26" s="14"/>
      <c r="P26" s="14"/>
      <c r="Q26" s="14"/>
      <c r="R26" s="11">
        <v>90660.59</v>
      </c>
      <c r="S26" s="12">
        <v>19141.25</v>
      </c>
      <c r="T26" s="13">
        <f t="shared" si="26"/>
        <v>109801.84</v>
      </c>
      <c r="U26" s="11">
        <v>96150</v>
      </c>
      <c r="V26" s="12">
        <v>210165</v>
      </c>
      <c r="W26" s="13">
        <f t="shared" si="27"/>
        <v>306315</v>
      </c>
      <c r="X26" s="11">
        <v>35583</v>
      </c>
      <c r="Y26" s="12">
        <v>35788</v>
      </c>
      <c r="Z26" s="13">
        <f t="shared" si="28"/>
        <v>71371</v>
      </c>
      <c r="AA26" s="12">
        <f t="shared" si="38"/>
        <v>560798.59</v>
      </c>
      <c r="AB26" s="12">
        <f t="shared" si="38"/>
        <v>808872.25</v>
      </c>
      <c r="AC26" s="13">
        <f t="shared" si="29"/>
        <v>1369670.8399999999</v>
      </c>
      <c r="AD26" s="90"/>
      <c r="AH26" s="10">
        <v>41791</v>
      </c>
      <c r="AI26" s="15">
        <v>114497.60000000001</v>
      </c>
      <c r="AJ26" s="16">
        <v>140119.6</v>
      </c>
      <c r="AK26" s="25">
        <f t="shared" si="30"/>
        <v>254617.2</v>
      </c>
      <c r="AL26" s="15">
        <v>111930.8</v>
      </c>
      <c r="AM26" s="16">
        <v>155649.47</v>
      </c>
      <c r="AN26" s="25">
        <f t="shared" si="31"/>
        <v>267580.27</v>
      </c>
      <c r="AO26" s="15">
        <v>78871.14</v>
      </c>
      <c r="AP26" s="16">
        <v>145208.23000000001</v>
      </c>
      <c r="AQ26" s="25">
        <f t="shared" si="32"/>
        <v>224079.37</v>
      </c>
      <c r="AR26" s="15">
        <v>3308.5</v>
      </c>
      <c r="AS26" s="16">
        <v>26389.34</v>
      </c>
      <c r="AT26" s="25">
        <f t="shared" si="33"/>
        <v>29697.84</v>
      </c>
      <c r="AU26" s="26"/>
      <c r="AV26" s="26"/>
      <c r="AW26" s="26"/>
      <c r="AX26" s="15">
        <v>90479.59</v>
      </c>
      <c r="AY26" s="16">
        <v>17924</v>
      </c>
      <c r="AZ26" s="25">
        <f t="shared" si="34"/>
        <v>108403.59</v>
      </c>
      <c r="BA26" s="15">
        <v>100784</v>
      </c>
      <c r="BB26" s="16">
        <v>179694</v>
      </c>
      <c r="BC26" s="25">
        <f t="shared" si="35"/>
        <v>280478</v>
      </c>
      <c r="BD26" s="15">
        <v>37104</v>
      </c>
      <c r="BE26" s="16">
        <v>40578</v>
      </c>
      <c r="BF26" s="25">
        <f t="shared" si="36"/>
        <v>77682</v>
      </c>
      <c r="BG26" s="12">
        <f t="shared" si="39"/>
        <v>536975.63</v>
      </c>
      <c r="BH26" s="12">
        <f t="shared" si="39"/>
        <v>705562.64</v>
      </c>
      <c r="BI26" s="13">
        <f t="shared" si="37"/>
        <v>1242538.27</v>
      </c>
    </row>
    <row r="27" spans="2:61" x14ac:dyDescent="0.35">
      <c r="B27" s="10">
        <v>41821</v>
      </c>
      <c r="C27" s="11">
        <v>121024</v>
      </c>
      <c r="D27" s="12">
        <v>182048</v>
      </c>
      <c r="E27" s="13">
        <f t="shared" si="22"/>
        <v>303072</v>
      </c>
      <c r="F27" s="11">
        <v>72852</v>
      </c>
      <c r="G27" s="12">
        <v>197207</v>
      </c>
      <c r="H27" s="13">
        <f t="shared" si="23"/>
        <v>270059</v>
      </c>
      <c r="I27" s="11">
        <v>113520</v>
      </c>
      <c r="J27" s="12">
        <v>152075</v>
      </c>
      <c r="K27" s="13">
        <f t="shared" si="24"/>
        <v>265595</v>
      </c>
      <c r="L27" s="11">
        <v>0</v>
      </c>
      <c r="M27" s="12">
        <v>0</v>
      </c>
      <c r="N27" s="13">
        <f t="shared" si="25"/>
        <v>0</v>
      </c>
      <c r="O27" s="14"/>
      <c r="P27" s="14"/>
      <c r="Q27" s="14"/>
      <c r="R27" s="11">
        <v>66639.02</v>
      </c>
      <c r="S27" s="12">
        <v>35832.230000000003</v>
      </c>
      <c r="T27" s="13">
        <f t="shared" si="26"/>
        <v>102471.25</v>
      </c>
      <c r="U27" s="11">
        <v>98048</v>
      </c>
      <c r="V27" s="12">
        <v>208042</v>
      </c>
      <c r="W27" s="13">
        <f t="shared" si="27"/>
        <v>306090</v>
      </c>
      <c r="X27" s="11">
        <v>27915</v>
      </c>
      <c r="Y27" s="12">
        <v>36976</v>
      </c>
      <c r="Z27" s="13">
        <f t="shared" si="28"/>
        <v>64891</v>
      </c>
      <c r="AA27" s="12">
        <f t="shared" si="38"/>
        <v>499998.02</v>
      </c>
      <c r="AB27" s="12">
        <f t="shared" si="38"/>
        <v>812180.23</v>
      </c>
      <c r="AC27" s="13">
        <f t="shared" si="29"/>
        <v>1312178.25</v>
      </c>
      <c r="AD27" s="90"/>
      <c r="AH27" s="10">
        <v>41821</v>
      </c>
      <c r="AI27" s="15">
        <v>117848.3</v>
      </c>
      <c r="AJ27" s="16">
        <v>178670.3</v>
      </c>
      <c r="AK27" s="25">
        <f t="shared" si="30"/>
        <v>296518.59999999998</v>
      </c>
      <c r="AL27" s="15">
        <v>76539.77</v>
      </c>
      <c r="AM27" s="16">
        <v>149160.46</v>
      </c>
      <c r="AN27" s="25">
        <f t="shared" si="31"/>
        <v>225700.22999999998</v>
      </c>
      <c r="AO27" s="15">
        <v>166040.51</v>
      </c>
      <c r="AP27" s="16">
        <v>152722.57</v>
      </c>
      <c r="AQ27" s="25">
        <f t="shared" si="32"/>
        <v>318763.08</v>
      </c>
      <c r="AR27" s="15">
        <v>0</v>
      </c>
      <c r="AS27" s="16">
        <v>0</v>
      </c>
      <c r="AT27" s="25">
        <f t="shared" si="33"/>
        <v>0</v>
      </c>
      <c r="AU27" s="26"/>
      <c r="AV27" s="26"/>
      <c r="AW27" s="26"/>
      <c r="AX27" s="15">
        <v>62620.68</v>
      </c>
      <c r="AY27" s="16">
        <v>33768</v>
      </c>
      <c r="AZ27" s="25">
        <f t="shared" si="34"/>
        <v>96388.68</v>
      </c>
      <c r="BA27" s="15">
        <v>79595</v>
      </c>
      <c r="BB27" s="16">
        <v>200783</v>
      </c>
      <c r="BC27" s="25">
        <f t="shared" si="35"/>
        <v>280378</v>
      </c>
      <c r="BD27" s="15">
        <v>26407</v>
      </c>
      <c r="BE27" s="16">
        <v>29343</v>
      </c>
      <c r="BF27" s="25">
        <f t="shared" si="36"/>
        <v>55750</v>
      </c>
      <c r="BG27" s="12">
        <f t="shared" si="39"/>
        <v>529051.26</v>
      </c>
      <c r="BH27" s="12">
        <f t="shared" si="39"/>
        <v>744447.33000000007</v>
      </c>
      <c r="BI27" s="13">
        <f t="shared" si="37"/>
        <v>1273498.5900000001</v>
      </c>
    </row>
    <row r="28" spans="2:61" x14ac:dyDescent="0.35">
      <c r="B28" s="10">
        <v>41852</v>
      </c>
      <c r="C28" s="11">
        <v>118828</v>
      </c>
      <c r="D28" s="12">
        <v>157790</v>
      </c>
      <c r="E28" s="13">
        <f t="shared" si="22"/>
        <v>276618</v>
      </c>
      <c r="F28" s="11">
        <v>82902</v>
      </c>
      <c r="G28" s="12">
        <v>182195</v>
      </c>
      <c r="H28" s="13">
        <f t="shared" si="23"/>
        <v>265097</v>
      </c>
      <c r="I28" s="11">
        <v>126631</v>
      </c>
      <c r="J28" s="12">
        <v>197043</v>
      </c>
      <c r="K28" s="13">
        <f t="shared" si="24"/>
        <v>323674</v>
      </c>
      <c r="L28" s="11">
        <v>0</v>
      </c>
      <c r="M28" s="12">
        <v>0</v>
      </c>
      <c r="N28" s="13">
        <f t="shared" si="25"/>
        <v>0</v>
      </c>
      <c r="O28" s="14"/>
      <c r="P28" s="14"/>
      <c r="Q28" s="14"/>
      <c r="R28" s="11">
        <v>59389.5</v>
      </c>
      <c r="S28" s="12">
        <v>37327.230000000003</v>
      </c>
      <c r="T28" s="13">
        <f t="shared" si="26"/>
        <v>96716.73000000001</v>
      </c>
      <c r="U28" s="11">
        <v>48040</v>
      </c>
      <c r="V28" s="12">
        <v>79715</v>
      </c>
      <c r="W28" s="13">
        <f t="shared" si="27"/>
        <v>127755</v>
      </c>
      <c r="X28" s="11">
        <v>43080</v>
      </c>
      <c r="Y28" s="12">
        <v>14320</v>
      </c>
      <c r="Z28" s="13">
        <f t="shared" si="28"/>
        <v>57400</v>
      </c>
      <c r="AA28" s="12">
        <f t="shared" si="38"/>
        <v>478870.5</v>
      </c>
      <c r="AB28" s="12">
        <f t="shared" si="38"/>
        <v>668390.23</v>
      </c>
      <c r="AC28" s="13">
        <f t="shared" si="29"/>
        <v>1147260.73</v>
      </c>
      <c r="AD28" s="90"/>
      <c r="AH28" s="10">
        <v>41852</v>
      </c>
      <c r="AI28" s="15">
        <v>121379.3</v>
      </c>
      <c r="AJ28" s="16">
        <v>196091.6</v>
      </c>
      <c r="AK28" s="25">
        <f t="shared" si="30"/>
        <v>317470.90000000002</v>
      </c>
      <c r="AL28" s="15">
        <v>109498.65</v>
      </c>
      <c r="AM28" s="16">
        <v>100658.19</v>
      </c>
      <c r="AN28" s="25">
        <f t="shared" si="31"/>
        <v>210156.84</v>
      </c>
      <c r="AO28" s="15">
        <v>122146.45</v>
      </c>
      <c r="AP28" s="16">
        <v>262421.64</v>
      </c>
      <c r="AQ28" s="25">
        <f t="shared" si="32"/>
        <v>384568.09</v>
      </c>
      <c r="AR28" s="15">
        <v>0</v>
      </c>
      <c r="AS28" s="16">
        <v>0</v>
      </c>
      <c r="AT28" s="25">
        <f t="shared" si="33"/>
        <v>0</v>
      </c>
      <c r="AU28" s="26"/>
      <c r="AV28" s="26"/>
      <c r="AW28" s="26"/>
      <c r="AX28" s="15">
        <v>56087.55</v>
      </c>
      <c r="AY28" s="16">
        <v>38331.08</v>
      </c>
      <c r="AZ28" s="25">
        <f t="shared" si="34"/>
        <v>94418.63</v>
      </c>
      <c r="BA28" s="15">
        <v>48648</v>
      </c>
      <c r="BB28" s="16">
        <v>130598</v>
      </c>
      <c r="BC28" s="25">
        <f t="shared" si="35"/>
        <v>179246</v>
      </c>
      <c r="BD28" s="15">
        <v>40900</v>
      </c>
      <c r="BE28" s="16">
        <v>5242</v>
      </c>
      <c r="BF28" s="25">
        <f t="shared" si="36"/>
        <v>46142</v>
      </c>
      <c r="BG28" s="12">
        <f t="shared" si="39"/>
        <v>498659.95</v>
      </c>
      <c r="BH28" s="12">
        <f t="shared" si="39"/>
        <v>733342.51</v>
      </c>
      <c r="BI28" s="13">
        <f t="shared" si="37"/>
        <v>1232002.46</v>
      </c>
    </row>
    <row r="29" spans="2:61" x14ac:dyDescent="0.35">
      <c r="B29" s="10">
        <v>41883</v>
      </c>
      <c r="C29" s="11">
        <v>150972</v>
      </c>
      <c r="D29" s="12">
        <v>168059</v>
      </c>
      <c r="E29" s="13">
        <f t="shared" si="22"/>
        <v>319031</v>
      </c>
      <c r="F29" s="11">
        <v>101205</v>
      </c>
      <c r="G29" s="12">
        <v>183984</v>
      </c>
      <c r="H29" s="13">
        <f t="shared" si="23"/>
        <v>285189</v>
      </c>
      <c r="I29" s="11">
        <v>117310</v>
      </c>
      <c r="J29" s="12">
        <v>197515</v>
      </c>
      <c r="K29" s="13">
        <f t="shared" si="24"/>
        <v>314825</v>
      </c>
      <c r="L29" s="11">
        <v>0</v>
      </c>
      <c r="M29" s="12">
        <v>0</v>
      </c>
      <c r="N29" s="13">
        <f t="shared" si="25"/>
        <v>0</v>
      </c>
      <c r="O29" s="14"/>
      <c r="P29" s="14"/>
      <c r="Q29" s="14"/>
      <c r="R29" s="11">
        <v>59444.28</v>
      </c>
      <c r="S29" s="12">
        <v>57626.94</v>
      </c>
      <c r="T29" s="13">
        <f t="shared" si="26"/>
        <v>117071.22</v>
      </c>
      <c r="U29" s="11">
        <v>0</v>
      </c>
      <c r="V29" s="12">
        <v>0</v>
      </c>
      <c r="W29" s="13">
        <f t="shared" si="27"/>
        <v>0</v>
      </c>
      <c r="X29" s="11">
        <v>5732.96</v>
      </c>
      <c r="Y29" s="12">
        <v>7845.79</v>
      </c>
      <c r="Z29" s="13">
        <f t="shared" si="28"/>
        <v>13578.75</v>
      </c>
      <c r="AA29" s="12">
        <f t="shared" si="38"/>
        <v>434664.24000000005</v>
      </c>
      <c r="AB29" s="12">
        <f t="shared" si="38"/>
        <v>615030.73</v>
      </c>
      <c r="AC29" s="13">
        <f t="shared" si="29"/>
        <v>1049694.97</v>
      </c>
      <c r="AD29" s="90"/>
      <c r="AH29" s="10">
        <v>41883</v>
      </c>
      <c r="AI29" s="15">
        <v>148763.29999999999</v>
      </c>
      <c r="AJ29" s="16">
        <v>168575.9</v>
      </c>
      <c r="AK29" s="25">
        <f t="shared" si="30"/>
        <v>317339.19999999995</v>
      </c>
      <c r="AL29" s="15">
        <v>50299.35</v>
      </c>
      <c r="AM29" s="16">
        <v>182745.99</v>
      </c>
      <c r="AN29" s="25">
        <f t="shared" si="31"/>
        <v>233045.34</v>
      </c>
      <c r="AO29" s="15">
        <v>162124.4</v>
      </c>
      <c r="AP29" s="16">
        <v>267883.58</v>
      </c>
      <c r="AQ29" s="25">
        <f t="shared" si="32"/>
        <v>430007.98</v>
      </c>
      <c r="AR29" s="15">
        <v>0</v>
      </c>
      <c r="AS29" s="16">
        <v>0</v>
      </c>
      <c r="AT29" s="25">
        <f t="shared" si="33"/>
        <v>0</v>
      </c>
      <c r="AU29" s="26"/>
      <c r="AV29" s="26"/>
      <c r="AW29" s="26"/>
      <c r="AX29" s="15">
        <v>62148</v>
      </c>
      <c r="AY29" s="16">
        <v>59002</v>
      </c>
      <c r="AZ29" s="25">
        <f t="shared" si="34"/>
        <v>121150</v>
      </c>
      <c r="BA29" s="15">
        <v>26906</v>
      </c>
      <c r="BB29" s="16">
        <v>40267</v>
      </c>
      <c r="BC29" s="25">
        <f t="shared" si="35"/>
        <v>67173</v>
      </c>
      <c r="BD29" s="15">
        <v>13456</v>
      </c>
      <c r="BE29" s="16">
        <v>24564</v>
      </c>
      <c r="BF29" s="25">
        <f t="shared" si="36"/>
        <v>38020</v>
      </c>
      <c r="BG29" s="12">
        <f t="shared" si="39"/>
        <v>463697.05</v>
      </c>
      <c r="BH29" s="12">
        <f t="shared" si="39"/>
        <v>743038.47</v>
      </c>
      <c r="BI29" s="13">
        <f t="shared" si="37"/>
        <v>1206735.52</v>
      </c>
    </row>
    <row r="30" spans="2:61" x14ac:dyDescent="0.35">
      <c r="B30" s="10">
        <v>41913</v>
      </c>
      <c r="C30" s="11">
        <v>161918</v>
      </c>
      <c r="D30" s="12">
        <v>170870</v>
      </c>
      <c r="E30" s="13">
        <f t="shared" si="22"/>
        <v>332788</v>
      </c>
      <c r="F30" s="11">
        <v>114290</v>
      </c>
      <c r="G30" s="12">
        <v>226911</v>
      </c>
      <c r="H30" s="13">
        <f t="shared" si="23"/>
        <v>341201</v>
      </c>
      <c r="I30" s="11">
        <v>116239</v>
      </c>
      <c r="J30" s="12">
        <v>258416</v>
      </c>
      <c r="K30" s="13">
        <f t="shared" si="24"/>
        <v>374655</v>
      </c>
      <c r="L30" s="11">
        <v>0</v>
      </c>
      <c r="M30" s="12">
        <v>0</v>
      </c>
      <c r="N30" s="13">
        <f t="shared" si="25"/>
        <v>0</v>
      </c>
      <c r="O30" s="14"/>
      <c r="P30" s="14"/>
      <c r="Q30" s="14"/>
      <c r="R30" s="11">
        <v>75051.070000000007</v>
      </c>
      <c r="S30" s="12">
        <v>73520.94</v>
      </c>
      <c r="T30" s="13">
        <f t="shared" si="26"/>
        <v>148572.01</v>
      </c>
      <c r="U30" s="11">
        <v>0</v>
      </c>
      <c r="V30" s="12">
        <v>0</v>
      </c>
      <c r="W30" s="13">
        <f t="shared" si="27"/>
        <v>0</v>
      </c>
      <c r="X30" s="11">
        <v>0</v>
      </c>
      <c r="Y30" s="12">
        <v>0</v>
      </c>
      <c r="Z30" s="13">
        <f t="shared" si="28"/>
        <v>0</v>
      </c>
      <c r="AA30" s="12">
        <f t="shared" si="38"/>
        <v>467498.07</v>
      </c>
      <c r="AB30" s="12">
        <f t="shared" si="38"/>
        <v>729717.94</v>
      </c>
      <c r="AC30" s="13">
        <f t="shared" si="29"/>
        <v>1197216.01</v>
      </c>
      <c r="AD30" s="90"/>
      <c r="AH30" s="10">
        <v>41913</v>
      </c>
      <c r="AI30" s="15">
        <v>161480.6</v>
      </c>
      <c r="AJ30" s="16">
        <v>233563.1</v>
      </c>
      <c r="AK30" s="25">
        <f t="shared" si="30"/>
        <v>395043.7</v>
      </c>
      <c r="AL30" s="15">
        <v>63488.38</v>
      </c>
      <c r="AM30" s="16">
        <v>239925.36</v>
      </c>
      <c r="AN30" s="25">
        <f t="shared" si="31"/>
        <v>303413.74</v>
      </c>
      <c r="AO30" s="15">
        <v>146961.66</v>
      </c>
      <c r="AP30" s="16">
        <v>304050.38</v>
      </c>
      <c r="AQ30" s="25">
        <f t="shared" si="32"/>
        <v>451012.04000000004</v>
      </c>
      <c r="AR30" s="15">
        <v>0</v>
      </c>
      <c r="AS30" s="16">
        <v>25517.75</v>
      </c>
      <c r="AT30" s="25">
        <f t="shared" si="33"/>
        <v>25517.75</v>
      </c>
      <c r="AU30" s="26"/>
      <c r="AV30" s="26"/>
      <c r="AW30" s="26"/>
      <c r="AX30" s="15">
        <v>75404</v>
      </c>
      <c r="AY30" s="16">
        <v>73540</v>
      </c>
      <c r="AZ30" s="25">
        <f t="shared" si="34"/>
        <v>148944</v>
      </c>
      <c r="BA30" s="15">
        <v>11909</v>
      </c>
      <c r="BB30" s="16">
        <v>99614</v>
      </c>
      <c r="BC30" s="25">
        <f t="shared" si="35"/>
        <v>111523</v>
      </c>
      <c r="BD30" s="15">
        <v>0</v>
      </c>
      <c r="BE30" s="16">
        <v>0</v>
      </c>
      <c r="BF30" s="25">
        <f t="shared" si="36"/>
        <v>0</v>
      </c>
      <c r="BG30" s="12">
        <f t="shared" si="39"/>
        <v>459243.64</v>
      </c>
      <c r="BH30" s="12">
        <f t="shared" si="39"/>
        <v>976210.59</v>
      </c>
      <c r="BI30" s="13">
        <f t="shared" si="37"/>
        <v>1435454.23</v>
      </c>
    </row>
    <row r="31" spans="2:61" x14ac:dyDescent="0.35">
      <c r="B31" s="10">
        <v>41944</v>
      </c>
      <c r="C31" s="11">
        <v>150047</v>
      </c>
      <c r="D31" s="12">
        <v>182597</v>
      </c>
      <c r="E31" s="13">
        <f t="shared" si="22"/>
        <v>332644</v>
      </c>
      <c r="F31" s="11">
        <v>64958</v>
      </c>
      <c r="G31" s="12">
        <v>250283</v>
      </c>
      <c r="H31" s="13">
        <f t="shared" si="23"/>
        <v>315241</v>
      </c>
      <c r="I31" s="11">
        <v>113861</v>
      </c>
      <c r="J31" s="12">
        <v>257444</v>
      </c>
      <c r="K31" s="13">
        <f t="shared" si="24"/>
        <v>371305</v>
      </c>
      <c r="L31" s="11">
        <v>0</v>
      </c>
      <c r="M31" s="12">
        <v>0</v>
      </c>
      <c r="N31" s="13">
        <f t="shared" si="25"/>
        <v>0</v>
      </c>
      <c r="O31" s="14"/>
      <c r="P31" s="14"/>
      <c r="Q31" s="14"/>
      <c r="R31" s="11">
        <v>73934.539999999994</v>
      </c>
      <c r="S31" s="12">
        <v>75989.42</v>
      </c>
      <c r="T31" s="13">
        <f t="shared" si="26"/>
        <v>149923.96</v>
      </c>
      <c r="U31" s="11">
        <v>4224</v>
      </c>
      <c r="V31" s="12">
        <v>25431</v>
      </c>
      <c r="W31" s="13">
        <f t="shared" si="27"/>
        <v>29655</v>
      </c>
      <c r="X31" s="11">
        <v>0</v>
      </c>
      <c r="Y31" s="12">
        <v>0</v>
      </c>
      <c r="Z31" s="13">
        <f t="shared" si="28"/>
        <v>0</v>
      </c>
      <c r="AA31" s="12">
        <f t="shared" si="38"/>
        <v>407024.54</v>
      </c>
      <c r="AB31" s="12">
        <f t="shared" si="38"/>
        <v>791744.42</v>
      </c>
      <c r="AC31" s="13">
        <f t="shared" si="29"/>
        <v>1198768.96</v>
      </c>
      <c r="AD31" s="90"/>
      <c r="AH31" s="10">
        <v>41944</v>
      </c>
      <c r="AI31" s="15">
        <v>146412.9</v>
      </c>
      <c r="AJ31" s="16">
        <v>181724.6</v>
      </c>
      <c r="AK31" s="25">
        <f t="shared" si="30"/>
        <v>328137.5</v>
      </c>
      <c r="AL31" s="15">
        <v>108694.86</v>
      </c>
      <c r="AM31" s="16">
        <v>303485.51</v>
      </c>
      <c r="AN31" s="25">
        <f t="shared" si="31"/>
        <v>412180.37</v>
      </c>
      <c r="AO31" s="15">
        <v>144468.62</v>
      </c>
      <c r="AP31" s="16">
        <v>247707.65</v>
      </c>
      <c r="AQ31" s="25">
        <f t="shared" si="32"/>
        <v>392176.27</v>
      </c>
      <c r="AR31" s="15">
        <v>0</v>
      </c>
      <c r="AS31" s="16">
        <v>81325.87</v>
      </c>
      <c r="AT31" s="25">
        <f t="shared" si="33"/>
        <v>81325.87</v>
      </c>
      <c r="AU31" s="26"/>
      <c r="AV31" s="26"/>
      <c r="AW31" s="26"/>
      <c r="AX31" s="15">
        <v>73692</v>
      </c>
      <c r="AY31" s="16">
        <v>73954</v>
      </c>
      <c r="AZ31" s="25">
        <f t="shared" si="34"/>
        <v>147646</v>
      </c>
      <c r="BA31" s="15">
        <v>6350</v>
      </c>
      <c r="BB31" s="16">
        <v>20659</v>
      </c>
      <c r="BC31" s="25">
        <f t="shared" si="35"/>
        <v>27009</v>
      </c>
      <c r="BD31" s="15">
        <v>0</v>
      </c>
      <c r="BE31" s="16">
        <v>0</v>
      </c>
      <c r="BF31" s="25">
        <f t="shared" si="36"/>
        <v>0</v>
      </c>
      <c r="BG31" s="12">
        <f t="shared" si="39"/>
        <v>479618.38</v>
      </c>
      <c r="BH31" s="12">
        <f t="shared" si="39"/>
        <v>908856.63</v>
      </c>
      <c r="BI31" s="13">
        <f t="shared" si="37"/>
        <v>1388475.01</v>
      </c>
    </row>
    <row r="32" spans="2:61" x14ac:dyDescent="0.35">
      <c r="B32" s="10">
        <v>41974</v>
      </c>
      <c r="C32" s="11">
        <v>155003</v>
      </c>
      <c r="D32" s="12">
        <v>162756</v>
      </c>
      <c r="E32" s="13">
        <f t="shared" si="22"/>
        <v>317759</v>
      </c>
      <c r="F32" s="11">
        <v>92794</v>
      </c>
      <c r="G32" s="12">
        <v>288342</v>
      </c>
      <c r="H32" s="13">
        <f t="shared" si="23"/>
        <v>381136</v>
      </c>
      <c r="I32" s="11">
        <v>123285</v>
      </c>
      <c r="J32" s="12">
        <v>292501</v>
      </c>
      <c r="K32" s="13">
        <f t="shared" si="24"/>
        <v>415786</v>
      </c>
      <c r="L32" s="11">
        <v>0</v>
      </c>
      <c r="M32" s="12">
        <v>0</v>
      </c>
      <c r="N32" s="13">
        <f t="shared" si="25"/>
        <v>0</v>
      </c>
      <c r="O32" s="14"/>
      <c r="P32" s="14"/>
      <c r="Q32" s="14"/>
      <c r="R32" s="11">
        <v>55995.18</v>
      </c>
      <c r="S32" s="12">
        <v>78725.429999999993</v>
      </c>
      <c r="T32" s="13">
        <f t="shared" si="26"/>
        <v>134720.60999999999</v>
      </c>
      <c r="U32" s="11">
        <v>61494</v>
      </c>
      <c r="V32" s="12">
        <v>203736</v>
      </c>
      <c r="W32" s="13">
        <f t="shared" si="27"/>
        <v>265230</v>
      </c>
      <c r="X32" s="11">
        <v>0</v>
      </c>
      <c r="Y32" s="12">
        <v>0</v>
      </c>
      <c r="Z32" s="13">
        <f t="shared" si="28"/>
        <v>0</v>
      </c>
      <c r="AA32" s="12">
        <f t="shared" si="38"/>
        <v>488571.18</v>
      </c>
      <c r="AB32" s="12">
        <f t="shared" si="38"/>
        <v>1026060.4299999999</v>
      </c>
      <c r="AC32" s="13">
        <f t="shared" si="29"/>
        <v>1514631.6099999999</v>
      </c>
      <c r="AD32" s="90"/>
      <c r="AH32" s="10">
        <v>41974</v>
      </c>
      <c r="AI32" s="15">
        <v>162108.4</v>
      </c>
      <c r="AJ32" s="16">
        <v>197000.5</v>
      </c>
      <c r="AK32" s="25">
        <f t="shared" si="30"/>
        <v>359108.9</v>
      </c>
      <c r="AL32" s="15">
        <v>152566.41</v>
      </c>
      <c r="AM32" s="16">
        <v>195543.59</v>
      </c>
      <c r="AN32" s="25">
        <f t="shared" si="31"/>
        <v>348110</v>
      </c>
      <c r="AO32" s="15">
        <v>110622.9</v>
      </c>
      <c r="AP32" s="16">
        <v>308598.3</v>
      </c>
      <c r="AQ32" s="25">
        <f t="shared" si="32"/>
        <v>419221.19999999995</v>
      </c>
      <c r="AR32" s="15">
        <v>0</v>
      </c>
      <c r="AS32" s="16">
        <v>122125.57</v>
      </c>
      <c r="AT32" s="25">
        <f t="shared" si="33"/>
        <v>122125.57</v>
      </c>
      <c r="AU32" s="26"/>
      <c r="AV32" s="26"/>
      <c r="AW32" s="26"/>
      <c r="AX32" s="15">
        <v>61826</v>
      </c>
      <c r="AY32" s="16">
        <v>79020</v>
      </c>
      <c r="AZ32" s="25">
        <f t="shared" si="34"/>
        <v>140846</v>
      </c>
      <c r="BA32" s="15">
        <v>51499</v>
      </c>
      <c r="BB32" s="16">
        <v>121137</v>
      </c>
      <c r="BC32" s="25">
        <f t="shared" si="35"/>
        <v>172636</v>
      </c>
      <c r="BD32" s="15">
        <v>0</v>
      </c>
      <c r="BE32" s="16">
        <v>0</v>
      </c>
      <c r="BF32" s="25">
        <f t="shared" si="36"/>
        <v>0</v>
      </c>
      <c r="BG32" s="12">
        <f t="shared" si="39"/>
        <v>538622.71</v>
      </c>
      <c r="BH32" s="12">
        <f t="shared" si="39"/>
        <v>1023424.96</v>
      </c>
      <c r="BI32" s="13">
        <f t="shared" si="37"/>
        <v>1562047.67</v>
      </c>
    </row>
    <row r="33" spans="2:66" x14ac:dyDescent="0.35">
      <c r="B33" s="10">
        <v>42005</v>
      </c>
      <c r="C33" s="11">
        <v>149290</v>
      </c>
      <c r="D33" s="12">
        <v>156312</v>
      </c>
      <c r="E33" s="13">
        <f t="shared" si="22"/>
        <v>305602</v>
      </c>
      <c r="F33" s="11">
        <v>107867</v>
      </c>
      <c r="G33" s="12">
        <v>234385</v>
      </c>
      <c r="H33" s="13">
        <f t="shared" si="23"/>
        <v>342252</v>
      </c>
      <c r="I33" s="11">
        <v>133634</v>
      </c>
      <c r="J33" s="12">
        <v>253056</v>
      </c>
      <c r="K33" s="13">
        <f t="shared" si="24"/>
        <v>386690</v>
      </c>
      <c r="L33" s="11">
        <v>0</v>
      </c>
      <c r="M33" s="12">
        <v>0</v>
      </c>
      <c r="N33" s="13">
        <f t="shared" si="25"/>
        <v>0</v>
      </c>
      <c r="O33" s="14"/>
      <c r="P33" s="14"/>
      <c r="Q33" s="14"/>
      <c r="R33" s="11">
        <v>83255.88</v>
      </c>
      <c r="S33" s="12">
        <v>56401.48</v>
      </c>
      <c r="T33" s="13">
        <f t="shared" si="26"/>
        <v>139657.36000000002</v>
      </c>
      <c r="U33" s="11">
        <v>76082</v>
      </c>
      <c r="V33" s="12">
        <v>220738</v>
      </c>
      <c r="W33" s="13">
        <f t="shared" si="27"/>
        <v>296820</v>
      </c>
      <c r="X33" s="11">
        <v>9389.15</v>
      </c>
      <c r="Y33" s="12">
        <v>2577.4699999999998</v>
      </c>
      <c r="Z33" s="13">
        <f t="shared" si="28"/>
        <v>11966.619999999999</v>
      </c>
      <c r="AA33" s="12">
        <f t="shared" si="38"/>
        <v>559518.03</v>
      </c>
      <c r="AB33" s="12">
        <f t="shared" si="38"/>
        <v>923469.95</v>
      </c>
      <c r="AC33" s="13">
        <f t="shared" si="29"/>
        <v>1482987.98</v>
      </c>
      <c r="AD33" s="90"/>
      <c r="AH33" s="10">
        <v>42005</v>
      </c>
      <c r="AI33" s="15">
        <v>148852</v>
      </c>
      <c r="AJ33" s="16">
        <v>157635.29999999999</v>
      </c>
      <c r="AK33" s="25">
        <f t="shared" si="30"/>
        <v>306487.3</v>
      </c>
      <c r="AL33" s="15">
        <v>138788.42000000001</v>
      </c>
      <c r="AM33" s="16">
        <v>287796.34000000003</v>
      </c>
      <c r="AN33" s="25">
        <f t="shared" si="31"/>
        <v>426584.76</v>
      </c>
      <c r="AO33" s="15">
        <v>146550.57999999999</v>
      </c>
      <c r="AP33" s="16">
        <v>278933.64</v>
      </c>
      <c r="AQ33" s="25">
        <f t="shared" si="32"/>
        <v>425484.22</v>
      </c>
      <c r="AR33" s="15">
        <v>0</v>
      </c>
      <c r="AS33" s="16">
        <v>72563.070000000007</v>
      </c>
      <c r="AT33" s="25">
        <f t="shared" si="33"/>
        <v>72563.070000000007</v>
      </c>
      <c r="AU33" s="26"/>
      <c r="AV33" s="26"/>
      <c r="AW33" s="26"/>
      <c r="AX33" s="15">
        <v>82440</v>
      </c>
      <c r="AY33" s="16">
        <v>46909</v>
      </c>
      <c r="AZ33" s="25">
        <f t="shared" si="34"/>
        <v>129349</v>
      </c>
      <c r="BA33" s="15">
        <v>93307.09</v>
      </c>
      <c r="BB33" s="16">
        <v>275807.43</v>
      </c>
      <c r="BC33" s="25">
        <f t="shared" si="35"/>
        <v>369114.52</v>
      </c>
      <c r="BD33" s="15">
        <v>6649</v>
      </c>
      <c r="BE33" s="16">
        <v>2663</v>
      </c>
      <c r="BF33" s="25">
        <f t="shared" si="36"/>
        <v>9312</v>
      </c>
      <c r="BG33" s="12">
        <f t="shared" si="39"/>
        <v>616587.09</v>
      </c>
      <c r="BH33" s="12">
        <f t="shared" si="39"/>
        <v>1122307.78</v>
      </c>
      <c r="BI33" s="13">
        <f t="shared" si="37"/>
        <v>1738894.87</v>
      </c>
    </row>
    <row r="34" spans="2:66" x14ac:dyDescent="0.35">
      <c r="B34" s="10">
        <v>42036</v>
      </c>
      <c r="C34" s="11">
        <v>132745</v>
      </c>
      <c r="D34" s="12">
        <v>152434</v>
      </c>
      <c r="E34" s="13">
        <f t="shared" si="22"/>
        <v>285179</v>
      </c>
      <c r="F34" s="11">
        <v>95209</v>
      </c>
      <c r="G34" s="12">
        <v>193984</v>
      </c>
      <c r="H34" s="13">
        <f t="shared" si="23"/>
        <v>289193</v>
      </c>
      <c r="I34" s="11">
        <v>142632</v>
      </c>
      <c r="J34" s="12">
        <v>263307</v>
      </c>
      <c r="K34" s="13">
        <f t="shared" si="24"/>
        <v>405939</v>
      </c>
      <c r="L34" s="11">
        <v>0</v>
      </c>
      <c r="M34" s="12">
        <v>0</v>
      </c>
      <c r="N34" s="13">
        <f t="shared" si="25"/>
        <v>0</v>
      </c>
      <c r="O34" s="14"/>
      <c r="P34" s="14"/>
      <c r="Q34" s="14"/>
      <c r="R34" s="11">
        <v>47463.57</v>
      </c>
      <c r="S34" s="12">
        <v>912.46</v>
      </c>
      <c r="T34" s="13">
        <f t="shared" si="26"/>
        <v>48376.03</v>
      </c>
      <c r="U34" s="11">
        <v>73920</v>
      </c>
      <c r="V34" s="12">
        <v>190275</v>
      </c>
      <c r="W34" s="13">
        <f t="shared" si="27"/>
        <v>264195</v>
      </c>
      <c r="X34" s="11">
        <v>37308</v>
      </c>
      <c r="Y34" s="12">
        <v>27846</v>
      </c>
      <c r="Z34" s="13">
        <f t="shared" si="28"/>
        <v>65154</v>
      </c>
      <c r="AA34" s="12">
        <f t="shared" si="38"/>
        <v>529277.57000000007</v>
      </c>
      <c r="AB34" s="12">
        <f t="shared" si="38"/>
        <v>828758.46</v>
      </c>
      <c r="AC34" s="13">
        <f t="shared" si="29"/>
        <v>1358036.03</v>
      </c>
      <c r="AD34" s="90"/>
      <c r="AH34" s="10">
        <v>42036</v>
      </c>
      <c r="AI34" s="15">
        <v>132799.20000000001</v>
      </c>
      <c r="AJ34" s="16">
        <v>192089.3</v>
      </c>
      <c r="AK34" s="25">
        <f t="shared" si="30"/>
        <v>324888.5</v>
      </c>
      <c r="AL34" s="15">
        <v>100233.81</v>
      </c>
      <c r="AM34" s="16">
        <v>285871.67</v>
      </c>
      <c r="AN34" s="25">
        <f t="shared" si="31"/>
        <v>386105.48</v>
      </c>
      <c r="AO34" s="15">
        <v>151684.72</v>
      </c>
      <c r="AP34" s="16">
        <v>275827.46000000002</v>
      </c>
      <c r="AQ34" s="25">
        <f t="shared" si="32"/>
        <v>427512.18000000005</v>
      </c>
      <c r="AR34" s="15">
        <v>0</v>
      </c>
      <c r="AS34" s="16">
        <v>36068.78</v>
      </c>
      <c r="AT34" s="25">
        <f t="shared" si="33"/>
        <v>36068.78</v>
      </c>
      <c r="AU34" s="26"/>
      <c r="AV34" s="26"/>
      <c r="AW34" s="26"/>
      <c r="AX34" s="15">
        <v>44324</v>
      </c>
      <c r="AY34" s="16">
        <v>11968</v>
      </c>
      <c r="AZ34" s="25">
        <f t="shared" si="34"/>
        <v>56292</v>
      </c>
      <c r="BA34" s="15">
        <v>89331</v>
      </c>
      <c r="BB34" s="16">
        <v>184579</v>
      </c>
      <c r="BC34" s="25">
        <f t="shared" si="35"/>
        <v>273910</v>
      </c>
      <c r="BD34" s="15">
        <v>37685</v>
      </c>
      <c r="BE34" s="16">
        <v>20826</v>
      </c>
      <c r="BF34" s="25">
        <f t="shared" si="36"/>
        <v>58511</v>
      </c>
      <c r="BG34" s="12">
        <f t="shared" si="39"/>
        <v>556057.73</v>
      </c>
      <c r="BH34" s="12">
        <f t="shared" si="39"/>
        <v>1007230.21</v>
      </c>
      <c r="BI34" s="13">
        <f t="shared" si="37"/>
        <v>1563287.94</v>
      </c>
    </row>
    <row r="35" spans="2:66" ht="15" thickBot="1" x14ac:dyDescent="0.4">
      <c r="B35" s="10">
        <v>42064</v>
      </c>
      <c r="C35" s="11">
        <v>150432</v>
      </c>
      <c r="D35" s="12">
        <v>185991</v>
      </c>
      <c r="E35" s="13">
        <f t="shared" si="22"/>
        <v>336423</v>
      </c>
      <c r="F35" s="11">
        <v>123557</v>
      </c>
      <c r="G35" s="12">
        <v>275707</v>
      </c>
      <c r="H35" s="13">
        <f t="shared" si="23"/>
        <v>399264</v>
      </c>
      <c r="I35" s="11">
        <v>166560</v>
      </c>
      <c r="J35" s="12">
        <v>290773</v>
      </c>
      <c r="K35" s="13">
        <f t="shared" si="24"/>
        <v>457333</v>
      </c>
      <c r="L35" s="11">
        <v>0</v>
      </c>
      <c r="M35" s="12">
        <v>0</v>
      </c>
      <c r="N35" s="13">
        <f t="shared" si="25"/>
        <v>0</v>
      </c>
      <c r="O35" s="14"/>
      <c r="P35" s="14"/>
      <c r="Q35" s="14"/>
      <c r="R35" s="11">
        <v>62457.2</v>
      </c>
      <c r="S35" s="12">
        <v>858.17</v>
      </c>
      <c r="T35" s="13">
        <f t="shared" si="26"/>
        <v>63315.369999999995</v>
      </c>
      <c r="U35" s="11">
        <v>93528</v>
      </c>
      <c r="V35" s="12">
        <v>198162</v>
      </c>
      <c r="W35" s="13">
        <f t="shared" si="27"/>
        <v>291690</v>
      </c>
      <c r="X35" s="11">
        <v>44486</v>
      </c>
      <c r="Y35" s="12">
        <v>36463</v>
      </c>
      <c r="Z35" s="13">
        <f t="shared" si="28"/>
        <v>80949</v>
      </c>
      <c r="AA35" s="12">
        <f t="shared" si="38"/>
        <v>641020.19999999995</v>
      </c>
      <c r="AB35" s="12">
        <f t="shared" si="38"/>
        <v>987954.17</v>
      </c>
      <c r="AC35" s="13">
        <f t="shared" si="29"/>
        <v>1628974.37</v>
      </c>
      <c r="AD35" s="90"/>
      <c r="AH35" s="10">
        <v>42064</v>
      </c>
      <c r="AI35" s="15">
        <v>149266.20000000001</v>
      </c>
      <c r="AJ35" s="16">
        <v>198104</v>
      </c>
      <c r="AK35" s="25">
        <f t="shared" si="30"/>
        <v>347370.2</v>
      </c>
      <c r="AL35" s="15">
        <v>132805.13</v>
      </c>
      <c r="AM35" s="16">
        <v>356212.14</v>
      </c>
      <c r="AN35" s="25">
        <f t="shared" si="31"/>
        <v>489017.27</v>
      </c>
      <c r="AO35" s="15">
        <v>189309.45</v>
      </c>
      <c r="AP35" s="16">
        <v>327104.3</v>
      </c>
      <c r="AQ35" s="25">
        <f t="shared" si="32"/>
        <v>516413.75</v>
      </c>
      <c r="AR35" s="15">
        <v>0</v>
      </c>
      <c r="AS35" s="16">
        <v>0</v>
      </c>
      <c r="AT35" s="25">
        <f t="shared" si="33"/>
        <v>0</v>
      </c>
      <c r="AU35" s="26"/>
      <c r="AV35" s="26"/>
      <c r="AW35" s="26"/>
      <c r="AX35" s="15">
        <v>62700</v>
      </c>
      <c r="AY35" s="16">
        <v>0</v>
      </c>
      <c r="AZ35" s="25">
        <f t="shared" si="34"/>
        <v>62700</v>
      </c>
      <c r="BA35" s="15">
        <v>100838.18</v>
      </c>
      <c r="BB35" s="16">
        <v>169854.94</v>
      </c>
      <c r="BC35" s="25">
        <f t="shared" si="35"/>
        <v>270693.12</v>
      </c>
      <c r="BD35" s="15">
        <v>46754</v>
      </c>
      <c r="BE35" s="16">
        <v>42886</v>
      </c>
      <c r="BF35" s="25">
        <f t="shared" si="36"/>
        <v>89640</v>
      </c>
      <c r="BG35" s="12">
        <f t="shared" si="39"/>
        <v>681672.96</v>
      </c>
      <c r="BH35" s="12">
        <f t="shared" si="39"/>
        <v>1094161.3799999999</v>
      </c>
      <c r="BI35" s="13">
        <f t="shared" si="37"/>
        <v>1775834.3399999999</v>
      </c>
    </row>
    <row r="36" spans="2:66" ht="15" thickBot="1" x14ac:dyDescent="0.4">
      <c r="B36" s="302" t="s">
        <v>14</v>
      </c>
      <c r="C36" s="18">
        <f t="shared" ref="C36:N36" si="40">SUM(C24:C35)</f>
        <v>1649660</v>
      </c>
      <c r="D36" s="19">
        <f t="shared" si="40"/>
        <v>2058925</v>
      </c>
      <c r="E36" s="20">
        <f t="shared" si="40"/>
        <v>3708585</v>
      </c>
      <c r="F36" s="18">
        <f t="shared" si="40"/>
        <v>1049088</v>
      </c>
      <c r="G36" s="19">
        <f t="shared" si="40"/>
        <v>2577980</v>
      </c>
      <c r="H36" s="20">
        <f t="shared" si="40"/>
        <v>3627068</v>
      </c>
      <c r="I36" s="18">
        <f t="shared" si="40"/>
        <v>1465936</v>
      </c>
      <c r="J36" s="19">
        <f t="shared" si="40"/>
        <v>2637683</v>
      </c>
      <c r="K36" s="20">
        <f t="shared" si="40"/>
        <v>4103619</v>
      </c>
      <c r="L36" s="18">
        <f t="shared" si="40"/>
        <v>88240</v>
      </c>
      <c r="M36" s="19">
        <f t="shared" si="40"/>
        <v>160077</v>
      </c>
      <c r="N36" s="20">
        <f t="shared" si="40"/>
        <v>248317</v>
      </c>
      <c r="O36" s="21"/>
      <c r="P36" s="21"/>
      <c r="Q36" s="21"/>
      <c r="R36" s="18">
        <f t="shared" ref="R36:AC36" si="41">SUM(R24:R35)</f>
        <v>784494.49</v>
      </c>
      <c r="S36" s="19">
        <f t="shared" si="41"/>
        <v>509503.61</v>
      </c>
      <c r="T36" s="20">
        <f t="shared" si="41"/>
        <v>1293998.1000000001</v>
      </c>
      <c r="U36" s="18">
        <f t="shared" si="41"/>
        <v>755118</v>
      </c>
      <c r="V36" s="19">
        <f t="shared" si="41"/>
        <v>1724472</v>
      </c>
      <c r="W36" s="20">
        <f t="shared" si="41"/>
        <v>2479590</v>
      </c>
      <c r="X36" s="18">
        <f t="shared" si="41"/>
        <v>255875.11</v>
      </c>
      <c r="Y36" s="19">
        <f t="shared" si="41"/>
        <v>242757.26</v>
      </c>
      <c r="Z36" s="20">
        <f t="shared" si="41"/>
        <v>498632.37</v>
      </c>
      <c r="AA36" s="18">
        <f t="shared" si="41"/>
        <v>6048411.6000000006</v>
      </c>
      <c r="AB36" s="19">
        <f t="shared" si="41"/>
        <v>9911397.8699999992</v>
      </c>
      <c r="AC36" s="20">
        <f t="shared" si="41"/>
        <v>15959809.469999999</v>
      </c>
      <c r="AD36" s="90"/>
      <c r="AF36" s="22"/>
      <c r="AH36" s="302" t="s">
        <v>14</v>
      </c>
      <c r="AI36" s="27">
        <f t="shared" ref="AI36:AT36" si="42">SUM(AI24:AI35)</f>
        <v>1658430.2999999998</v>
      </c>
      <c r="AJ36" s="28">
        <f t="shared" si="42"/>
        <v>2174791</v>
      </c>
      <c r="AK36" s="29">
        <f t="shared" si="42"/>
        <v>3833221.3</v>
      </c>
      <c r="AL36" s="27">
        <f t="shared" si="42"/>
        <v>1204062.02</v>
      </c>
      <c r="AM36" s="28">
        <f t="shared" si="42"/>
        <v>2425584.06</v>
      </c>
      <c r="AN36" s="29">
        <f t="shared" si="42"/>
        <v>3629646.08</v>
      </c>
      <c r="AO36" s="27">
        <f t="shared" si="42"/>
        <v>1588811.94</v>
      </c>
      <c r="AP36" s="28">
        <f t="shared" si="42"/>
        <v>2896655.3699999996</v>
      </c>
      <c r="AQ36" s="29">
        <f t="shared" si="42"/>
        <v>4485467.3100000005</v>
      </c>
      <c r="AR36" s="27">
        <f t="shared" si="42"/>
        <v>88910.399999999994</v>
      </c>
      <c r="AS36" s="28">
        <f t="shared" si="42"/>
        <v>524679.63</v>
      </c>
      <c r="AT36" s="29">
        <f t="shared" si="42"/>
        <v>613590.03</v>
      </c>
      <c r="AU36" s="30"/>
      <c r="AV36" s="30"/>
      <c r="AW36" s="30"/>
      <c r="AX36" s="27">
        <f t="shared" ref="AX36:BI36" si="43">SUM(AX24:AX35)</f>
        <v>780089.87</v>
      </c>
      <c r="AY36" s="28">
        <f t="shared" si="43"/>
        <v>508170.12</v>
      </c>
      <c r="AZ36" s="29">
        <f t="shared" si="43"/>
        <v>1288259.99</v>
      </c>
      <c r="BA36" s="27">
        <f t="shared" si="43"/>
        <v>811429.27</v>
      </c>
      <c r="BB36" s="28">
        <f t="shared" si="43"/>
        <v>1796146.3699999999</v>
      </c>
      <c r="BC36" s="29">
        <f t="shared" si="43"/>
        <v>2607575.64</v>
      </c>
      <c r="BD36" s="27">
        <f t="shared" si="43"/>
        <v>257810</v>
      </c>
      <c r="BE36" s="28">
        <f t="shared" si="43"/>
        <v>252341</v>
      </c>
      <c r="BF36" s="29">
        <f t="shared" si="43"/>
        <v>510151</v>
      </c>
      <c r="BG36" s="27">
        <f t="shared" si="43"/>
        <v>6389543.7999999998</v>
      </c>
      <c r="BH36" s="28">
        <f t="shared" si="43"/>
        <v>10578367.549999997</v>
      </c>
      <c r="BI36" s="29">
        <f t="shared" si="43"/>
        <v>16967911.350000001</v>
      </c>
    </row>
    <row r="37" spans="2:66" ht="15" thickBot="1" x14ac:dyDescent="0.4"/>
    <row r="38" spans="2:66" ht="15" thickBot="1" x14ac:dyDescent="0.4">
      <c r="B38" s="303"/>
      <c r="C38" s="612" t="s">
        <v>17</v>
      </c>
      <c r="D38" s="605"/>
      <c r="E38" s="605"/>
      <c r="F38" s="605"/>
      <c r="G38" s="605"/>
      <c r="H38" s="605"/>
      <c r="I38" s="605"/>
      <c r="J38" s="605"/>
      <c r="K38" s="605"/>
      <c r="L38" s="605"/>
      <c r="M38" s="605"/>
      <c r="N38" s="605"/>
      <c r="O38" s="605"/>
      <c r="P38" s="605"/>
      <c r="Q38" s="605"/>
      <c r="R38" s="605"/>
      <c r="S38" s="605"/>
      <c r="T38" s="605"/>
      <c r="U38" s="605"/>
      <c r="V38" s="605"/>
      <c r="W38" s="605"/>
      <c r="X38" s="605"/>
      <c r="Y38" s="605"/>
      <c r="Z38" s="605"/>
      <c r="AA38" s="605"/>
      <c r="AB38" s="605"/>
      <c r="AC38" s="613"/>
      <c r="AD38" s="88"/>
      <c r="AH38" s="303"/>
      <c r="AI38" s="612" t="s">
        <v>24</v>
      </c>
      <c r="AJ38" s="614"/>
      <c r="AK38" s="614"/>
      <c r="AL38" s="614"/>
      <c r="AM38" s="614"/>
      <c r="AN38" s="614"/>
      <c r="AO38" s="614"/>
      <c r="AP38" s="614"/>
      <c r="AQ38" s="614"/>
      <c r="AR38" s="614"/>
      <c r="AS38" s="614"/>
      <c r="AT38" s="614"/>
      <c r="AU38" s="614"/>
      <c r="AV38" s="614"/>
      <c r="AW38" s="614"/>
      <c r="AX38" s="614"/>
      <c r="AY38" s="614"/>
      <c r="AZ38" s="614"/>
      <c r="BA38" s="614"/>
      <c r="BB38" s="614"/>
      <c r="BC38" s="614"/>
      <c r="BD38" s="614"/>
      <c r="BE38" s="614"/>
      <c r="BF38" s="614"/>
      <c r="BG38" s="614"/>
      <c r="BH38" s="614"/>
      <c r="BI38" s="615"/>
    </row>
    <row r="39" spans="2:66" ht="15" thickBot="1" x14ac:dyDescent="0.4">
      <c r="B39" s="303"/>
      <c r="C39" s="3" t="s">
        <v>1</v>
      </c>
      <c r="D39" s="4"/>
      <c r="E39" s="5"/>
      <c r="F39" s="3" t="s">
        <v>2</v>
      </c>
      <c r="G39" s="4"/>
      <c r="H39" s="5"/>
      <c r="I39" s="3" t="s">
        <v>3</v>
      </c>
      <c r="J39" s="4"/>
      <c r="K39" s="5"/>
      <c r="L39" s="612" t="s">
        <v>4</v>
      </c>
      <c r="M39" s="605"/>
      <c r="N39" s="613"/>
      <c r="O39" s="612" t="s">
        <v>5</v>
      </c>
      <c r="P39" s="605"/>
      <c r="Q39" s="613"/>
      <c r="R39" s="3" t="s">
        <v>6</v>
      </c>
      <c r="S39" s="4"/>
      <c r="T39" s="5"/>
      <c r="U39" s="3" t="s">
        <v>7</v>
      </c>
      <c r="V39" s="4"/>
      <c r="W39" s="5"/>
      <c r="X39" s="3" t="s">
        <v>8</v>
      </c>
      <c r="Y39" s="4"/>
      <c r="Z39" s="5"/>
      <c r="AA39" s="3" t="s">
        <v>9</v>
      </c>
      <c r="AB39" s="4"/>
      <c r="AC39" s="5"/>
      <c r="AD39" s="89"/>
      <c r="AH39" s="303"/>
      <c r="AI39" s="3" t="s">
        <v>1</v>
      </c>
      <c r="AJ39" s="4"/>
      <c r="AK39" s="5"/>
      <c r="AL39" s="3" t="s">
        <v>2</v>
      </c>
      <c r="AM39" s="4"/>
      <c r="AN39" s="5"/>
      <c r="AO39" s="3" t="s">
        <v>3</v>
      </c>
      <c r="AP39" s="4"/>
      <c r="AQ39" s="5"/>
      <c r="AR39" s="612" t="s">
        <v>4</v>
      </c>
      <c r="AS39" s="605"/>
      <c r="AT39" s="613"/>
      <c r="AU39" s="612" t="s">
        <v>5</v>
      </c>
      <c r="AV39" s="605"/>
      <c r="AW39" s="613"/>
      <c r="AX39" s="3" t="s">
        <v>6</v>
      </c>
      <c r="AY39" s="4"/>
      <c r="AZ39" s="5"/>
      <c r="BA39" s="3" t="s">
        <v>7</v>
      </c>
      <c r="BB39" s="4"/>
      <c r="BC39" s="5"/>
      <c r="BD39" s="3" t="s">
        <v>8</v>
      </c>
      <c r="BE39" s="4"/>
      <c r="BF39" s="5"/>
      <c r="BG39" s="3" t="s">
        <v>9</v>
      </c>
      <c r="BH39" s="4"/>
      <c r="BI39" s="5"/>
    </row>
    <row r="40" spans="2:66" ht="15" thickBot="1" x14ac:dyDescent="0.4">
      <c r="C40" s="6" t="s">
        <v>10</v>
      </c>
      <c r="D40" s="7" t="s">
        <v>11</v>
      </c>
      <c r="E40" s="8" t="s">
        <v>12</v>
      </c>
      <c r="F40" s="6" t="str">
        <f t="shared" ref="F40:N40" si="44">+C40</f>
        <v>LUMP</v>
      </c>
      <c r="G40" s="7" t="str">
        <f t="shared" si="44"/>
        <v>FINES</v>
      </c>
      <c r="H40" s="8" t="str">
        <f t="shared" si="44"/>
        <v>TOT</v>
      </c>
      <c r="I40" s="6" t="str">
        <f t="shared" si="44"/>
        <v>LUMP</v>
      </c>
      <c r="J40" s="7" t="str">
        <f t="shared" si="44"/>
        <v>FINES</v>
      </c>
      <c r="K40" s="8" t="str">
        <f t="shared" si="44"/>
        <v>TOT</v>
      </c>
      <c r="L40" s="6" t="str">
        <f t="shared" si="44"/>
        <v>LUMP</v>
      </c>
      <c r="M40" s="7" t="str">
        <f t="shared" si="44"/>
        <v>FINES</v>
      </c>
      <c r="N40" s="8" t="str">
        <f t="shared" si="44"/>
        <v>TOT</v>
      </c>
      <c r="O40" s="9"/>
      <c r="P40" s="9"/>
      <c r="Q40" s="9"/>
      <c r="R40" s="6" t="str">
        <f>+L40</f>
        <v>LUMP</v>
      </c>
      <c r="S40" s="7" t="str">
        <f>+M40</f>
        <v>FINES</v>
      </c>
      <c r="T40" s="8" t="str">
        <f>+N40</f>
        <v>TOT</v>
      </c>
      <c r="U40" s="6" t="str">
        <f t="shared" ref="U40:Z40" si="45">+R40</f>
        <v>LUMP</v>
      </c>
      <c r="V40" s="7" t="str">
        <f t="shared" si="45"/>
        <v>FINES</v>
      </c>
      <c r="W40" s="8" t="str">
        <f t="shared" si="45"/>
        <v>TOT</v>
      </c>
      <c r="X40" s="6" t="str">
        <f t="shared" si="45"/>
        <v>LUMP</v>
      </c>
      <c r="Y40" s="7" t="str">
        <f t="shared" si="45"/>
        <v>FINES</v>
      </c>
      <c r="Z40" s="8" t="str">
        <f t="shared" si="45"/>
        <v>TOT</v>
      </c>
      <c r="AA40" s="6" t="str">
        <f>+R40</f>
        <v>LUMP</v>
      </c>
      <c r="AB40" s="7" t="str">
        <f>+S40</f>
        <v>FINES</v>
      </c>
      <c r="AC40" s="8" t="str">
        <f>+T40</f>
        <v>TOT</v>
      </c>
      <c r="AD40" s="88"/>
      <c r="AI40" s="6" t="s">
        <v>10</v>
      </c>
      <c r="AJ40" s="7" t="s">
        <v>11</v>
      </c>
      <c r="AK40" s="8" t="s">
        <v>12</v>
      </c>
      <c r="AL40" s="6" t="str">
        <f t="shared" ref="AL40:AT40" si="46">+AI40</f>
        <v>LUMP</v>
      </c>
      <c r="AM40" s="7" t="str">
        <f t="shared" si="46"/>
        <v>FINES</v>
      </c>
      <c r="AN40" s="8" t="str">
        <f t="shared" si="46"/>
        <v>TOT</v>
      </c>
      <c r="AO40" s="6" t="str">
        <f t="shared" si="46"/>
        <v>LUMP</v>
      </c>
      <c r="AP40" s="7" t="str">
        <f t="shared" si="46"/>
        <v>FINES</v>
      </c>
      <c r="AQ40" s="8" t="str">
        <f t="shared" si="46"/>
        <v>TOT</v>
      </c>
      <c r="AR40" s="6" t="str">
        <f t="shared" si="46"/>
        <v>LUMP</v>
      </c>
      <c r="AS40" s="7" t="str">
        <f t="shared" si="46"/>
        <v>FINES</v>
      </c>
      <c r="AT40" s="8" t="str">
        <f t="shared" si="46"/>
        <v>TOT</v>
      </c>
      <c r="AU40" s="9"/>
      <c r="AV40" s="9"/>
      <c r="AW40" s="9"/>
      <c r="AX40" s="6" t="str">
        <f>+AR40</f>
        <v>LUMP</v>
      </c>
      <c r="AY40" s="7" t="str">
        <f>+AS40</f>
        <v>FINES</v>
      </c>
      <c r="AZ40" s="8" t="str">
        <f>+AT40</f>
        <v>TOT</v>
      </c>
      <c r="BA40" s="6" t="str">
        <f t="shared" ref="BA40:BF40" si="47">+AX40</f>
        <v>LUMP</v>
      </c>
      <c r="BB40" s="7" t="str">
        <f t="shared" si="47"/>
        <v>FINES</v>
      </c>
      <c r="BC40" s="8" t="str">
        <f t="shared" si="47"/>
        <v>TOT</v>
      </c>
      <c r="BD40" s="6" t="str">
        <f t="shared" si="47"/>
        <v>LUMP</v>
      </c>
      <c r="BE40" s="7" t="str">
        <f t="shared" si="47"/>
        <v>FINES</v>
      </c>
      <c r="BF40" s="8" t="str">
        <f t="shared" si="47"/>
        <v>TOT</v>
      </c>
      <c r="BG40" s="6" t="str">
        <f>+AX40</f>
        <v>LUMP</v>
      </c>
      <c r="BH40" s="7" t="str">
        <f>+AY40</f>
        <v>FINES</v>
      </c>
      <c r="BI40" s="8" t="str">
        <f>+AZ40</f>
        <v>TOT</v>
      </c>
    </row>
    <row r="41" spans="2:66" x14ac:dyDescent="0.35">
      <c r="B41" s="10">
        <v>42095</v>
      </c>
      <c r="C41" s="11">
        <v>148537</v>
      </c>
      <c r="D41" s="12">
        <v>197101</v>
      </c>
      <c r="E41" s="13">
        <v>345638</v>
      </c>
      <c r="F41" s="11">
        <v>97356</v>
      </c>
      <c r="G41" s="12">
        <v>244668</v>
      </c>
      <c r="H41" s="13">
        <v>342024</v>
      </c>
      <c r="I41" s="11">
        <v>177426</v>
      </c>
      <c r="J41" s="12">
        <v>244275</v>
      </c>
      <c r="K41" s="13">
        <v>421701</v>
      </c>
      <c r="L41" s="11">
        <v>0</v>
      </c>
      <c r="M41" s="12">
        <v>0</v>
      </c>
      <c r="N41" s="13">
        <f t="shared" ref="N41:N52" si="48">+L41+M41</f>
        <v>0</v>
      </c>
      <c r="O41" s="14"/>
      <c r="P41" s="14"/>
      <c r="Q41" s="14"/>
      <c r="R41" s="11">
        <v>51086.15</v>
      </c>
      <c r="S41" s="12">
        <v>39335.74</v>
      </c>
      <c r="T41" s="13">
        <v>90421.89</v>
      </c>
      <c r="U41" s="11">
        <v>103360</v>
      </c>
      <c r="V41" s="12">
        <v>222530</v>
      </c>
      <c r="W41" s="13">
        <v>325890</v>
      </c>
      <c r="X41" s="11">
        <v>27106</v>
      </c>
      <c r="Y41" s="12">
        <v>34923</v>
      </c>
      <c r="Z41" s="13">
        <v>62029</v>
      </c>
      <c r="AA41" s="12">
        <f>+L41+C41+F41+I41+R41+U41+X41+O41</f>
        <v>604871.15</v>
      </c>
      <c r="AB41" s="12">
        <f>+M41+D41+G41+J41+S41+V41+Y41+P41</f>
        <v>982832.74</v>
      </c>
      <c r="AC41" s="13">
        <f t="shared" ref="AC41:AC52" si="49">+AA41+AB41</f>
        <v>1587703.8900000001</v>
      </c>
      <c r="AD41" s="90"/>
      <c r="AH41" s="10">
        <v>42095</v>
      </c>
      <c r="AI41" s="15">
        <v>149627.79999999999</v>
      </c>
      <c r="AJ41" s="16">
        <v>184312.5</v>
      </c>
      <c r="AK41" s="25">
        <v>333940.3</v>
      </c>
      <c r="AL41" s="15">
        <v>94147.6</v>
      </c>
      <c r="AM41" s="16">
        <v>392524.24</v>
      </c>
      <c r="AN41" s="25">
        <v>486671.83999999997</v>
      </c>
      <c r="AO41" s="15">
        <v>148893.6</v>
      </c>
      <c r="AP41" s="16">
        <v>292105.98</v>
      </c>
      <c r="AQ41" s="25">
        <v>440999.57999999996</v>
      </c>
      <c r="AR41" s="15">
        <v>0</v>
      </c>
      <c r="AS41" s="16">
        <v>0</v>
      </c>
      <c r="AT41" s="25">
        <f t="shared" ref="AT41:AT52" si="50">+AR41+AS41</f>
        <v>0</v>
      </c>
      <c r="AU41" s="26"/>
      <c r="AV41" s="26"/>
      <c r="AW41" s="26"/>
      <c r="AX41" s="15">
        <v>53460</v>
      </c>
      <c r="AY41" s="16">
        <v>40131</v>
      </c>
      <c r="AZ41" s="25">
        <v>93591</v>
      </c>
      <c r="BA41" s="15">
        <v>116746</v>
      </c>
      <c r="BB41" s="16">
        <v>206843</v>
      </c>
      <c r="BC41" s="25">
        <v>323589</v>
      </c>
      <c r="BD41" s="15">
        <v>30426</v>
      </c>
      <c r="BE41" s="16">
        <v>23034</v>
      </c>
      <c r="BF41" s="25">
        <v>53460</v>
      </c>
      <c r="BG41" s="12">
        <v>593301</v>
      </c>
      <c r="BH41" s="12">
        <v>1138950.72</v>
      </c>
      <c r="BI41" s="13">
        <v>1732251.72</v>
      </c>
    </row>
    <row r="42" spans="2:66" x14ac:dyDescent="0.35">
      <c r="B42" s="10">
        <v>42125</v>
      </c>
      <c r="C42" s="11">
        <v>137149</v>
      </c>
      <c r="D42" s="12">
        <v>207892</v>
      </c>
      <c r="E42" s="13">
        <v>345041</v>
      </c>
      <c r="F42" s="11">
        <v>100104</v>
      </c>
      <c r="G42" s="12">
        <v>270607</v>
      </c>
      <c r="H42" s="13">
        <v>370711</v>
      </c>
      <c r="I42" s="11">
        <v>90238</v>
      </c>
      <c r="J42" s="12">
        <v>120455</v>
      </c>
      <c r="K42" s="13">
        <v>210693</v>
      </c>
      <c r="L42" s="11">
        <v>0</v>
      </c>
      <c r="M42" s="12">
        <v>0</v>
      </c>
      <c r="N42" s="13">
        <f t="shared" si="48"/>
        <v>0</v>
      </c>
      <c r="O42" s="14"/>
      <c r="P42" s="14"/>
      <c r="Q42" s="14"/>
      <c r="R42" s="11">
        <v>70078.429999999993</v>
      </c>
      <c r="S42" s="12">
        <v>42277.23</v>
      </c>
      <c r="T42" s="13">
        <v>112355.66</v>
      </c>
      <c r="U42" s="11">
        <v>119195</v>
      </c>
      <c r="V42" s="12">
        <v>204085</v>
      </c>
      <c r="W42" s="13">
        <v>323280</v>
      </c>
      <c r="X42" s="11">
        <v>38345</v>
      </c>
      <c r="Y42" s="12">
        <v>33042</v>
      </c>
      <c r="Z42" s="13">
        <v>71387</v>
      </c>
      <c r="AA42" s="12">
        <f t="shared" ref="AA42:AB52" si="51">+L42+C42+F42+I42+R42+U42+X42+O42</f>
        <v>555109.42999999993</v>
      </c>
      <c r="AB42" s="12">
        <f t="shared" si="51"/>
        <v>878358.23</v>
      </c>
      <c r="AC42" s="13">
        <f t="shared" si="49"/>
        <v>1433467.66</v>
      </c>
      <c r="AD42" s="90"/>
      <c r="AH42" s="10">
        <v>42125</v>
      </c>
      <c r="AI42" s="15">
        <v>132679</v>
      </c>
      <c r="AJ42" s="16">
        <v>158931</v>
      </c>
      <c r="AK42" s="25">
        <v>291610</v>
      </c>
      <c r="AL42" s="15">
        <v>97171</v>
      </c>
      <c r="AM42" s="16">
        <v>284829</v>
      </c>
      <c r="AN42" s="25">
        <v>382000</v>
      </c>
      <c r="AO42" s="15">
        <v>135776.46</v>
      </c>
      <c r="AP42" s="16">
        <v>173711.84</v>
      </c>
      <c r="AQ42" s="25">
        <v>309488.3</v>
      </c>
      <c r="AR42" s="15">
        <v>0</v>
      </c>
      <c r="AS42" s="16">
        <v>0</v>
      </c>
      <c r="AT42" s="25">
        <f t="shared" si="50"/>
        <v>0</v>
      </c>
      <c r="AU42" s="26"/>
      <c r="AV42" s="26"/>
      <c r="AW42" s="26"/>
      <c r="AX42" s="15">
        <v>71766</v>
      </c>
      <c r="AY42" s="16">
        <v>42613</v>
      </c>
      <c r="AZ42" s="25">
        <v>114379</v>
      </c>
      <c r="BA42" s="15">
        <v>115440</v>
      </c>
      <c r="BB42" s="16">
        <v>205358</v>
      </c>
      <c r="BC42" s="25">
        <v>320798</v>
      </c>
      <c r="BD42" s="15">
        <v>37224</v>
      </c>
      <c r="BE42" s="16">
        <v>38626</v>
      </c>
      <c r="BF42" s="25">
        <v>75850</v>
      </c>
      <c r="BG42" s="12">
        <v>590056.46</v>
      </c>
      <c r="BH42" s="12">
        <v>904068.84</v>
      </c>
      <c r="BI42" s="13">
        <v>1494125.2999999998</v>
      </c>
    </row>
    <row r="43" spans="2:66" x14ac:dyDescent="0.35">
      <c r="B43" s="10">
        <v>42156</v>
      </c>
      <c r="C43" s="11">
        <v>112321</v>
      </c>
      <c r="D43" s="12">
        <v>172610</v>
      </c>
      <c r="E43" s="13">
        <v>284931</v>
      </c>
      <c r="F43" s="11">
        <v>101819</v>
      </c>
      <c r="G43" s="12">
        <v>204113</v>
      </c>
      <c r="H43" s="13">
        <v>305932</v>
      </c>
      <c r="I43" s="11">
        <v>180506</v>
      </c>
      <c r="J43" s="12">
        <v>279063</v>
      </c>
      <c r="K43" s="13">
        <v>459569</v>
      </c>
      <c r="L43" s="11">
        <v>0</v>
      </c>
      <c r="M43" s="12">
        <v>0</v>
      </c>
      <c r="N43" s="13">
        <f t="shared" si="48"/>
        <v>0</v>
      </c>
      <c r="O43" s="14"/>
      <c r="P43" s="14"/>
      <c r="Q43" s="14"/>
      <c r="R43" s="11">
        <v>72577.570000000007</v>
      </c>
      <c r="S43" s="12">
        <v>39109.089999999997</v>
      </c>
      <c r="T43" s="13">
        <v>111686.66</v>
      </c>
      <c r="U43" s="11">
        <v>86016</v>
      </c>
      <c r="V43" s="12">
        <v>218949</v>
      </c>
      <c r="W43" s="13">
        <v>304965</v>
      </c>
      <c r="X43" s="11">
        <v>29868</v>
      </c>
      <c r="Y43" s="12">
        <v>30737</v>
      </c>
      <c r="Z43" s="13">
        <v>60605</v>
      </c>
      <c r="AA43" s="12">
        <f t="shared" si="51"/>
        <v>583107.57000000007</v>
      </c>
      <c r="AB43" s="12">
        <f t="shared" si="51"/>
        <v>944581.09</v>
      </c>
      <c r="AC43" s="13">
        <f t="shared" si="49"/>
        <v>1527688.6600000001</v>
      </c>
      <c r="AD43" s="90"/>
      <c r="AH43" s="10">
        <v>42156</v>
      </c>
      <c r="AI43" s="15">
        <v>111327.6</v>
      </c>
      <c r="AJ43" s="16">
        <v>154003.9</v>
      </c>
      <c r="AK43" s="25">
        <v>265331.5</v>
      </c>
      <c r="AL43" s="15">
        <v>105918.74</v>
      </c>
      <c r="AM43" s="16">
        <v>260612.37</v>
      </c>
      <c r="AN43" s="25">
        <v>366531.11</v>
      </c>
      <c r="AO43" s="15">
        <v>130080.95</v>
      </c>
      <c r="AP43" s="16">
        <v>257950.78</v>
      </c>
      <c r="AQ43" s="25">
        <v>388031.73</v>
      </c>
      <c r="AR43" s="15">
        <v>0</v>
      </c>
      <c r="AS43" s="16">
        <v>0</v>
      </c>
      <c r="AT43" s="25">
        <f t="shared" si="50"/>
        <v>0</v>
      </c>
      <c r="AU43" s="26"/>
      <c r="AV43" s="26"/>
      <c r="AW43" s="26"/>
      <c r="AX43" s="15">
        <v>70821.440000000002</v>
      </c>
      <c r="AY43" s="16">
        <v>38812.730000000003</v>
      </c>
      <c r="AZ43" s="25">
        <v>109634.17000000001</v>
      </c>
      <c r="BA43" s="15">
        <v>85670.24</v>
      </c>
      <c r="BB43" s="16">
        <v>164294</v>
      </c>
      <c r="BC43" s="25">
        <v>249964.24</v>
      </c>
      <c r="BD43" s="15">
        <v>30294</v>
      </c>
      <c r="BE43" s="16">
        <v>7128</v>
      </c>
      <c r="BF43" s="25">
        <v>37422</v>
      </c>
      <c r="BG43" s="12">
        <v>534112.97</v>
      </c>
      <c r="BH43" s="12">
        <v>882801.78</v>
      </c>
      <c r="BI43" s="13">
        <v>1416914.75</v>
      </c>
    </row>
    <row r="44" spans="2:66" x14ac:dyDescent="0.35">
      <c r="B44" s="10">
        <v>42186</v>
      </c>
      <c r="C44" s="11">
        <v>116809</v>
      </c>
      <c r="D44" s="12">
        <v>172442</v>
      </c>
      <c r="E44" s="13">
        <v>289251</v>
      </c>
      <c r="F44" s="11">
        <v>115220</v>
      </c>
      <c r="G44" s="12">
        <v>190751</v>
      </c>
      <c r="H44" s="13">
        <v>305971</v>
      </c>
      <c r="I44" s="11">
        <v>182298</v>
      </c>
      <c r="J44" s="12">
        <v>300020</v>
      </c>
      <c r="K44" s="13">
        <v>482318</v>
      </c>
      <c r="L44" s="11">
        <v>0</v>
      </c>
      <c r="M44" s="12">
        <v>0</v>
      </c>
      <c r="N44" s="13">
        <f t="shared" si="48"/>
        <v>0</v>
      </c>
      <c r="O44" s="14"/>
      <c r="P44" s="14"/>
      <c r="Q44" s="14"/>
      <c r="R44" s="11">
        <v>63034.76</v>
      </c>
      <c r="S44" s="12">
        <v>31071.54</v>
      </c>
      <c r="T44" s="13">
        <v>94106.3</v>
      </c>
      <c r="U44" s="11">
        <v>77952</v>
      </c>
      <c r="V44" s="12">
        <v>226833</v>
      </c>
      <c r="W44" s="13">
        <v>304785</v>
      </c>
      <c r="X44" s="11">
        <v>33127.040000000001</v>
      </c>
      <c r="Y44" s="12">
        <v>21762.240000000002</v>
      </c>
      <c r="Z44" s="13">
        <v>54889.279999999999</v>
      </c>
      <c r="AA44" s="12">
        <f t="shared" si="51"/>
        <v>588440.80000000005</v>
      </c>
      <c r="AB44" s="12">
        <f t="shared" si="51"/>
        <v>942879.78</v>
      </c>
      <c r="AC44" s="13">
        <f t="shared" si="49"/>
        <v>1531320.58</v>
      </c>
      <c r="AD44" s="90"/>
      <c r="AH44" s="10">
        <v>42186</v>
      </c>
      <c r="AI44" s="15">
        <v>119013.6</v>
      </c>
      <c r="AJ44" s="16">
        <v>180012.79999999999</v>
      </c>
      <c r="AK44" s="25">
        <v>299026.40000000002</v>
      </c>
      <c r="AL44" s="15">
        <v>85559.88</v>
      </c>
      <c r="AM44" s="16">
        <v>233553.15</v>
      </c>
      <c r="AN44" s="25">
        <v>319113.03000000003</v>
      </c>
      <c r="AO44" s="15">
        <v>186074.39</v>
      </c>
      <c r="AP44" s="16">
        <v>225086.03</v>
      </c>
      <c r="AQ44" s="25">
        <v>411160.42000000004</v>
      </c>
      <c r="AR44" s="15">
        <v>0</v>
      </c>
      <c r="AS44" s="16">
        <v>0</v>
      </c>
      <c r="AT44" s="25">
        <f t="shared" si="50"/>
        <v>0</v>
      </c>
      <c r="AU44" s="26"/>
      <c r="AV44" s="26"/>
      <c r="AW44" s="26"/>
      <c r="AX44" s="15">
        <v>62900</v>
      </c>
      <c r="AY44" s="16">
        <v>31228</v>
      </c>
      <c r="AZ44" s="25">
        <v>94128</v>
      </c>
      <c r="BA44" s="15">
        <v>77809.37</v>
      </c>
      <c r="BB44" s="16">
        <v>172194.66</v>
      </c>
      <c r="BC44" s="25">
        <v>250004.03</v>
      </c>
      <c r="BD44" s="15">
        <v>31278</v>
      </c>
      <c r="BE44" s="16">
        <v>44888</v>
      </c>
      <c r="BF44" s="25">
        <v>76166</v>
      </c>
      <c r="BG44" s="12">
        <v>562635.24</v>
      </c>
      <c r="BH44" s="12">
        <v>886962.64</v>
      </c>
      <c r="BI44" s="13">
        <v>1449597.88</v>
      </c>
    </row>
    <row r="45" spans="2:66" x14ac:dyDescent="0.35">
      <c r="B45" s="10">
        <v>42217</v>
      </c>
      <c r="C45" s="11">
        <v>102231</v>
      </c>
      <c r="D45" s="12">
        <v>193561</v>
      </c>
      <c r="E45" s="13">
        <v>295792</v>
      </c>
      <c r="F45" s="11">
        <v>113407</v>
      </c>
      <c r="G45" s="12">
        <v>171715</v>
      </c>
      <c r="H45" s="13">
        <v>285122</v>
      </c>
      <c r="I45" s="11">
        <v>151228</v>
      </c>
      <c r="J45" s="12">
        <v>272327</v>
      </c>
      <c r="K45" s="13">
        <v>423555</v>
      </c>
      <c r="L45" s="11">
        <v>0</v>
      </c>
      <c r="M45" s="12">
        <v>0</v>
      </c>
      <c r="N45" s="13">
        <f t="shared" si="48"/>
        <v>0</v>
      </c>
      <c r="O45" s="14"/>
      <c r="P45" s="14"/>
      <c r="Q45" s="14"/>
      <c r="R45" s="11">
        <v>58091.46</v>
      </c>
      <c r="S45" s="12">
        <v>35056.53</v>
      </c>
      <c r="T45" s="13">
        <v>93147.989999999991</v>
      </c>
      <c r="U45" s="11">
        <v>68808</v>
      </c>
      <c r="V45" s="12">
        <v>239847</v>
      </c>
      <c r="W45" s="13">
        <v>308655</v>
      </c>
      <c r="X45" s="11">
        <v>31239.5</v>
      </c>
      <c r="Y45" s="12">
        <v>31090.15</v>
      </c>
      <c r="Z45" s="13">
        <v>62329.65</v>
      </c>
      <c r="AA45" s="12">
        <f t="shared" si="51"/>
        <v>525004.96</v>
      </c>
      <c r="AB45" s="12">
        <f t="shared" si="51"/>
        <v>943596.68</v>
      </c>
      <c r="AC45" s="13">
        <f t="shared" si="49"/>
        <v>1468601.6400000001</v>
      </c>
      <c r="AD45" s="90"/>
      <c r="AH45" s="10">
        <v>42217</v>
      </c>
      <c r="AI45" s="15">
        <v>100026.8</v>
      </c>
      <c r="AJ45" s="16">
        <v>152248</v>
      </c>
      <c r="AK45" s="25">
        <v>252274.8</v>
      </c>
      <c r="AL45" s="15">
        <v>122961.95</v>
      </c>
      <c r="AM45" s="16">
        <v>210631.09</v>
      </c>
      <c r="AN45" s="25">
        <v>333593.03999999998</v>
      </c>
      <c r="AO45" s="15">
        <v>174697.45</v>
      </c>
      <c r="AP45" s="16">
        <v>223205.92</v>
      </c>
      <c r="AQ45" s="25">
        <v>397903.37</v>
      </c>
      <c r="AR45" s="15">
        <v>0</v>
      </c>
      <c r="AS45" s="16">
        <v>0</v>
      </c>
      <c r="AT45" s="25">
        <f t="shared" si="50"/>
        <v>0</v>
      </c>
      <c r="AU45" s="26"/>
      <c r="AV45" s="26"/>
      <c r="AW45" s="26"/>
      <c r="AX45" s="15">
        <v>50160</v>
      </c>
      <c r="AY45" s="16">
        <v>35240</v>
      </c>
      <c r="AZ45" s="25">
        <v>85400</v>
      </c>
      <c r="BA45" s="15">
        <v>65834</v>
      </c>
      <c r="BB45" s="16">
        <v>217347.23</v>
      </c>
      <c r="BC45" s="25">
        <v>283181.23</v>
      </c>
      <c r="BD45" s="15">
        <v>25572</v>
      </c>
      <c r="BE45" s="16">
        <v>33075</v>
      </c>
      <c r="BF45" s="25">
        <v>58647</v>
      </c>
      <c r="BG45" s="12">
        <v>539252.19999999995</v>
      </c>
      <c r="BH45" s="12">
        <v>871747.24</v>
      </c>
      <c r="BI45" s="13">
        <v>1410999.44</v>
      </c>
      <c r="BL45" s="591"/>
      <c r="BM45" s="591"/>
      <c r="BN45" s="591"/>
    </row>
    <row r="46" spans="2:66" x14ac:dyDescent="0.35">
      <c r="B46" s="10">
        <v>42248</v>
      </c>
      <c r="C46" s="11">
        <v>95677</v>
      </c>
      <c r="D46" s="12">
        <v>162425</v>
      </c>
      <c r="E46" s="13">
        <v>258102</v>
      </c>
      <c r="F46" s="11">
        <v>98396</v>
      </c>
      <c r="G46" s="12">
        <v>172113</v>
      </c>
      <c r="H46" s="13">
        <v>270509</v>
      </c>
      <c r="I46" s="11">
        <v>151039</v>
      </c>
      <c r="J46" s="12">
        <v>279489</v>
      </c>
      <c r="K46" s="13">
        <v>430528</v>
      </c>
      <c r="L46" s="11">
        <v>0</v>
      </c>
      <c r="M46" s="12">
        <v>0</v>
      </c>
      <c r="N46" s="13">
        <f t="shared" si="48"/>
        <v>0</v>
      </c>
      <c r="O46" s="14"/>
      <c r="P46" s="14"/>
      <c r="Q46" s="14"/>
      <c r="R46" s="11">
        <v>53038.400000000001</v>
      </c>
      <c r="S46" s="12">
        <v>46972.53</v>
      </c>
      <c r="T46" s="13">
        <v>100010.93</v>
      </c>
      <c r="U46" s="11">
        <v>76904</v>
      </c>
      <c r="V46" s="12">
        <v>235981</v>
      </c>
      <c r="W46" s="13">
        <v>312885</v>
      </c>
      <c r="X46" s="11">
        <v>29684.11</v>
      </c>
      <c r="Y46" s="12">
        <v>22327.93</v>
      </c>
      <c r="Z46" s="13">
        <v>52012.04</v>
      </c>
      <c r="AA46" s="12">
        <f t="shared" si="51"/>
        <v>504738.51</v>
      </c>
      <c r="AB46" s="12">
        <f t="shared" si="51"/>
        <v>919308.46000000008</v>
      </c>
      <c r="AC46" s="13">
        <f t="shared" si="49"/>
        <v>1424046.9700000002</v>
      </c>
      <c r="AD46" s="90"/>
      <c r="AH46" s="10">
        <v>42248</v>
      </c>
      <c r="AI46" s="15">
        <v>101363.3</v>
      </c>
      <c r="AJ46" s="16">
        <v>150749</v>
      </c>
      <c r="AK46" s="25">
        <v>252112.3</v>
      </c>
      <c r="AL46" s="15">
        <v>84290.86</v>
      </c>
      <c r="AM46" s="16">
        <v>221719.43</v>
      </c>
      <c r="AN46" s="25">
        <v>306010.28999999998</v>
      </c>
      <c r="AO46" s="15">
        <v>95958.18</v>
      </c>
      <c r="AP46" s="16">
        <v>302856.94</v>
      </c>
      <c r="AQ46" s="25">
        <v>398815.12</v>
      </c>
      <c r="AR46" s="15">
        <v>0</v>
      </c>
      <c r="AS46" s="16">
        <v>0</v>
      </c>
      <c r="AT46" s="25">
        <f t="shared" si="50"/>
        <v>0</v>
      </c>
      <c r="AU46" s="26"/>
      <c r="AV46" s="26"/>
      <c r="AW46" s="26"/>
      <c r="AX46" s="15">
        <v>56760</v>
      </c>
      <c r="AY46" s="16">
        <v>42545</v>
      </c>
      <c r="AZ46" s="25">
        <v>99305</v>
      </c>
      <c r="BA46" s="15">
        <v>75818</v>
      </c>
      <c r="BB46" s="16">
        <v>244912</v>
      </c>
      <c r="BC46" s="25">
        <v>320730</v>
      </c>
      <c r="BD46" s="15">
        <v>34133</v>
      </c>
      <c r="BE46" s="16">
        <v>20089</v>
      </c>
      <c r="BF46" s="25">
        <v>54222</v>
      </c>
      <c r="BG46" s="12">
        <v>448323.33999999997</v>
      </c>
      <c r="BH46" s="12">
        <v>982871.37</v>
      </c>
      <c r="BI46" s="13">
        <v>1431194.71</v>
      </c>
    </row>
    <row r="47" spans="2:66" x14ac:dyDescent="0.35">
      <c r="B47" s="10">
        <v>42278</v>
      </c>
      <c r="C47" s="11">
        <v>77799</v>
      </c>
      <c r="D47" s="12">
        <v>161094</v>
      </c>
      <c r="E47" s="13">
        <v>238893</v>
      </c>
      <c r="F47" s="11">
        <v>86780</v>
      </c>
      <c r="G47" s="12">
        <v>217324</v>
      </c>
      <c r="H47" s="13">
        <v>304104</v>
      </c>
      <c r="I47" s="11">
        <v>181219</v>
      </c>
      <c r="J47" s="12">
        <v>353192</v>
      </c>
      <c r="K47" s="13">
        <v>534411</v>
      </c>
      <c r="L47" s="11">
        <v>0</v>
      </c>
      <c r="M47" s="12">
        <v>0</v>
      </c>
      <c r="N47" s="13">
        <f t="shared" si="48"/>
        <v>0</v>
      </c>
      <c r="O47" s="14"/>
      <c r="P47" s="14"/>
      <c r="Q47" s="14"/>
      <c r="R47" s="11">
        <v>51778.9</v>
      </c>
      <c r="S47" s="12">
        <v>58649.48</v>
      </c>
      <c r="T47" s="13">
        <v>110428.38</v>
      </c>
      <c r="U47" s="11">
        <v>83520</v>
      </c>
      <c r="V47" s="12">
        <v>189090</v>
      </c>
      <c r="W47" s="13">
        <v>272610</v>
      </c>
      <c r="X47" s="11">
        <v>26578.89</v>
      </c>
      <c r="Y47" s="12">
        <v>17697.439999999999</v>
      </c>
      <c r="Z47" s="13">
        <v>44276.33</v>
      </c>
      <c r="AA47" s="12">
        <f t="shared" si="51"/>
        <v>507675.79000000004</v>
      </c>
      <c r="AB47" s="12">
        <f t="shared" si="51"/>
        <v>997046.91999999993</v>
      </c>
      <c r="AC47" s="13">
        <f t="shared" si="49"/>
        <v>1504722.71</v>
      </c>
      <c r="AD47" s="90"/>
      <c r="AH47" s="10">
        <v>42278</v>
      </c>
      <c r="AI47" s="15">
        <v>74890.3</v>
      </c>
      <c r="AJ47" s="16">
        <v>163880.6</v>
      </c>
      <c r="AK47" s="25">
        <v>238770.90000000002</v>
      </c>
      <c r="AL47" s="15">
        <v>94833.2</v>
      </c>
      <c r="AM47" s="16">
        <v>270814.2</v>
      </c>
      <c r="AN47" s="25">
        <v>365647.4</v>
      </c>
      <c r="AO47" s="15">
        <v>188925.52</v>
      </c>
      <c r="AP47" s="16">
        <v>262075.24</v>
      </c>
      <c r="AQ47" s="25">
        <v>451000.76</v>
      </c>
      <c r="AR47" s="15">
        <v>0</v>
      </c>
      <c r="AS47" s="16">
        <v>0</v>
      </c>
      <c r="AT47" s="25">
        <f t="shared" si="50"/>
        <v>0</v>
      </c>
      <c r="AU47" s="26"/>
      <c r="AV47" s="26"/>
      <c r="AW47" s="26"/>
      <c r="AX47" s="15">
        <v>57750</v>
      </c>
      <c r="AY47" s="16">
        <v>62062</v>
      </c>
      <c r="AZ47" s="25">
        <v>119812</v>
      </c>
      <c r="BA47" s="15">
        <v>94723</v>
      </c>
      <c r="BB47" s="16">
        <v>195692</v>
      </c>
      <c r="BC47" s="25">
        <v>290415</v>
      </c>
      <c r="BD47" s="15">
        <v>27112</v>
      </c>
      <c r="BE47" s="16">
        <v>23181</v>
      </c>
      <c r="BF47" s="25">
        <v>50293</v>
      </c>
      <c r="BG47" s="12">
        <v>538234.02</v>
      </c>
      <c r="BH47" s="12">
        <v>977705.04</v>
      </c>
      <c r="BI47" s="13">
        <v>1515939.06</v>
      </c>
    </row>
    <row r="48" spans="2:66" x14ac:dyDescent="0.35">
      <c r="B48" s="10">
        <v>42309</v>
      </c>
      <c r="C48" s="11">
        <v>99358</v>
      </c>
      <c r="D48" s="12">
        <v>195451</v>
      </c>
      <c r="E48" s="13">
        <v>294809</v>
      </c>
      <c r="F48" s="11">
        <v>100314</v>
      </c>
      <c r="G48" s="12">
        <v>228236</v>
      </c>
      <c r="H48" s="13">
        <v>328550</v>
      </c>
      <c r="I48" s="11">
        <v>172413</v>
      </c>
      <c r="J48" s="12">
        <v>306076</v>
      </c>
      <c r="K48" s="13">
        <v>478489</v>
      </c>
      <c r="L48" s="11">
        <v>0</v>
      </c>
      <c r="M48" s="12">
        <v>0</v>
      </c>
      <c r="N48" s="13">
        <f t="shared" si="48"/>
        <v>0</v>
      </c>
      <c r="O48" s="14"/>
      <c r="P48" s="14"/>
      <c r="Q48" s="14"/>
      <c r="R48" s="11">
        <v>41070.18</v>
      </c>
      <c r="S48" s="12">
        <v>70163.73</v>
      </c>
      <c r="T48" s="13">
        <v>111233.91</v>
      </c>
      <c r="U48" s="11">
        <v>82816</v>
      </c>
      <c r="V48" s="12">
        <v>182369</v>
      </c>
      <c r="W48" s="13">
        <v>265185</v>
      </c>
      <c r="X48" s="11">
        <v>27245</v>
      </c>
      <c r="Y48" s="12">
        <v>22865</v>
      </c>
      <c r="Z48" s="13">
        <v>50110</v>
      </c>
      <c r="AA48" s="12">
        <f t="shared" si="51"/>
        <v>523216.18</v>
      </c>
      <c r="AB48" s="12">
        <f t="shared" si="51"/>
        <v>1005160.73</v>
      </c>
      <c r="AC48" s="13">
        <f t="shared" si="49"/>
        <v>1528376.91</v>
      </c>
      <c r="AD48" s="90"/>
      <c r="AH48" s="10">
        <v>42309</v>
      </c>
      <c r="AI48" s="15">
        <v>80236.100000000006</v>
      </c>
      <c r="AJ48" s="16">
        <v>206848.3</v>
      </c>
      <c r="AK48" s="25">
        <v>287084.40000000002</v>
      </c>
      <c r="AL48" s="15">
        <v>104659.83</v>
      </c>
      <c r="AM48" s="16">
        <v>306299.19</v>
      </c>
      <c r="AN48" s="25">
        <v>410959.02</v>
      </c>
      <c r="AO48" s="15">
        <v>173444.35</v>
      </c>
      <c r="AP48" s="16">
        <v>343878.64</v>
      </c>
      <c r="AQ48" s="25">
        <v>517322.99</v>
      </c>
      <c r="AR48" s="15">
        <v>0</v>
      </c>
      <c r="AS48" s="16">
        <v>0</v>
      </c>
      <c r="AT48" s="25">
        <f t="shared" si="50"/>
        <v>0</v>
      </c>
      <c r="AU48" s="26"/>
      <c r="AV48" s="26"/>
      <c r="AW48" s="26"/>
      <c r="AX48" s="15">
        <v>34155</v>
      </c>
      <c r="AY48" s="16">
        <v>68941</v>
      </c>
      <c r="AZ48" s="25">
        <v>103096</v>
      </c>
      <c r="BA48" s="15">
        <v>81711</v>
      </c>
      <c r="BB48" s="16">
        <v>184410</v>
      </c>
      <c r="BC48" s="25">
        <v>266121</v>
      </c>
      <c r="BD48" s="15">
        <v>23694</v>
      </c>
      <c r="BE48" s="16">
        <v>22580</v>
      </c>
      <c r="BF48" s="25">
        <v>46274</v>
      </c>
      <c r="BG48" s="12">
        <v>497900.28</v>
      </c>
      <c r="BH48" s="12">
        <v>1132957.1299999999</v>
      </c>
      <c r="BI48" s="13">
        <v>1630857.41</v>
      </c>
    </row>
    <row r="49" spans="2:66" x14ac:dyDescent="0.35">
      <c r="B49" s="10">
        <v>42339</v>
      </c>
      <c r="C49" s="11">
        <v>76550</v>
      </c>
      <c r="D49" s="12">
        <v>200321</v>
      </c>
      <c r="E49" s="13">
        <v>276871</v>
      </c>
      <c r="F49" s="11">
        <v>120219</v>
      </c>
      <c r="G49" s="12">
        <v>260033</v>
      </c>
      <c r="H49" s="13">
        <v>380252</v>
      </c>
      <c r="I49" s="11">
        <v>152244</v>
      </c>
      <c r="J49" s="12">
        <v>359911</v>
      </c>
      <c r="K49" s="13">
        <v>512155</v>
      </c>
      <c r="L49" s="11">
        <v>0</v>
      </c>
      <c r="M49" s="12">
        <v>0</v>
      </c>
      <c r="N49" s="13">
        <f t="shared" si="48"/>
        <v>0</v>
      </c>
      <c r="O49" s="14"/>
      <c r="P49" s="14"/>
      <c r="Q49" s="14"/>
      <c r="R49" s="11">
        <v>42296.63</v>
      </c>
      <c r="S49" s="12">
        <v>44585.4</v>
      </c>
      <c r="T49" s="13">
        <v>86882.03</v>
      </c>
      <c r="U49" s="11">
        <v>80128</v>
      </c>
      <c r="V49" s="12">
        <v>215387</v>
      </c>
      <c r="W49" s="13">
        <v>295515</v>
      </c>
      <c r="X49" s="11">
        <v>32012</v>
      </c>
      <c r="Y49" s="12">
        <v>22474</v>
      </c>
      <c r="Z49" s="13">
        <v>54486</v>
      </c>
      <c r="AA49" s="12">
        <f t="shared" si="51"/>
        <v>503449.63</v>
      </c>
      <c r="AB49" s="12">
        <f t="shared" si="51"/>
        <v>1102711.3999999999</v>
      </c>
      <c r="AC49" s="13">
        <f t="shared" si="49"/>
        <v>1606161.0299999998</v>
      </c>
      <c r="AD49" s="90"/>
      <c r="AH49" s="10">
        <v>42339</v>
      </c>
      <c r="AI49" s="15">
        <v>79040.600000000006</v>
      </c>
      <c r="AJ49" s="16">
        <v>178713.60000000001</v>
      </c>
      <c r="AK49" s="25">
        <v>257754.2</v>
      </c>
      <c r="AL49" s="15">
        <v>100483.81</v>
      </c>
      <c r="AM49" s="16">
        <v>187594.31</v>
      </c>
      <c r="AN49" s="25">
        <v>288078.12</v>
      </c>
      <c r="AO49" s="15">
        <v>140974.45000000001</v>
      </c>
      <c r="AP49" s="16">
        <v>325640.13</v>
      </c>
      <c r="AQ49" s="25">
        <v>466614.58</v>
      </c>
      <c r="AR49" s="15">
        <v>0</v>
      </c>
      <c r="AS49" s="16">
        <v>0</v>
      </c>
      <c r="AT49" s="25">
        <f t="shared" si="50"/>
        <v>0</v>
      </c>
      <c r="AU49" s="26"/>
      <c r="AV49" s="26"/>
      <c r="AW49" s="26"/>
      <c r="AX49" s="15">
        <v>41745</v>
      </c>
      <c r="AY49" s="16">
        <v>45471</v>
      </c>
      <c r="AZ49" s="25">
        <v>87216</v>
      </c>
      <c r="BA49" s="15">
        <v>66651</v>
      </c>
      <c r="BB49" s="16">
        <v>197661</v>
      </c>
      <c r="BC49" s="25">
        <v>264312</v>
      </c>
      <c r="BD49" s="15">
        <v>32954</v>
      </c>
      <c r="BE49" s="16">
        <v>22864</v>
      </c>
      <c r="BF49" s="25">
        <v>55818</v>
      </c>
      <c r="BG49" s="12">
        <v>461848.86</v>
      </c>
      <c r="BH49" s="12">
        <v>957944.04</v>
      </c>
      <c r="BI49" s="13">
        <v>1419792.9</v>
      </c>
    </row>
    <row r="50" spans="2:66" x14ac:dyDescent="0.35">
      <c r="B50" s="10">
        <v>42370</v>
      </c>
      <c r="C50" s="11">
        <v>68252</v>
      </c>
      <c r="D50" s="12">
        <v>202738</v>
      </c>
      <c r="E50" s="13">
        <v>270990</v>
      </c>
      <c r="F50" s="11">
        <v>96091</v>
      </c>
      <c r="G50" s="12">
        <v>207976</v>
      </c>
      <c r="H50" s="13">
        <v>304067</v>
      </c>
      <c r="I50" s="11">
        <v>137120</v>
      </c>
      <c r="J50" s="12">
        <v>246901</v>
      </c>
      <c r="K50" s="13">
        <v>384021</v>
      </c>
      <c r="L50" s="11">
        <v>0</v>
      </c>
      <c r="M50" s="12">
        <v>0</v>
      </c>
      <c r="N50" s="13">
        <f t="shared" si="48"/>
        <v>0</v>
      </c>
      <c r="O50" s="14"/>
      <c r="P50" s="14"/>
      <c r="Q50" s="14"/>
      <c r="R50" s="11">
        <v>31385.78</v>
      </c>
      <c r="S50" s="12">
        <v>33597</v>
      </c>
      <c r="T50" s="13">
        <v>64982.78</v>
      </c>
      <c r="U50" s="11">
        <v>66816</v>
      </c>
      <c r="V50" s="12">
        <v>215874</v>
      </c>
      <c r="W50" s="13">
        <v>282690</v>
      </c>
      <c r="X50" s="11">
        <v>21403.82</v>
      </c>
      <c r="Y50" s="12">
        <v>21649.65</v>
      </c>
      <c r="Z50" s="13">
        <v>43053.47</v>
      </c>
      <c r="AA50" s="12">
        <f t="shared" si="51"/>
        <v>421068.60000000003</v>
      </c>
      <c r="AB50" s="12">
        <f t="shared" si="51"/>
        <v>928735.65</v>
      </c>
      <c r="AC50" s="13">
        <f t="shared" si="49"/>
        <v>1349804.25</v>
      </c>
      <c r="AD50" s="90"/>
      <c r="AH50" s="10">
        <v>42370</v>
      </c>
      <c r="AI50" s="15">
        <v>77001.3</v>
      </c>
      <c r="AJ50" s="16">
        <v>192911.8</v>
      </c>
      <c r="AK50" s="25">
        <v>269913.09999999998</v>
      </c>
      <c r="AL50" s="15">
        <v>134366.47</v>
      </c>
      <c r="AM50" s="16">
        <v>212964.24000000002</v>
      </c>
      <c r="AN50" s="25">
        <v>347330.71</v>
      </c>
      <c r="AO50" s="15">
        <v>143585.82</v>
      </c>
      <c r="AP50" s="16">
        <v>285375.11</v>
      </c>
      <c r="AQ50" s="25">
        <v>428960.93</v>
      </c>
      <c r="AR50" s="15">
        <v>0</v>
      </c>
      <c r="AS50" s="16">
        <v>0</v>
      </c>
      <c r="AT50" s="25">
        <f t="shared" si="50"/>
        <v>0</v>
      </c>
      <c r="AU50" s="26"/>
      <c r="AV50" s="26"/>
      <c r="AW50" s="26"/>
      <c r="AX50" s="15">
        <v>30360</v>
      </c>
      <c r="AY50" s="16">
        <v>33681</v>
      </c>
      <c r="AZ50" s="25">
        <v>64041</v>
      </c>
      <c r="BA50" s="15">
        <v>63068</v>
      </c>
      <c r="BB50" s="16">
        <v>203822</v>
      </c>
      <c r="BC50" s="25">
        <v>266890</v>
      </c>
      <c r="BD50" s="15">
        <v>32689</v>
      </c>
      <c r="BE50" s="16">
        <v>20592</v>
      </c>
      <c r="BF50" s="25">
        <v>53281</v>
      </c>
      <c r="BG50" s="12">
        <v>481070.59</v>
      </c>
      <c r="BH50" s="12">
        <v>949346.15</v>
      </c>
      <c r="BI50" s="13">
        <v>1430416.74</v>
      </c>
    </row>
    <row r="51" spans="2:66" x14ac:dyDescent="0.35">
      <c r="B51" s="10">
        <v>42401</v>
      </c>
      <c r="C51" s="11">
        <v>87138</v>
      </c>
      <c r="D51" s="12">
        <v>207613</v>
      </c>
      <c r="E51" s="13">
        <v>294751</v>
      </c>
      <c r="F51" s="11">
        <v>82590</v>
      </c>
      <c r="G51" s="12">
        <v>163263</v>
      </c>
      <c r="H51" s="13">
        <v>245853</v>
      </c>
      <c r="I51" s="11">
        <v>153729</v>
      </c>
      <c r="J51" s="12">
        <v>308555</v>
      </c>
      <c r="K51" s="13">
        <v>462284</v>
      </c>
      <c r="L51" s="11">
        <v>0</v>
      </c>
      <c r="M51" s="12">
        <v>0</v>
      </c>
      <c r="N51" s="13">
        <f t="shared" si="48"/>
        <v>0</v>
      </c>
      <c r="O51" s="14"/>
      <c r="P51" s="14"/>
      <c r="Q51" s="14"/>
      <c r="R51" s="11">
        <v>38028.22</v>
      </c>
      <c r="S51" s="12">
        <v>25566.25</v>
      </c>
      <c r="T51" s="13">
        <v>63594.47</v>
      </c>
      <c r="U51" s="11">
        <v>76544</v>
      </c>
      <c r="V51" s="12">
        <v>188731</v>
      </c>
      <c r="W51" s="13">
        <v>265275</v>
      </c>
      <c r="X51" s="11">
        <v>26403</v>
      </c>
      <c r="Y51" s="12">
        <v>15139</v>
      </c>
      <c r="Z51" s="13">
        <v>41542</v>
      </c>
      <c r="AA51" s="12">
        <f t="shared" si="51"/>
        <v>464432.22</v>
      </c>
      <c r="AB51" s="12">
        <f t="shared" si="51"/>
        <v>908867.25</v>
      </c>
      <c r="AC51" s="13">
        <f t="shared" si="49"/>
        <v>1373299.47</v>
      </c>
      <c r="AD51" s="90"/>
      <c r="AH51" s="10">
        <v>42401</v>
      </c>
      <c r="AI51" s="15">
        <v>93950</v>
      </c>
      <c r="AJ51" s="16">
        <v>153164</v>
      </c>
      <c r="AK51" s="25">
        <v>247114</v>
      </c>
      <c r="AL51" s="15">
        <v>129498</v>
      </c>
      <c r="AM51" s="16">
        <v>193259</v>
      </c>
      <c r="AN51" s="25">
        <v>322757</v>
      </c>
      <c r="AO51" s="15">
        <v>156269.18</v>
      </c>
      <c r="AP51" s="16">
        <v>273078.13</v>
      </c>
      <c r="AQ51" s="25">
        <v>429347.31</v>
      </c>
      <c r="AR51" s="15">
        <v>0</v>
      </c>
      <c r="AS51" s="16">
        <v>0</v>
      </c>
      <c r="AT51" s="25">
        <f t="shared" si="50"/>
        <v>0</v>
      </c>
      <c r="AU51" s="26"/>
      <c r="AV51" s="26"/>
      <c r="AW51" s="26"/>
      <c r="AX51" s="15">
        <v>29370</v>
      </c>
      <c r="AY51" s="16">
        <v>26565</v>
      </c>
      <c r="AZ51" s="25">
        <v>55935</v>
      </c>
      <c r="BA51" s="15">
        <v>79009</v>
      </c>
      <c r="BB51" s="16">
        <v>179850</v>
      </c>
      <c r="BC51" s="25">
        <v>258859</v>
      </c>
      <c r="BD51" s="15">
        <v>26508</v>
      </c>
      <c r="BE51" s="16">
        <v>17457</v>
      </c>
      <c r="BF51" s="25">
        <v>43965</v>
      </c>
      <c r="BG51" s="12">
        <v>514604.18</v>
      </c>
      <c r="BH51" s="12">
        <v>843373.13</v>
      </c>
      <c r="BI51" s="13">
        <v>1357977.31</v>
      </c>
    </row>
    <row r="52" spans="2:66" ht="15" thickBot="1" x14ac:dyDescent="0.4">
      <c r="B52" s="10">
        <v>42430</v>
      </c>
      <c r="C52" s="11">
        <v>75933</v>
      </c>
      <c r="D52" s="12">
        <v>214227</v>
      </c>
      <c r="E52" s="13">
        <v>290160</v>
      </c>
      <c r="F52" s="11">
        <v>97861</v>
      </c>
      <c r="G52" s="12">
        <v>108095</v>
      </c>
      <c r="H52" s="13">
        <v>205956</v>
      </c>
      <c r="I52" s="11">
        <v>174144</v>
      </c>
      <c r="J52" s="12">
        <v>297686</v>
      </c>
      <c r="K52" s="13">
        <v>471830</v>
      </c>
      <c r="L52" s="11">
        <v>0</v>
      </c>
      <c r="M52" s="12">
        <v>0</v>
      </c>
      <c r="N52" s="13">
        <f t="shared" si="48"/>
        <v>0</v>
      </c>
      <c r="O52" s="14"/>
      <c r="P52" s="14"/>
      <c r="Q52" s="14"/>
      <c r="R52" s="11">
        <v>50877.61</v>
      </c>
      <c r="S52" s="12">
        <v>13517.65</v>
      </c>
      <c r="T52" s="13">
        <v>64395.26</v>
      </c>
      <c r="U52" s="11">
        <v>89708</v>
      </c>
      <c r="V52" s="12">
        <v>214357</v>
      </c>
      <c r="W52" s="13">
        <v>304065</v>
      </c>
      <c r="X52" s="11">
        <v>20579.23</v>
      </c>
      <c r="Y52" s="12">
        <v>13745.66</v>
      </c>
      <c r="Z52" s="13">
        <v>34324.89</v>
      </c>
      <c r="AA52" s="12">
        <f t="shared" si="51"/>
        <v>509102.83999999997</v>
      </c>
      <c r="AB52" s="12">
        <f t="shared" si="51"/>
        <v>861628.31</v>
      </c>
      <c r="AC52" s="13">
        <f t="shared" si="49"/>
        <v>1370731.15</v>
      </c>
      <c r="AD52" s="90"/>
      <c r="AH52" s="10">
        <v>42430</v>
      </c>
      <c r="AI52" s="15">
        <v>76834.83</v>
      </c>
      <c r="AJ52" s="16">
        <v>223846.39</v>
      </c>
      <c r="AK52" s="25">
        <v>300681.22000000003</v>
      </c>
      <c r="AL52" s="15">
        <v>92941.88</v>
      </c>
      <c r="AM52" s="16">
        <v>248223.97</v>
      </c>
      <c r="AN52" s="25">
        <v>341165.85</v>
      </c>
      <c r="AO52" s="15">
        <v>177855.69</v>
      </c>
      <c r="AP52" s="16">
        <v>302073.19</v>
      </c>
      <c r="AQ52" s="25">
        <v>479928.88</v>
      </c>
      <c r="AR52" s="15">
        <v>0</v>
      </c>
      <c r="AS52" s="16">
        <v>0</v>
      </c>
      <c r="AT52" s="25">
        <f t="shared" si="50"/>
        <v>0</v>
      </c>
      <c r="AU52" s="26"/>
      <c r="AV52" s="26"/>
      <c r="AW52" s="26"/>
      <c r="AX52" s="15">
        <v>59730</v>
      </c>
      <c r="AY52" s="16">
        <v>11385</v>
      </c>
      <c r="AZ52" s="25">
        <v>71115</v>
      </c>
      <c r="BA52" s="15">
        <v>89925</v>
      </c>
      <c r="BB52" s="16">
        <v>211461</v>
      </c>
      <c r="BC52" s="25">
        <v>301386</v>
      </c>
      <c r="BD52" s="15">
        <v>22952</v>
      </c>
      <c r="BE52" s="16">
        <v>15980</v>
      </c>
      <c r="BF52" s="25">
        <v>38932</v>
      </c>
      <c r="BG52" s="12">
        <v>520239.4</v>
      </c>
      <c r="BH52" s="12">
        <v>1012969.55</v>
      </c>
      <c r="BI52" s="13">
        <v>1533208.9500000002</v>
      </c>
    </row>
    <row r="53" spans="2:66" ht="15" thickBot="1" x14ac:dyDescent="0.4">
      <c r="B53" s="302" t="s">
        <v>14</v>
      </c>
      <c r="C53" s="18">
        <f t="shared" ref="C53:N53" si="52">SUM(C41:C52)</f>
        <v>1197754</v>
      </c>
      <c r="D53" s="19">
        <f t="shared" si="52"/>
        <v>2287475</v>
      </c>
      <c r="E53" s="20">
        <f t="shared" si="52"/>
        <v>3485229</v>
      </c>
      <c r="F53" s="18">
        <f t="shared" si="52"/>
        <v>1210157</v>
      </c>
      <c r="G53" s="19">
        <f t="shared" si="52"/>
        <v>2438894</v>
      </c>
      <c r="H53" s="20">
        <f t="shared" si="52"/>
        <v>3649051</v>
      </c>
      <c r="I53" s="18">
        <f t="shared" si="52"/>
        <v>1903604</v>
      </c>
      <c r="J53" s="19">
        <f t="shared" si="52"/>
        <v>3367950</v>
      </c>
      <c r="K53" s="20">
        <f t="shared" si="52"/>
        <v>5271554</v>
      </c>
      <c r="L53" s="18">
        <f t="shared" si="52"/>
        <v>0</v>
      </c>
      <c r="M53" s="19">
        <f t="shared" si="52"/>
        <v>0</v>
      </c>
      <c r="N53" s="20">
        <f t="shared" si="52"/>
        <v>0</v>
      </c>
      <c r="O53" s="21"/>
      <c r="P53" s="21"/>
      <c r="Q53" s="21"/>
      <c r="R53" s="18">
        <f t="shared" ref="R53:AC53" si="53">SUM(R41:R52)</f>
        <v>623344.09</v>
      </c>
      <c r="S53" s="19">
        <f t="shared" si="53"/>
        <v>479902.17000000004</v>
      </c>
      <c r="T53" s="20">
        <f t="shared" si="53"/>
        <v>1103246.26</v>
      </c>
      <c r="U53" s="18">
        <f t="shared" si="53"/>
        <v>1011767</v>
      </c>
      <c r="V53" s="19">
        <f t="shared" si="53"/>
        <v>2554033</v>
      </c>
      <c r="W53" s="20">
        <f t="shared" si="53"/>
        <v>3565800</v>
      </c>
      <c r="X53" s="18">
        <f t="shared" si="53"/>
        <v>343591.59</v>
      </c>
      <c r="Y53" s="19">
        <f t="shared" si="53"/>
        <v>287453.07</v>
      </c>
      <c r="Z53" s="20">
        <f t="shared" si="53"/>
        <v>631044.66</v>
      </c>
      <c r="AA53" s="18">
        <f t="shared" si="53"/>
        <v>6290217.6799999988</v>
      </c>
      <c r="AB53" s="19">
        <f t="shared" si="53"/>
        <v>11415707.24</v>
      </c>
      <c r="AC53" s="20">
        <f t="shared" si="53"/>
        <v>17705924.919999998</v>
      </c>
      <c r="AD53" s="90"/>
      <c r="AF53" s="22"/>
      <c r="AH53" s="302" t="s">
        <v>14</v>
      </c>
      <c r="AI53" s="27">
        <f t="shared" ref="AI53:AT53" si="54">SUM(AI41:AI52)</f>
        <v>1195991.2300000002</v>
      </c>
      <c r="AJ53" s="28">
        <f t="shared" si="54"/>
        <v>2099621.89</v>
      </c>
      <c r="AK53" s="29">
        <f t="shared" si="54"/>
        <v>3295613.1200000006</v>
      </c>
      <c r="AL53" s="27">
        <f t="shared" si="54"/>
        <v>1246833.2199999997</v>
      </c>
      <c r="AM53" s="28">
        <f t="shared" si="54"/>
        <v>3023024.1900000004</v>
      </c>
      <c r="AN53" s="29">
        <f t="shared" si="54"/>
        <v>4269857.41</v>
      </c>
      <c r="AO53" s="27">
        <f t="shared" si="54"/>
        <v>1852536.04</v>
      </c>
      <c r="AP53" s="28">
        <f t="shared" si="54"/>
        <v>3267037.9299999997</v>
      </c>
      <c r="AQ53" s="29">
        <f t="shared" si="54"/>
        <v>5119573.97</v>
      </c>
      <c r="AR53" s="27">
        <f t="shared" si="54"/>
        <v>0</v>
      </c>
      <c r="AS53" s="28">
        <f t="shared" si="54"/>
        <v>0</v>
      </c>
      <c r="AT53" s="29">
        <f t="shared" si="54"/>
        <v>0</v>
      </c>
      <c r="AU53" s="30"/>
      <c r="AV53" s="30"/>
      <c r="AW53" s="30"/>
      <c r="AX53" s="27">
        <f t="shared" ref="AX53:BI53" si="55">SUM(AX41:AX52)</f>
        <v>618977.43999999994</v>
      </c>
      <c r="AY53" s="28">
        <f t="shared" si="55"/>
        <v>478674.73</v>
      </c>
      <c r="AZ53" s="29">
        <f t="shared" si="55"/>
        <v>1097652.17</v>
      </c>
      <c r="BA53" s="27">
        <f t="shared" si="55"/>
        <v>1012404.61</v>
      </c>
      <c r="BB53" s="28">
        <f t="shared" si="55"/>
        <v>2383844.89</v>
      </c>
      <c r="BC53" s="29">
        <f t="shared" si="55"/>
        <v>3396249.5</v>
      </c>
      <c r="BD53" s="27">
        <f t="shared" si="55"/>
        <v>354836</v>
      </c>
      <c r="BE53" s="28">
        <f t="shared" si="55"/>
        <v>289494</v>
      </c>
      <c r="BF53" s="29">
        <f t="shared" si="55"/>
        <v>644330</v>
      </c>
      <c r="BG53" s="27">
        <f t="shared" si="55"/>
        <v>6281578.54</v>
      </c>
      <c r="BH53" s="28">
        <f t="shared" si="55"/>
        <v>11541697.630000003</v>
      </c>
      <c r="BI53" s="29">
        <f t="shared" si="55"/>
        <v>17823276.170000002</v>
      </c>
    </row>
    <row r="54" spans="2:66" ht="15" thickBot="1" x14ac:dyDescent="0.4"/>
    <row r="55" spans="2:66" ht="15" thickBot="1" x14ac:dyDescent="0.4">
      <c r="B55" s="309" t="s">
        <v>0</v>
      </c>
      <c r="C55" s="612" t="s">
        <v>18</v>
      </c>
      <c r="D55" s="605"/>
      <c r="E55" s="605"/>
      <c r="F55" s="605"/>
      <c r="G55" s="605"/>
      <c r="H55" s="605"/>
      <c r="I55" s="605"/>
      <c r="J55" s="605"/>
      <c r="K55" s="605"/>
      <c r="L55" s="605"/>
      <c r="M55" s="605"/>
      <c r="N55" s="605"/>
      <c r="O55" s="605"/>
      <c r="P55" s="605"/>
      <c r="Q55" s="605"/>
      <c r="R55" s="605"/>
      <c r="S55" s="605"/>
      <c r="T55" s="605"/>
      <c r="U55" s="605"/>
      <c r="V55" s="605"/>
      <c r="W55" s="605"/>
      <c r="X55" s="605"/>
      <c r="Y55" s="605"/>
      <c r="Z55" s="605"/>
      <c r="AA55" s="605"/>
      <c r="AB55" s="605"/>
      <c r="AC55" s="613"/>
      <c r="AD55" s="88"/>
      <c r="AH55" s="301" t="s">
        <v>0</v>
      </c>
      <c r="AI55" s="612" t="s">
        <v>25</v>
      </c>
      <c r="AJ55" s="614"/>
      <c r="AK55" s="614"/>
      <c r="AL55" s="614"/>
      <c r="AM55" s="614"/>
      <c r="AN55" s="614"/>
      <c r="AO55" s="614"/>
      <c r="AP55" s="614"/>
      <c r="AQ55" s="614"/>
      <c r="AR55" s="614"/>
      <c r="AS55" s="614"/>
      <c r="AT55" s="614"/>
      <c r="AU55" s="614"/>
      <c r="AV55" s="614"/>
      <c r="AW55" s="614"/>
      <c r="AX55" s="614"/>
      <c r="AY55" s="614"/>
      <c r="AZ55" s="614"/>
      <c r="BA55" s="614"/>
      <c r="BB55" s="614"/>
      <c r="BC55" s="614"/>
      <c r="BD55" s="614"/>
      <c r="BE55" s="614"/>
      <c r="BF55" s="614"/>
      <c r="BG55" s="614"/>
      <c r="BH55" s="614"/>
      <c r="BI55" s="615"/>
    </row>
    <row r="56" spans="2:66" ht="15" thickBot="1" x14ac:dyDescent="0.4">
      <c r="C56" s="3" t="s">
        <v>1</v>
      </c>
      <c r="D56" s="4"/>
      <c r="E56" s="5"/>
      <c r="F56" s="3" t="s">
        <v>2</v>
      </c>
      <c r="G56" s="4"/>
      <c r="H56" s="5"/>
      <c r="I56" s="3" t="s">
        <v>3</v>
      </c>
      <c r="J56" s="4"/>
      <c r="K56" s="5"/>
      <c r="L56" s="612" t="s">
        <v>4</v>
      </c>
      <c r="M56" s="605"/>
      <c r="N56" s="613"/>
      <c r="O56" s="609" t="s">
        <v>5</v>
      </c>
      <c r="P56" s="610"/>
      <c r="Q56" s="611"/>
      <c r="R56" s="497" t="s">
        <v>6</v>
      </c>
      <c r="S56" s="498"/>
      <c r="T56" s="5"/>
      <c r="U56" s="497" t="s">
        <v>7</v>
      </c>
      <c r="V56" s="498"/>
      <c r="W56" s="5"/>
      <c r="X56" s="497" t="s">
        <v>8</v>
      </c>
      <c r="Y56" s="498"/>
      <c r="Z56" s="5"/>
      <c r="AA56" s="497" t="s">
        <v>9</v>
      </c>
      <c r="AB56" s="498"/>
      <c r="AC56" s="5"/>
      <c r="AD56" s="89"/>
      <c r="AI56" s="497" t="s">
        <v>1</v>
      </c>
      <c r="AJ56" s="498"/>
      <c r="AK56" s="5"/>
      <c r="AL56" s="497" t="s">
        <v>2</v>
      </c>
      <c r="AM56" s="498"/>
      <c r="AN56" s="5"/>
      <c r="AO56" s="497" t="s">
        <v>3</v>
      </c>
      <c r="AP56" s="498"/>
      <c r="AQ56" s="5"/>
      <c r="AR56" s="609" t="s">
        <v>4</v>
      </c>
      <c r="AS56" s="610"/>
      <c r="AT56" s="611"/>
      <c r="AU56" s="609" t="s">
        <v>5</v>
      </c>
      <c r="AV56" s="610"/>
      <c r="AW56" s="611"/>
      <c r="AX56" s="3" t="s">
        <v>6</v>
      </c>
      <c r="AY56" s="4"/>
      <c r="AZ56" s="5"/>
      <c r="BA56" s="3" t="s">
        <v>7</v>
      </c>
      <c r="BB56" s="4"/>
      <c r="BC56" s="5"/>
      <c r="BD56" s="3" t="s">
        <v>8</v>
      </c>
      <c r="BE56" s="4"/>
      <c r="BF56" s="5"/>
      <c r="BG56" s="3" t="s">
        <v>9</v>
      </c>
      <c r="BH56" s="4"/>
      <c r="BI56" s="5"/>
    </row>
    <row r="57" spans="2:66" ht="15" thickBot="1" x14ac:dyDescent="0.4">
      <c r="C57" s="6" t="s">
        <v>10</v>
      </c>
      <c r="D57" s="7" t="s">
        <v>11</v>
      </c>
      <c r="E57" s="8" t="s">
        <v>12</v>
      </c>
      <c r="F57" s="6" t="str">
        <f t="shared" ref="F57:N57" si="56">+C57</f>
        <v>LUMP</v>
      </c>
      <c r="G57" s="7" t="str">
        <f t="shared" si="56"/>
        <v>FINES</v>
      </c>
      <c r="H57" s="8" t="str">
        <f t="shared" si="56"/>
        <v>TOT</v>
      </c>
      <c r="I57" s="6" t="str">
        <f t="shared" si="56"/>
        <v>LUMP</v>
      </c>
      <c r="J57" s="7" t="str">
        <f t="shared" si="56"/>
        <v>FINES</v>
      </c>
      <c r="K57" s="8" t="str">
        <f t="shared" si="56"/>
        <v>TOT</v>
      </c>
      <c r="L57" s="6" t="str">
        <f t="shared" si="56"/>
        <v>LUMP</v>
      </c>
      <c r="M57" s="7" t="str">
        <f t="shared" si="56"/>
        <v>FINES</v>
      </c>
      <c r="N57" s="495" t="str">
        <f t="shared" si="56"/>
        <v>TOT</v>
      </c>
      <c r="O57" s="6" t="s">
        <v>63</v>
      </c>
      <c r="P57" s="332" t="s">
        <v>62</v>
      </c>
      <c r="Q57" s="332" t="s">
        <v>14</v>
      </c>
      <c r="R57" s="332" t="str">
        <f>+L57</f>
        <v>LUMP</v>
      </c>
      <c r="S57" s="7" t="str">
        <f>+M57</f>
        <v>FINES</v>
      </c>
      <c r="T57" s="332" t="str">
        <f>+N57</f>
        <v>TOT</v>
      </c>
      <c r="U57" s="332" t="str">
        <f t="shared" ref="U57:Z57" si="57">+R57</f>
        <v>LUMP</v>
      </c>
      <c r="V57" s="7" t="str">
        <f t="shared" si="57"/>
        <v>FINES</v>
      </c>
      <c r="W57" s="332" t="str">
        <f t="shared" si="57"/>
        <v>TOT</v>
      </c>
      <c r="X57" s="332" t="str">
        <f t="shared" si="57"/>
        <v>LUMP</v>
      </c>
      <c r="Y57" s="7" t="str">
        <f t="shared" si="57"/>
        <v>FINES</v>
      </c>
      <c r="Z57" s="332" t="str">
        <f t="shared" si="57"/>
        <v>TOT</v>
      </c>
      <c r="AA57" s="332" t="str">
        <f>+R57</f>
        <v>LUMP</v>
      </c>
      <c r="AB57" s="7" t="str">
        <f>+S57</f>
        <v>FINES</v>
      </c>
      <c r="AC57" s="332" t="str">
        <f>+T57</f>
        <v>TOT</v>
      </c>
      <c r="AD57" s="332"/>
      <c r="AE57" s="493"/>
      <c r="AF57" s="493"/>
      <c r="AG57" s="493"/>
      <c r="AH57" s="500"/>
      <c r="AI57" s="332" t="s">
        <v>10</v>
      </c>
      <c r="AJ57" s="7" t="s">
        <v>11</v>
      </c>
      <c r="AK57" s="332" t="s">
        <v>12</v>
      </c>
      <c r="AL57" s="332" t="str">
        <f t="shared" ref="AL57:AT57" si="58">+AI57</f>
        <v>LUMP</v>
      </c>
      <c r="AM57" s="7" t="str">
        <f t="shared" si="58"/>
        <v>FINES</v>
      </c>
      <c r="AN57" s="332" t="str">
        <f t="shared" si="58"/>
        <v>TOT</v>
      </c>
      <c r="AO57" s="332" t="str">
        <f t="shared" si="58"/>
        <v>LUMP</v>
      </c>
      <c r="AP57" s="7" t="str">
        <f t="shared" si="58"/>
        <v>FINES</v>
      </c>
      <c r="AQ57" s="332" t="str">
        <f t="shared" si="58"/>
        <v>TOT</v>
      </c>
      <c r="AR57" s="332" t="str">
        <f t="shared" si="58"/>
        <v>LUMP</v>
      </c>
      <c r="AS57" s="7" t="str">
        <f t="shared" si="58"/>
        <v>FINES</v>
      </c>
      <c r="AT57" s="332" t="str">
        <f t="shared" si="58"/>
        <v>TOT</v>
      </c>
      <c r="AU57" s="332" t="s">
        <v>63</v>
      </c>
      <c r="AV57" s="332" t="s">
        <v>62</v>
      </c>
      <c r="AW57" s="8" t="s">
        <v>14</v>
      </c>
      <c r="AX57" s="496" t="str">
        <f>+AR57</f>
        <v>LUMP</v>
      </c>
      <c r="AY57" s="7" t="str">
        <f>+AS57</f>
        <v>FINES</v>
      </c>
      <c r="AZ57" s="8" t="str">
        <f>+AT57</f>
        <v>TOT</v>
      </c>
      <c r="BA57" s="6" t="str">
        <f t="shared" ref="BA57:BF57" si="59">+AX57</f>
        <v>LUMP</v>
      </c>
      <c r="BB57" s="7" t="str">
        <f t="shared" si="59"/>
        <v>FINES</v>
      </c>
      <c r="BC57" s="8" t="str">
        <f t="shared" si="59"/>
        <v>TOT</v>
      </c>
      <c r="BD57" s="6" t="str">
        <f t="shared" si="59"/>
        <v>LUMP</v>
      </c>
      <c r="BE57" s="7" t="str">
        <f t="shared" si="59"/>
        <v>FINES</v>
      </c>
      <c r="BF57" s="8" t="str">
        <f t="shared" si="59"/>
        <v>TOT</v>
      </c>
      <c r="BG57" s="6" t="str">
        <f>+AX57</f>
        <v>LUMP</v>
      </c>
      <c r="BH57" s="7" t="str">
        <f>+AY57</f>
        <v>FINES</v>
      </c>
      <c r="BI57" s="8" t="str">
        <f>+AZ57</f>
        <v>TOT</v>
      </c>
    </row>
    <row r="58" spans="2:66" x14ac:dyDescent="0.35">
      <c r="B58" s="10">
        <v>42461</v>
      </c>
      <c r="C58" s="11">
        <v>85790</v>
      </c>
      <c r="D58" s="12">
        <v>227770</v>
      </c>
      <c r="E58" s="13">
        <f t="shared" ref="E58:E69" si="60">+C58+D58</f>
        <v>313560</v>
      </c>
      <c r="F58" s="11">
        <v>105254</v>
      </c>
      <c r="G58" s="12">
        <v>235429</v>
      </c>
      <c r="H58" s="13">
        <f t="shared" ref="H58:H69" si="61">F58+G58</f>
        <v>340683</v>
      </c>
      <c r="I58" s="11">
        <v>186354</v>
      </c>
      <c r="J58" s="12">
        <v>306719</v>
      </c>
      <c r="K58" s="13">
        <f t="shared" ref="K58:K69" si="62">I58+J58</f>
        <v>493073</v>
      </c>
      <c r="L58" s="11"/>
      <c r="M58" s="12"/>
      <c r="N58" s="13">
        <f t="shared" ref="N58:N69" si="63">L58+M58</f>
        <v>0</v>
      </c>
      <c r="O58" s="14"/>
      <c r="P58" s="14"/>
      <c r="Q58" s="14"/>
      <c r="R58" s="11">
        <v>63081.11</v>
      </c>
      <c r="S58" s="12">
        <v>5410.98</v>
      </c>
      <c r="T58" s="13">
        <f t="shared" ref="T58:T69" si="64">R58+S58</f>
        <v>68492.09</v>
      </c>
      <c r="U58" s="11">
        <v>77184</v>
      </c>
      <c r="V58" s="12">
        <v>228551</v>
      </c>
      <c r="W58" s="13">
        <f t="shared" ref="W58:W69" si="65">U58+V58</f>
        <v>305735</v>
      </c>
      <c r="X58" s="11">
        <v>25583</v>
      </c>
      <c r="Y58" s="12">
        <v>12724</v>
      </c>
      <c r="Z58" s="13">
        <f t="shared" ref="Z58:Z69" si="66">X58+Y58</f>
        <v>38307</v>
      </c>
      <c r="AA58" s="12">
        <f>+L58+C58+F58+I58+R58+U58+X58+O58</f>
        <v>543246.11</v>
      </c>
      <c r="AB58" s="12">
        <f>+M58+D58+G58+J58+S58+V58+Y58+P58</f>
        <v>1016603.98</v>
      </c>
      <c r="AC58" s="13">
        <f t="shared" ref="AC58:AC69" si="67">+AA58+AB58</f>
        <v>1559850.0899999999</v>
      </c>
      <c r="AD58" s="90"/>
      <c r="AE58" s="22"/>
      <c r="AF58" s="22"/>
      <c r="AG58" s="22"/>
      <c r="AH58" s="499">
        <v>42461</v>
      </c>
      <c r="AI58" s="15">
        <v>87343.7</v>
      </c>
      <c r="AJ58" s="12">
        <v>233781.3</v>
      </c>
      <c r="AK58" s="13">
        <f t="shared" ref="AK58:AK69" si="68">AI58+AJ58</f>
        <v>321125</v>
      </c>
      <c r="AL58" s="15">
        <v>95934.25</v>
      </c>
      <c r="AM58" s="16">
        <v>268049.86</v>
      </c>
      <c r="AN58" s="13">
        <f t="shared" ref="AN58:AN69" si="69">AL58+AM58</f>
        <v>363984.11</v>
      </c>
      <c r="AO58" s="15">
        <v>196824.35</v>
      </c>
      <c r="AP58" s="16">
        <v>275515.46999999997</v>
      </c>
      <c r="AQ58" s="13">
        <f t="shared" ref="AQ58:AQ69" si="70">AO58+AP58</f>
        <v>472339.81999999995</v>
      </c>
      <c r="AR58" s="15"/>
      <c r="AS58" s="16"/>
      <c r="AT58" s="13">
        <f t="shared" ref="AT58:AT69" si="71">AR58+AS58</f>
        <v>0</v>
      </c>
      <c r="AU58" s="15">
        <v>0</v>
      </c>
      <c r="AV58" s="16">
        <v>0</v>
      </c>
      <c r="AW58" s="13">
        <f t="shared" ref="AW58:AW69" si="72">AU58+AV58</f>
        <v>0</v>
      </c>
      <c r="AX58" s="15">
        <v>60720</v>
      </c>
      <c r="AY58" s="16">
        <v>7590</v>
      </c>
      <c r="AZ58" s="13">
        <f t="shared" ref="AZ58:AZ69" si="73">AX58+AY58</f>
        <v>68310</v>
      </c>
      <c r="BA58" s="15">
        <v>72013</v>
      </c>
      <c r="BB58" s="16">
        <v>228048</v>
      </c>
      <c r="BC58" s="13">
        <f t="shared" ref="BC58:BC69" si="74">BA58+BB58</f>
        <v>300061</v>
      </c>
      <c r="BD58" s="15">
        <v>25052</v>
      </c>
      <c r="BE58" s="16">
        <v>11120</v>
      </c>
      <c r="BF58" s="13">
        <f t="shared" ref="BF58:BF69" si="75">BD58+BE58</f>
        <v>36172</v>
      </c>
      <c r="BG58" s="12">
        <f>+AR58+AI58+AL58+AO58+AX58+BA58+BD58+AU58</f>
        <v>537887.30000000005</v>
      </c>
      <c r="BH58" s="12">
        <f>+AS58+AJ58+AM58+AP58+AY58+BB58+BE58+AV58</f>
        <v>1024104.6299999999</v>
      </c>
      <c r="BI58" s="13">
        <f t="shared" ref="BI58:BI69" si="76">+BG58+BH58</f>
        <v>1561991.93</v>
      </c>
    </row>
    <row r="59" spans="2:66" x14ac:dyDescent="0.35">
      <c r="B59" s="10">
        <v>42491</v>
      </c>
      <c r="C59" s="11">
        <v>113386</v>
      </c>
      <c r="D59" s="12">
        <v>255254</v>
      </c>
      <c r="E59" s="13">
        <f t="shared" si="60"/>
        <v>368640</v>
      </c>
      <c r="F59" s="11">
        <v>110054</v>
      </c>
      <c r="G59" s="12">
        <v>260094</v>
      </c>
      <c r="H59" s="13">
        <f t="shared" si="61"/>
        <v>370148</v>
      </c>
      <c r="I59" s="11">
        <v>182779</v>
      </c>
      <c r="J59" s="12">
        <v>327944</v>
      </c>
      <c r="K59" s="13">
        <f t="shared" si="62"/>
        <v>510723</v>
      </c>
      <c r="L59" s="11"/>
      <c r="M59" s="12"/>
      <c r="N59" s="13">
        <f t="shared" si="63"/>
        <v>0</v>
      </c>
      <c r="O59" s="14"/>
      <c r="P59" s="14"/>
      <c r="Q59" s="14"/>
      <c r="R59" s="11">
        <v>63887</v>
      </c>
      <c r="S59" s="12">
        <v>11362</v>
      </c>
      <c r="T59" s="13">
        <f t="shared" si="64"/>
        <v>75249</v>
      </c>
      <c r="U59" s="11">
        <v>100764</v>
      </c>
      <c r="V59" s="12">
        <v>230736</v>
      </c>
      <c r="W59" s="13">
        <f t="shared" si="65"/>
        <v>331500</v>
      </c>
      <c r="X59" s="11">
        <v>28417</v>
      </c>
      <c r="Y59" s="12">
        <v>10698</v>
      </c>
      <c r="Z59" s="13">
        <f t="shared" si="66"/>
        <v>39115</v>
      </c>
      <c r="AA59" s="12">
        <f t="shared" ref="AA59:AB69" si="77">+L59+C59+F59+I59+R59+U59+X59+O59</f>
        <v>599287</v>
      </c>
      <c r="AB59" s="12">
        <f t="shared" si="77"/>
        <v>1096088</v>
      </c>
      <c r="AC59" s="13">
        <f t="shared" si="67"/>
        <v>1695375</v>
      </c>
      <c r="AD59" s="90"/>
      <c r="AE59" s="22"/>
      <c r="AF59" s="22"/>
      <c r="AG59" s="22"/>
      <c r="AH59" s="10">
        <v>42491</v>
      </c>
      <c r="AI59" s="15">
        <v>111357</v>
      </c>
      <c r="AJ59" s="12">
        <v>212542</v>
      </c>
      <c r="AK59" s="13">
        <f t="shared" si="68"/>
        <v>323899</v>
      </c>
      <c r="AL59" s="15">
        <v>119708</v>
      </c>
      <c r="AM59" s="16">
        <v>232876</v>
      </c>
      <c r="AN59" s="13">
        <f t="shared" si="69"/>
        <v>352584</v>
      </c>
      <c r="AO59" s="15">
        <v>212627</v>
      </c>
      <c r="AP59" s="16">
        <v>283367</v>
      </c>
      <c r="AQ59" s="13">
        <f t="shared" si="70"/>
        <v>495994</v>
      </c>
      <c r="AR59" s="15"/>
      <c r="AS59" s="16"/>
      <c r="AT59" s="13">
        <f t="shared" si="71"/>
        <v>0</v>
      </c>
      <c r="AU59" s="15">
        <v>0</v>
      </c>
      <c r="AV59" s="16">
        <v>0</v>
      </c>
      <c r="AW59" s="13">
        <f t="shared" si="72"/>
        <v>0</v>
      </c>
      <c r="AX59" s="15">
        <v>71549</v>
      </c>
      <c r="AY59" s="16">
        <v>11385</v>
      </c>
      <c r="AZ59" s="13">
        <f t="shared" si="73"/>
        <v>82934</v>
      </c>
      <c r="BA59" s="15">
        <v>102257</v>
      </c>
      <c r="BB59" s="16">
        <v>208188</v>
      </c>
      <c r="BC59" s="13">
        <f t="shared" si="74"/>
        <v>310445</v>
      </c>
      <c r="BD59" s="15">
        <v>34509</v>
      </c>
      <c r="BE59" s="16">
        <v>13352</v>
      </c>
      <c r="BF59" s="13">
        <f t="shared" si="75"/>
        <v>47861</v>
      </c>
      <c r="BG59" s="12">
        <f t="shared" ref="BG59:BH69" si="78">+AR59+AI59+AL59+AO59+AX59+BA59+BD59+AU59</f>
        <v>652007</v>
      </c>
      <c r="BH59" s="12">
        <f t="shared" si="78"/>
        <v>961710</v>
      </c>
      <c r="BI59" s="13">
        <f t="shared" si="76"/>
        <v>1613717</v>
      </c>
    </row>
    <row r="60" spans="2:66" x14ac:dyDescent="0.35">
      <c r="B60" s="10">
        <v>42522</v>
      </c>
      <c r="C60" s="11">
        <v>119544</v>
      </c>
      <c r="D60" s="12">
        <v>266736</v>
      </c>
      <c r="E60" s="13">
        <f t="shared" si="60"/>
        <v>386280</v>
      </c>
      <c r="F60" s="11">
        <v>119903</v>
      </c>
      <c r="G60" s="12">
        <v>245764</v>
      </c>
      <c r="H60" s="13">
        <f t="shared" si="61"/>
        <v>365667</v>
      </c>
      <c r="I60" s="11">
        <v>189469</v>
      </c>
      <c r="J60" s="12">
        <v>326780</v>
      </c>
      <c r="K60" s="13">
        <f t="shared" si="62"/>
        <v>516249</v>
      </c>
      <c r="L60" s="11"/>
      <c r="M60" s="12"/>
      <c r="N60" s="13">
        <f t="shared" si="63"/>
        <v>0</v>
      </c>
      <c r="O60" s="14"/>
      <c r="P60" s="14"/>
      <c r="Q60" s="14"/>
      <c r="R60" s="11">
        <v>73961</v>
      </c>
      <c r="S60" s="12">
        <v>7588</v>
      </c>
      <c r="T60" s="13">
        <f t="shared" si="64"/>
        <v>81549</v>
      </c>
      <c r="U60" s="11">
        <v>100032</v>
      </c>
      <c r="V60" s="12">
        <v>242168</v>
      </c>
      <c r="W60" s="13">
        <f t="shared" si="65"/>
        <v>342200</v>
      </c>
      <c r="X60" s="11">
        <v>24130</v>
      </c>
      <c r="Y60" s="12">
        <v>24385</v>
      </c>
      <c r="Z60" s="13">
        <f t="shared" si="66"/>
        <v>48515</v>
      </c>
      <c r="AA60" s="12">
        <f t="shared" si="77"/>
        <v>627039</v>
      </c>
      <c r="AB60" s="12">
        <f t="shared" si="77"/>
        <v>1113421</v>
      </c>
      <c r="AC60" s="13">
        <f t="shared" si="67"/>
        <v>1740460</v>
      </c>
      <c r="AD60" s="90"/>
      <c r="AE60" s="22"/>
      <c r="AF60" s="22"/>
      <c r="AG60" s="22"/>
      <c r="AH60" s="10">
        <v>42522</v>
      </c>
      <c r="AI60" s="15">
        <v>120361</v>
      </c>
      <c r="AJ60" s="12">
        <v>258799</v>
      </c>
      <c r="AK60" s="13">
        <f t="shared" si="68"/>
        <v>379160</v>
      </c>
      <c r="AL60" s="15">
        <v>113150</v>
      </c>
      <c r="AM60" s="16">
        <v>249907</v>
      </c>
      <c r="AN60" s="13">
        <f t="shared" si="69"/>
        <v>363057</v>
      </c>
      <c r="AO60" s="15">
        <v>189439</v>
      </c>
      <c r="AP60" s="16">
        <v>299799</v>
      </c>
      <c r="AQ60" s="13">
        <f t="shared" si="70"/>
        <v>489238</v>
      </c>
      <c r="AR60" s="15"/>
      <c r="AS60" s="16"/>
      <c r="AT60" s="13">
        <f t="shared" si="71"/>
        <v>0</v>
      </c>
      <c r="AU60" s="15">
        <v>0</v>
      </c>
      <c r="AV60" s="16">
        <v>0</v>
      </c>
      <c r="AW60" s="13">
        <f t="shared" si="72"/>
        <v>0</v>
      </c>
      <c r="AX60" s="15">
        <v>73134</v>
      </c>
      <c r="AY60" s="16">
        <v>7590</v>
      </c>
      <c r="AZ60" s="13">
        <f t="shared" si="73"/>
        <v>80724</v>
      </c>
      <c r="BA60" s="15">
        <v>102047</v>
      </c>
      <c r="BB60" s="16">
        <v>248746</v>
      </c>
      <c r="BC60" s="13">
        <f t="shared" si="74"/>
        <v>350793</v>
      </c>
      <c r="BD60" s="15">
        <v>23812</v>
      </c>
      <c r="BE60" s="16">
        <v>15492</v>
      </c>
      <c r="BF60" s="13">
        <f t="shared" si="75"/>
        <v>39304</v>
      </c>
      <c r="BG60" s="12">
        <f t="shared" si="78"/>
        <v>621943</v>
      </c>
      <c r="BH60" s="12">
        <f t="shared" si="78"/>
        <v>1080333</v>
      </c>
      <c r="BI60" s="13">
        <f t="shared" si="76"/>
        <v>1702276</v>
      </c>
    </row>
    <row r="61" spans="2:66" x14ac:dyDescent="0.35">
      <c r="B61" s="10">
        <v>42552</v>
      </c>
      <c r="C61" s="11">
        <v>111626</v>
      </c>
      <c r="D61" s="12">
        <v>246754</v>
      </c>
      <c r="E61" s="13">
        <f t="shared" si="60"/>
        <v>358380</v>
      </c>
      <c r="F61" s="11">
        <v>63124</v>
      </c>
      <c r="G61" s="12">
        <v>118841</v>
      </c>
      <c r="H61" s="13">
        <f t="shared" si="61"/>
        <v>181965</v>
      </c>
      <c r="I61" s="11">
        <v>176630</v>
      </c>
      <c r="J61" s="12">
        <v>255034</v>
      </c>
      <c r="K61" s="13">
        <f t="shared" si="62"/>
        <v>431664</v>
      </c>
      <c r="L61" s="11"/>
      <c r="M61" s="12"/>
      <c r="N61" s="13">
        <f t="shared" si="63"/>
        <v>0</v>
      </c>
      <c r="O61" s="14"/>
      <c r="P61" s="14"/>
      <c r="Q61" s="14"/>
      <c r="R61" s="11">
        <v>1446</v>
      </c>
      <c r="S61" s="12">
        <v>0</v>
      </c>
      <c r="T61" s="13">
        <f t="shared" si="64"/>
        <v>1446</v>
      </c>
      <c r="U61" s="11">
        <v>91702</v>
      </c>
      <c r="V61" s="12">
        <v>274098</v>
      </c>
      <c r="W61" s="13">
        <f t="shared" si="65"/>
        <v>365800</v>
      </c>
      <c r="X61" s="11">
        <v>27311</v>
      </c>
      <c r="Y61" s="12">
        <v>16037</v>
      </c>
      <c r="Z61" s="13">
        <f t="shared" si="66"/>
        <v>43348</v>
      </c>
      <c r="AA61" s="12">
        <f t="shared" si="77"/>
        <v>471839</v>
      </c>
      <c r="AB61" s="12">
        <f t="shared" si="77"/>
        <v>910764</v>
      </c>
      <c r="AC61" s="13">
        <f t="shared" si="67"/>
        <v>1382603</v>
      </c>
      <c r="AD61" s="90"/>
      <c r="AE61" s="22"/>
      <c r="AF61" s="22"/>
      <c r="AG61" s="22"/>
      <c r="AH61" s="10">
        <v>42552</v>
      </c>
      <c r="AI61" s="15">
        <v>106337</v>
      </c>
      <c r="AJ61" s="12">
        <v>216797</v>
      </c>
      <c r="AK61" s="13">
        <f t="shared" si="68"/>
        <v>323134</v>
      </c>
      <c r="AL61" s="15">
        <v>63934</v>
      </c>
      <c r="AM61" s="16">
        <v>161707</v>
      </c>
      <c r="AN61" s="13">
        <f t="shared" si="69"/>
        <v>225641</v>
      </c>
      <c r="AO61" s="15">
        <v>190355</v>
      </c>
      <c r="AP61" s="16">
        <v>250437</v>
      </c>
      <c r="AQ61" s="13">
        <f t="shared" si="70"/>
        <v>440792</v>
      </c>
      <c r="AR61" s="15"/>
      <c r="AS61" s="16"/>
      <c r="AT61" s="13">
        <f t="shared" si="71"/>
        <v>0</v>
      </c>
      <c r="AU61" s="15">
        <v>0</v>
      </c>
      <c r="AV61" s="16">
        <v>0</v>
      </c>
      <c r="AW61" s="13">
        <f t="shared" si="72"/>
        <v>0</v>
      </c>
      <c r="AX61" s="15">
        <v>3795</v>
      </c>
      <c r="AY61" s="16">
        <v>0</v>
      </c>
      <c r="AZ61" s="13">
        <f t="shared" si="73"/>
        <v>3795</v>
      </c>
      <c r="BA61" s="15">
        <v>75466</v>
      </c>
      <c r="BB61" s="16">
        <v>272809</v>
      </c>
      <c r="BC61" s="13">
        <f t="shared" si="74"/>
        <v>348275</v>
      </c>
      <c r="BD61" s="15">
        <v>31718</v>
      </c>
      <c r="BE61" s="16">
        <v>15912</v>
      </c>
      <c r="BF61" s="13">
        <f t="shared" si="75"/>
        <v>47630</v>
      </c>
      <c r="BG61" s="12">
        <f t="shared" si="78"/>
        <v>471605</v>
      </c>
      <c r="BH61" s="12">
        <f t="shared" si="78"/>
        <v>917662</v>
      </c>
      <c r="BI61" s="13">
        <f t="shared" si="76"/>
        <v>1389267</v>
      </c>
    </row>
    <row r="62" spans="2:66" x14ac:dyDescent="0.35">
      <c r="B62" s="10">
        <v>42583</v>
      </c>
      <c r="C62" s="11">
        <v>118605</v>
      </c>
      <c r="D62" s="12">
        <v>200535</v>
      </c>
      <c r="E62" s="13">
        <f t="shared" si="60"/>
        <v>319140</v>
      </c>
      <c r="F62" s="11">
        <v>51448</v>
      </c>
      <c r="G62" s="12">
        <v>144568</v>
      </c>
      <c r="H62" s="13">
        <f t="shared" si="61"/>
        <v>196016</v>
      </c>
      <c r="I62" s="11">
        <v>170814</v>
      </c>
      <c r="J62" s="12">
        <v>246460</v>
      </c>
      <c r="K62" s="13">
        <f t="shared" si="62"/>
        <v>417274</v>
      </c>
      <c r="L62" s="11"/>
      <c r="M62" s="12"/>
      <c r="N62" s="13">
        <f t="shared" si="63"/>
        <v>0</v>
      </c>
      <c r="O62" s="14"/>
      <c r="P62" s="14"/>
      <c r="Q62" s="14"/>
      <c r="R62" s="11">
        <v>26186</v>
      </c>
      <c r="S62" s="12">
        <v>15432</v>
      </c>
      <c r="T62" s="13">
        <f t="shared" si="64"/>
        <v>41618</v>
      </c>
      <c r="U62" s="11">
        <v>71388</v>
      </c>
      <c r="V62" s="12">
        <v>273412</v>
      </c>
      <c r="W62" s="13">
        <f t="shared" si="65"/>
        <v>344800</v>
      </c>
      <c r="X62" s="11">
        <v>35929</v>
      </c>
      <c r="Y62" s="12">
        <v>17603</v>
      </c>
      <c r="Z62" s="13">
        <f t="shared" si="66"/>
        <v>53532</v>
      </c>
      <c r="AA62" s="12">
        <f t="shared" si="77"/>
        <v>474370</v>
      </c>
      <c r="AB62" s="12">
        <f t="shared" si="77"/>
        <v>898010</v>
      </c>
      <c r="AC62" s="13">
        <f t="shared" si="67"/>
        <v>1372380</v>
      </c>
      <c r="AD62" s="90"/>
      <c r="AE62" s="22"/>
      <c r="AF62" s="22"/>
      <c r="AG62" s="22"/>
      <c r="AH62" s="10">
        <v>42583</v>
      </c>
      <c r="AI62" s="15">
        <v>126795</v>
      </c>
      <c r="AJ62" s="12">
        <v>236920</v>
      </c>
      <c r="AK62" s="13">
        <f t="shared" si="68"/>
        <v>363715</v>
      </c>
      <c r="AL62" s="15">
        <v>60140</v>
      </c>
      <c r="AM62" s="16">
        <v>142215</v>
      </c>
      <c r="AN62" s="13">
        <f t="shared" si="69"/>
        <v>202355</v>
      </c>
      <c r="AO62" s="15">
        <v>137855</v>
      </c>
      <c r="AP62" s="16">
        <v>263493</v>
      </c>
      <c r="AQ62" s="13">
        <f t="shared" si="70"/>
        <v>401348</v>
      </c>
      <c r="AR62" s="15"/>
      <c r="AS62" s="16"/>
      <c r="AT62" s="13">
        <f t="shared" si="71"/>
        <v>0</v>
      </c>
      <c r="AU62" s="15">
        <v>0</v>
      </c>
      <c r="AV62" s="16">
        <v>0</v>
      </c>
      <c r="AW62" s="13">
        <f t="shared" si="72"/>
        <v>0</v>
      </c>
      <c r="AX62" s="15">
        <v>26565</v>
      </c>
      <c r="AY62" s="16">
        <v>15614</v>
      </c>
      <c r="AZ62" s="13">
        <f t="shared" si="73"/>
        <v>42179</v>
      </c>
      <c r="BA62" s="15">
        <v>80899</v>
      </c>
      <c r="BB62" s="16">
        <v>281183</v>
      </c>
      <c r="BC62" s="13">
        <f t="shared" si="74"/>
        <v>362082</v>
      </c>
      <c r="BD62" s="15">
        <v>36110</v>
      </c>
      <c r="BE62" s="16">
        <v>25343</v>
      </c>
      <c r="BF62" s="13">
        <f t="shared" si="75"/>
        <v>61453</v>
      </c>
      <c r="BG62" s="12">
        <f t="shared" si="78"/>
        <v>468364</v>
      </c>
      <c r="BH62" s="12">
        <f t="shared" si="78"/>
        <v>964768</v>
      </c>
      <c r="BI62" s="13">
        <f t="shared" si="76"/>
        <v>1433132</v>
      </c>
      <c r="BL62" s="591"/>
      <c r="BM62" s="591"/>
      <c r="BN62" s="591"/>
    </row>
    <row r="63" spans="2:66" x14ac:dyDescent="0.35">
      <c r="B63" s="10">
        <v>42614</v>
      </c>
      <c r="C63" s="11">
        <v>141645</v>
      </c>
      <c r="D63" s="12">
        <v>202875</v>
      </c>
      <c r="E63" s="13">
        <f t="shared" si="60"/>
        <v>344520</v>
      </c>
      <c r="F63" s="11">
        <v>69981</v>
      </c>
      <c r="G63" s="12">
        <v>179763</v>
      </c>
      <c r="H63" s="13">
        <f t="shared" si="61"/>
        <v>249744</v>
      </c>
      <c r="I63" s="11">
        <v>176597</v>
      </c>
      <c r="J63" s="12">
        <v>247954</v>
      </c>
      <c r="K63" s="13">
        <f t="shared" si="62"/>
        <v>424551</v>
      </c>
      <c r="L63" s="11"/>
      <c r="M63" s="12"/>
      <c r="N63" s="13">
        <f t="shared" si="63"/>
        <v>0</v>
      </c>
      <c r="O63" s="14"/>
      <c r="P63" s="14"/>
      <c r="Q63" s="14"/>
      <c r="R63" s="11">
        <v>31789</v>
      </c>
      <c r="S63" s="12">
        <v>34415</v>
      </c>
      <c r="T63" s="13">
        <f t="shared" si="64"/>
        <v>66204</v>
      </c>
      <c r="U63" s="11">
        <v>70100</v>
      </c>
      <c r="V63" s="12">
        <v>242600</v>
      </c>
      <c r="W63" s="13">
        <f t="shared" si="65"/>
        <v>312700</v>
      </c>
      <c r="X63" s="11">
        <v>17605</v>
      </c>
      <c r="Y63" s="12">
        <v>16373</v>
      </c>
      <c r="Z63" s="13">
        <f t="shared" si="66"/>
        <v>33978</v>
      </c>
      <c r="AA63" s="12">
        <f t="shared" si="77"/>
        <v>507717</v>
      </c>
      <c r="AB63" s="12">
        <f t="shared" si="77"/>
        <v>923980</v>
      </c>
      <c r="AC63" s="13">
        <f t="shared" si="67"/>
        <v>1431697</v>
      </c>
      <c r="AD63" s="90"/>
      <c r="AE63" s="22"/>
      <c r="AF63" s="22"/>
      <c r="AG63" s="22"/>
      <c r="AH63" s="10">
        <v>42614</v>
      </c>
      <c r="AI63" s="15">
        <v>139119</v>
      </c>
      <c r="AJ63" s="12">
        <v>194717</v>
      </c>
      <c r="AK63" s="13">
        <f t="shared" si="68"/>
        <v>333836</v>
      </c>
      <c r="AL63" s="15">
        <v>53949</v>
      </c>
      <c r="AM63" s="16">
        <v>129083</v>
      </c>
      <c r="AN63" s="13">
        <f t="shared" si="69"/>
        <v>183032</v>
      </c>
      <c r="AO63" s="15">
        <v>155154</v>
      </c>
      <c r="AP63" s="16">
        <v>254031</v>
      </c>
      <c r="AQ63" s="13">
        <f t="shared" si="70"/>
        <v>409185</v>
      </c>
      <c r="AR63" s="15"/>
      <c r="AS63" s="16"/>
      <c r="AT63" s="13">
        <f t="shared" si="71"/>
        <v>0</v>
      </c>
      <c r="AU63" s="15">
        <v>0</v>
      </c>
      <c r="AV63" s="16">
        <v>0</v>
      </c>
      <c r="AW63" s="13">
        <f t="shared" si="72"/>
        <v>0</v>
      </c>
      <c r="AX63" s="15">
        <v>30794</v>
      </c>
      <c r="AY63" s="16">
        <v>34532</v>
      </c>
      <c r="AZ63" s="13">
        <f t="shared" si="73"/>
        <v>65326</v>
      </c>
      <c r="BA63" s="15">
        <v>63113</v>
      </c>
      <c r="BB63" s="16">
        <v>249099</v>
      </c>
      <c r="BC63" s="13">
        <f t="shared" si="74"/>
        <v>312212</v>
      </c>
      <c r="BD63" s="15">
        <v>19800</v>
      </c>
      <c r="BE63" s="16">
        <v>23100</v>
      </c>
      <c r="BF63" s="13">
        <f t="shared" si="75"/>
        <v>42900</v>
      </c>
      <c r="BG63" s="12">
        <f t="shared" si="78"/>
        <v>461929</v>
      </c>
      <c r="BH63" s="12">
        <f t="shared" si="78"/>
        <v>884562</v>
      </c>
      <c r="BI63" s="13">
        <f t="shared" si="76"/>
        <v>1346491</v>
      </c>
    </row>
    <row r="64" spans="2:66" x14ac:dyDescent="0.35">
      <c r="B64" s="10">
        <v>42644</v>
      </c>
      <c r="C64" s="11">
        <v>157686</v>
      </c>
      <c r="D64" s="12">
        <v>211134</v>
      </c>
      <c r="E64" s="13">
        <f t="shared" si="60"/>
        <v>368820</v>
      </c>
      <c r="F64" s="11">
        <v>108747</v>
      </c>
      <c r="G64" s="12">
        <v>294875</v>
      </c>
      <c r="H64" s="13">
        <f t="shared" si="61"/>
        <v>403622</v>
      </c>
      <c r="I64" s="11">
        <v>175855</v>
      </c>
      <c r="J64" s="12">
        <v>300708</v>
      </c>
      <c r="K64" s="13">
        <f t="shared" si="62"/>
        <v>476563</v>
      </c>
      <c r="L64" s="11"/>
      <c r="M64" s="12"/>
      <c r="N64" s="13">
        <f t="shared" si="63"/>
        <v>0</v>
      </c>
      <c r="O64" s="14"/>
      <c r="P64" s="14"/>
      <c r="Q64" s="14"/>
      <c r="R64" s="11">
        <v>58176</v>
      </c>
      <c r="S64" s="12">
        <v>37497</v>
      </c>
      <c r="T64" s="13">
        <f t="shared" si="64"/>
        <v>95673</v>
      </c>
      <c r="U64" s="11">
        <v>85248</v>
      </c>
      <c r="V64" s="12">
        <v>258952</v>
      </c>
      <c r="W64" s="13">
        <f t="shared" si="65"/>
        <v>344200</v>
      </c>
      <c r="X64" s="11">
        <v>23532</v>
      </c>
      <c r="Y64" s="12">
        <v>23070</v>
      </c>
      <c r="Z64" s="13">
        <f t="shared" si="66"/>
        <v>46602</v>
      </c>
      <c r="AA64" s="12">
        <f t="shared" si="77"/>
        <v>609244</v>
      </c>
      <c r="AB64" s="12">
        <f t="shared" si="77"/>
        <v>1126236</v>
      </c>
      <c r="AC64" s="13">
        <f t="shared" si="67"/>
        <v>1735480</v>
      </c>
      <c r="AD64" s="90"/>
      <c r="AE64" s="22"/>
      <c r="AF64" s="22"/>
      <c r="AG64" s="22"/>
      <c r="AH64" s="10">
        <v>42644</v>
      </c>
      <c r="AI64" s="15">
        <v>150802</v>
      </c>
      <c r="AJ64" s="12">
        <v>199548</v>
      </c>
      <c r="AK64" s="13">
        <f t="shared" si="68"/>
        <v>350350</v>
      </c>
      <c r="AL64" s="15">
        <v>59462</v>
      </c>
      <c r="AM64" s="16">
        <v>261491</v>
      </c>
      <c r="AN64" s="13">
        <f t="shared" si="69"/>
        <v>320953</v>
      </c>
      <c r="AO64" s="15">
        <v>175286</v>
      </c>
      <c r="AP64" s="16">
        <v>290688</v>
      </c>
      <c r="AQ64" s="13">
        <f t="shared" si="70"/>
        <v>465974</v>
      </c>
      <c r="AR64" s="15"/>
      <c r="AS64" s="16"/>
      <c r="AT64" s="13">
        <f t="shared" si="71"/>
        <v>0</v>
      </c>
      <c r="AU64" s="15">
        <v>0</v>
      </c>
      <c r="AV64" s="16">
        <v>0</v>
      </c>
      <c r="AW64" s="13">
        <f t="shared" si="72"/>
        <v>0</v>
      </c>
      <c r="AX64" s="15">
        <v>60651</v>
      </c>
      <c r="AY64" s="16">
        <v>37881</v>
      </c>
      <c r="AZ64" s="13">
        <f t="shared" si="73"/>
        <v>98532</v>
      </c>
      <c r="BA64" s="15">
        <v>85725</v>
      </c>
      <c r="BB64" s="16">
        <v>243146</v>
      </c>
      <c r="BC64" s="13">
        <f t="shared" si="74"/>
        <v>328871</v>
      </c>
      <c r="BD64" s="15">
        <v>24340</v>
      </c>
      <c r="BE64" s="16">
        <v>24839</v>
      </c>
      <c r="BF64" s="13">
        <f t="shared" si="75"/>
        <v>49179</v>
      </c>
      <c r="BG64" s="12">
        <f t="shared" si="78"/>
        <v>556266</v>
      </c>
      <c r="BH64" s="12">
        <f t="shared" si="78"/>
        <v>1057593</v>
      </c>
      <c r="BI64" s="13">
        <f t="shared" si="76"/>
        <v>1613859</v>
      </c>
    </row>
    <row r="65" spans="2:66" x14ac:dyDescent="0.35">
      <c r="B65" s="10">
        <v>42675</v>
      </c>
      <c r="C65" s="11">
        <v>120106</v>
      </c>
      <c r="D65" s="12">
        <v>218834</v>
      </c>
      <c r="E65" s="13">
        <f t="shared" si="60"/>
        <v>338940</v>
      </c>
      <c r="F65" s="11">
        <v>111129</v>
      </c>
      <c r="G65" s="12">
        <v>264171</v>
      </c>
      <c r="H65" s="13">
        <f t="shared" si="61"/>
        <v>375300</v>
      </c>
      <c r="I65" s="11">
        <v>173370</v>
      </c>
      <c r="J65" s="12">
        <v>278671</v>
      </c>
      <c r="K65" s="13">
        <f t="shared" si="62"/>
        <v>452041</v>
      </c>
      <c r="L65" s="11"/>
      <c r="M65" s="12"/>
      <c r="N65" s="13">
        <f t="shared" si="63"/>
        <v>0</v>
      </c>
      <c r="O65" s="11">
        <v>17266</v>
      </c>
      <c r="P65" s="12">
        <v>0</v>
      </c>
      <c r="Q65" s="13">
        <f>O65+P65</f>
        <v>17266</v>
      </c>
      <c r="R65" s="11">
        <v>56617</v>
      </c>
      <c r="S65" s="12">
        <v>63670</v>
      </c>
      <c r="T65" s="13">
        <f t="shared" si="64"/>
        <v>120287</v>
      </c>
      <c r="U65" s="11">
        <v>81408</v>
      </c>
      <c r="V65" s="12">
        <v>249392</v>
      </c>
      <c r="W65" s="13">
        <f t="shared" si="65"/>
        <v>330800</v>
      </c>
      <c r="X65" s="11">
        <v>26671</v>
      </c>
      <c r="Y65" s="12">
        <v>24225</v>
      </c>
      <c r="Z65" s="13">
        <f t="shared" si="66"/>
        <v>50896</v>
      </c>
      <c r="AA65" s="12">
        <f t="shared" si="77"/>
        <v>586567</v>
      </c>
      <c r="AB65" s="12">
        <f t="shared" si="77"/>
        <v>1098963</v>
      </c>
      <c r="AC65" s="13">
        <f t="shared" si="67"/>
        <v>1685530</v>
      </c>
      <c r="AD65" s="90"/>
      <c r="AE65" s="22"/>
      <c r="AF65" s="22"/>
      <c r="AG65" s="22"/>
      <c r="AH65" s="10">
        <v>42675</v>
      </c>
      <c r="AI65" s="15">
        <v>113088</v>
      </c>
      <c r="AJ65" s="12">
        <v>211161</v>
      </c>
      <c r="AK65" s="13">
        <f t="shared" si="68"/>
        <v>324249</v>
      </c>
      <c r="AL65" s="15">
        <v>108573</v>
      </c>
      <c r="AM65" s="16">
        <v>209975</v>
      </c>
      <c r="AN65" s="13">
        <f t="shared" si="69"/>
        <v>318548</v>
      </c>
      <c r="AO65" s="15">
        <v>149547</v>
      </c>
      <c r="AP65" s="16">
        <v>298092</v>
      </c>
      <c r="AQ65" s="13">
        <f t="shared" si="70"/>
        <v>447639</v>
      </c>
      <c r="AR65" s="15"/>
      <c r="AS65" s="16"/>
      <c r="AT65" s="13">
        <f t="shared" si="71"/>
        <v>0</v>
      </c>
      <c r="AU65" s="15">
        <v>6600</v>
      </c>
      <c r="AV65" s="16">
        <v>0</v>
      </c>
      <c r="AW65" s="13">
        <f t="shared" si="72"/>
        <v>6600</v>
      </c>
      <c r="AX65" s="15">
        <v>55895</v>
      </c>
      <c r="AY65" s="16">
        <v>60731</v>
      </c>
      <c r="AZ65" s="13">
        <f t="shared" si="73"/>
        <v>116626</v>
      </c>
      <c r="BA65" s="15">
        <v>81928</v>
      </c>
      <c r="BB65" s="16">
        <v>254452</v>
      </c>
      <c r="BC65" s="13">
        <f t="shared" si="74"/>
        <v>336380</v>
      </c>
      <c r="BD65" s="15">
        <v>29435</v>
      </c>
      <c r="BE65" s="16">
        <v>25054</v>
      </c>
      <c r="BF65" s="13">
        <f t="shared" si="75"/>
        <v>54489</v>
      </c>
      <c r="BG65" s="12">
        <f t="shared" si="78"/>
        <v>545066</v>
      </c>
      <c r="BH65" s="12">
        <f t="shared" si="78"/>
        <v>1059465</v>
      </c>
      <c r="BI65" s="13">
        <f t="shared" si="76"/>
        <v>1604531</v>
      </c>
    </row>
    <row r="66" spans="2:66" x14ac:dyDescent="0.35">
      <c r="B66" s="10">
        <v>42705</v>
      </c>
      <c r="C66" s="11">
        <v>105856</v>
      </c>
      <c r="D66" s="12">
        <v>254234</v>
      </c>
      <c r="E66" s="13">
        <f t="shared" si="60"/>
        <v>360090</v>
      </c>
      <c r="F66" s="11">
        <v>91310</v>
      </c>
      <c r="G66" s="12">
        <v>251183</v>
      </c>
      <c r="H66" s="13">
        <f t="shared" si="61"/>
        <v>342493</v>
      </c>
      <c r="I66" s="11">
        <v>167035</v>
      </c>
      <c r="J66" s="12">
        <v>296428</v>
      </c>
      <c r="K66" s="13">
        <f t="shared" si="62"/>
        <v>463463</v>
      </c>
      <c r="L66" s="11"/>
      <c r="M66" s="12"/>
      <c r="N66" s="13">
        <f t="shared" si="63"/>
        <v>0</v>
      </c>
      <c r="O66" s="11">
        <v>14045</v>
      </c>
      <c r="P66" s="12">
        <v>9888</v>
      </c>
      <c r="Q66" s="13">
        <f>O66+P66</f>
        <v>23933</v>
      </c>
      <c r="R66" s="11">
        <v>55397</v>
      </c>
      <c r="S66" s="12">
        <v>83796</v>
      </c>
      <c r="T66" s="13">
        <f t="shared" si="64"/>
        <v>139193</v>
      </c>
      <c r="U66" s="11">
        <v>90944</v>
      </c>
      <c r="V66" s="12">
        <v>257956</v>
      </c>
      <c r="W66" s="13">
        <f t="shared" si="65"/>
        <v>348900</v>
      </c>
      <c r="X66" s="11">
        <v>28252</v>
      </c>
      <c r="Y66" s="12">
        <v>22265</v>
      </c>
      <c r="Z66" s="13">
        <f t="shared" si="66"/>
        <v>50517</v>
      </c>
      <c r="AA66" s="12">
        <f t="shared" si="77"/>
        <v>552839</v>
      </c>
      <c r="AB66" s="12">
        <f t="shared" si="77"/>
        <v>1175750</v>
      </c>
      <c r="AC66" s="13">
        <f t="shared" si="67"/>
        <v>1728589</v>
      </c>
      <c r="AD66" s="90"/>
      <c r="AE66" s="22"/>
      <c r="AF66" s="22"/>
      <c r="AG66" s="22"/>
      <c r="AH66" s="10">
        <v>42705</v>
      </c>
      <c r="AI66" s="15">
        <v>106761</v>
      </c>
      <c r="AJ66" s="12">
        <v>172059</v>
      </c>
      <c r="AK66" s="13">
        <f t="shared" si="68"/>
        <v>278820</v>
      </c>
      <c r="AL66" s="15">
        <v>58661</v>
      </c>
      <c r="AM66" s="16">
        <v>159984</v>
      </c>
      <c r="AN66" s="13">
        <f t="shared" si="69"/>
        <v>218645</v>
      </c>
      <c r="AO66" s="15">
        <v>146593</v>
      </c>
      <c r="AP66" s="16">
        <v>243346</v>
      </c>
      <c r="AQ66" s="13">
        <f t="shared" si="70"/>
        <v>389939</v>
      </c>
      <c r="AR66" s="15"/>
      <c r="AS66" s="16"/>
      <c r="AT66" s="13">
        <f t="shared" si="71"/>
        <v>0</v>
      </c>
      <c r="AU66" s="15">
        <v>16008</v>
      </c>
      <c r="AV66" s="16">
        <v>6473</v>
      </c>
      <c r="AW66" s="13">
        <f t="shared" si="72"/>
        <v>22481</v>
      </c>
      <c r="AX66" s="15">
        <v>53061</v>
      </c>
      <c r="AY66" s="16">
        <v>83421</v>
      </c>
      <c r="AZ66" s="13">
        <f t="shared" si="73"/>
        <v>136482</v>
      </c>
      <c r="BA66" s="15">
        <v>95118</v>
      </c>
      <c r="BB66" s="16">
        <v>237432</v>
      </c>
      <c r="BC66" s="13">
        <f t="shared" si="74"/>
        <v>332550</v>
      </c>
      <c r="BD66" s="15">
        <v>31142</v>
      </c>
      <c r="BE66" s="16">
        <v>29299</v>
      </c>
      <c r="BF66" s="13">
        <f t="shared" si="75"/>
        <v>60441</v>
      </c>
      <c r="BG66" s="12">
        <f t="shared" si="78"/>
        <v>507344</v>
      </c>
      <c r="BH66" s="12">
        <f t="shared" si="78"/>
        <v>932014</v>
      </c>
      <c r="BI66" s="13">
        <f t="shared" si="76"/>
        <v>1439358</v>
      </c>
    </row>
    <row r="67" spans="2:66" x14ac:dyDescent="0.35">
      <c r="B67" s="10">
        <v>42736</v>
      </c>
      <c r="C67" s="11">
        <v>103613</v>
      </c>
      <c r="D67" s="12">
        <v>233707</v>
      </c>
      <c r="E67" s="13">
        <f t="shared" si="60"/>
        <v>337320</v>
      </c>
      <c r="F67" s="11">
        <v>105438</v>
      </c>
      <c r="G67" s="12">
        <v>275658</v>
      </c>
      <c r="H67" s="13">
        <f t="shared" si="61"/>
        <v>381096</v>
      </c>
      <c r="I67" s="11">
        <v>168531</v>
      </c>
      <c r="J67" s="12">
        <v>272651</v>
      </c>
      <c r="K67" s="13">
        <f t="shared" si="62"/>
        <v>441182</v>
      </c>
      <c r="L67" s="11"/>
      <c r="M67" s="12"/>
      <c r="N67" s="13">
        <f t="shared" si="63"/>
        <v>0</v>
      </c>
      <c r="O67" s="11">
        <v>14334</v>
      </c>
      <c r="P67" s="12"/>
      <c r="Q67" s="13">
        <f>O67+P67</f>
        <v>14334</v>
      </c>
      <c r="R67" s="11">
        <v>39975</v>
      </c>
      <c r="S67" s="12">
        <v>88213</v>
      </c>
      <c r="T67" s="13">
        <f t="shared" si="64"/>
        <v>128188</v>
      </c>
      <c r="U67" s="11">
        <v>90368</v>
      </c>
      <c r="V67" s="12">
        <v>250232</v>
      </c>
      <c r="W67" s="13">
        <f t="shared" si="65"/>
        <v>340600</v>
      </c>
      <c r="X67" s="11">
        <v>24229</v>
      </c>
      <c r="Y67" s="12">
        <v>22530</v>
      </c>
      <c r="Z67" s="13">
        <f t="shared" si="66"/>
        <v>46759</v>
      </c>
      <c r="AA67" s="12">
        <f t="shared" si="77"/>
        <v>546488</v>
      </c>
      <c r="AB67" s="12">
        <f t="shared" si="77"/>
        <v>1142991</v>
      </c>
      <c r="AC67" s="13">
        <f t="shared" si="67"/>
        <v>1689479</v>
      </c>
      <c r="AD67" s="90"/>
      <c r="AE67" s="22"/>
      <c r="AF67" s="22"/>
      <c r="AG67" s="22"/>
      <c r="AH67" s="10">
        <v>42736</v>
      </c>
      <c r="AI67" s="15">
        <v>111686</v>
      </c>
      <c r="AJ67" s="12">
        <v>184537</v>
      </c>
      <c r="AK67" s="13">
        <f t="shared" si="68"/>
        <v>296223</v>
      </c>
      <c r="AL67" s="15">
        <v>74386</v>
      </c>
      <c r="AM67" s="16">
        <v>201417</v>
      </c>
      <c r="AN67" s="13">
        <f t="shared" si="69"/>
        <v>275803</v>
      </c>
      <c r="AO67" s="15">
        <v>133665</v>
      </c>
      <c r="AP67" s="16">
        <v>256987</v>
      </c>
      <c r="AQ67" s="13">
        <f t="shared" si="70"/>
        <v>390652</v>
      </c>
      <c r="AR67" s="15"/>
      <c r="AS67" s="16"/>
      <c r="AT67" s="13">
        <f t="shared" si="71"/>
        <v>0</v>
      </c>
      <c r="AU67" s="15">
        <v>13019</v>
      </c>
      <c r="AV67" s="16">
        <v>3205</v>
      </c>
      <c r="AW67" s="13">
        <f t="shared" si="72"/>
        <v>16224</v>
      </c>
      <c r="AX67" s="15">
        <v>41538</v>
      </c>
      <c r="AY67" s="16">
        <v>79705</v>
      </c>
      <c r="AZ67" s="13">
        <f t="shared" si="73"/>
        <v>121243</v>
      </c>
      <c r="BA67" s="15">
        <v>87174</v>
      </c>
      <c r="BB67" s="16">
        <v>247021</v>
      </c>
      <c r="BC67" s="13">
        <f t="shared" si="74"/>
        <v>334195</v>
      </c>
      <c r="BD67" s="15">
        <v>25149</v>
      </c>
      <c r="BE67" s="16">
        <v>21210</v>
      </c>
      <c r="BF67" s="13">
        <f t="shared" si="75"/>
        <v>46359</v>
      </c>
      <c r="BG67" s="12">
        <f t="shared" si="78"/>
        <v>486617</v>
      </c>
      <c r="BH67" s="12">
        <f t="shared" si="78"/>
        <v>994082</v>
      </c>
      <c r="BI67" s="13">
        <f t="shared" si="76"/>
        <v>1480699</v>
      </c>
    </row>
    <row r="68" spans="2:66" x14ac:dyDescent="0.35">
      <c r="B68" s="10">
        <v>42767</v>
      </c>
      <c r="C68" s="11">
        <v>67801</v>
      </c>
      <c r="D68" s="12">
        <v>215249</v>
      </c>
      <c r="E68" s="13">
        <f t="shared" si="60"/>
        <v>283050</v>
      </c>
      <c r="F68" s="11">
        <v>94037</v>
      </c>
      <c r="G68" s="12">
        <v>227524</v>
      </c>
      <c r="H68" s="13">
        <f t="shared" si="61"/>
        <v>321561</v>
      </c>
      <c r="I68" s="11">
        <v>142239</v>
      </c>
      <c r="J68" s="12">
        <v>325727</v>
      </c>
      <c r="K68" s="13">
        <f t="shared" si="62"/>
        <v>467966</v>
      </c>
      <c r="L68" s="11"/>
      <c r="M68" s="12"/>
      <c r="N68" s="13">
        <f t="shared" si="63"/>
        <v>0</v>
      </c>
      <c r="O68" s="11">
        <v>25105</v>
      </c>
      <c r="P68" s="12">
        <v>0</v>
      </c>
      <c r="Q68" s="13">
        <f>O68+P68</f>
        <v>25105</v>
      </c>
      <c r="R68" s="11">
        <v>47834</v>
      </c>
      <c r="S68" s="12">
        <v>93516</v>
      </c>
      <c r="T68" s="13">
        <f t="shared" si="64"/>
        <v>141350</v>
      </c>
      <c r="U68" s="11">
        <v>81600</v>
      </c>
      <c r="V68" s="12">
        <v>223800</v>
      </c>
      <c r="W68" s="13">
        <f t="shared" si="65"/>
        <v>305400</v>
      </c>
      <c r="X68" s="11">
        <v>25103</v>
      </c>
      <c r="Y68" s="12">
        <v>25378</v>
      </c>
      <c r="Z68" s="13">
        <f t="shared" si="66"/>
        <v>50481</v>
      </c>
      <c r="AA68" s="12">
        <f t="shared" si="77"/>
        <v>483719</v>
      </c>
      <c r="AB68" s="12">
        <f t="shared" si="77"/>
        <v>1111194</v>
      </c>
      <c r="AC68" s="13">
        <f t="shared" si="67"/>
        <v>1594913</v>
      </c>
      <c r="AD68" s="90"/>
      <c r="AE68" s="22"/>
      <c r="AF68" s="22"/>
      <c r="AG68" s="22"/>
      <c r="AH68" s="10">
        <v>42767</v>
      </c>
      <c r="AI68" s="15">
        <v>72209</v>
      </c>
      <c r="AJ68" s="12">
        <v>222510</v>
      </c>
      <c r="AK68" s="13">
        <f t="shared" si="68"/>
        <v>294719</v>
      </c>
      <c r="AL68" s="15">
        <v>83767</v>
      </c>
      <c r="AM68" s="16">
        <v>187767</v>
      </c>
      <c r="AN68" s="13">
        <f t="shared" si="69"/>
        <v>271534</v>
      </c>
      <c r="AO68" s="15">
        <v>178311</v>
      </c>
      <c r="AP68" s="16">
        <v>242048</v>
      </c>
      <c r="AQ68" s="13">
        <f t="shared" si="70"/>
        <v>420359</v>
      </c>
      <c r="AR68" s="15"/>
      <c r="AS68" s="16"/>
      <c r="AT68" s="13">
        <f t="shared" si="71"/>
        <v>0</v>
      </c>
      <c r="AU68" s="15">
        <v>29189</v>
      </c>
      <c r="AV68" s="16">
        <v>0</v>
      </c>
      <c r="AW68" s="13">
        <f t="shared" si="72"/>
        <v>29189</v>
      </c>
      <c r="AX68" s="15">
        <v>49335</v>
      </c>
      <c r="AY68" s="16">
        <v>96485</v>
      </c>
      <c r="AZ68" s="13">
        <f t="shared" si="73"/>
        <v>145820</v>
      </c>
      <c r="BA68" s="15">
        <v>79359</v>
      </c>
      <c r="BB68" s="16">
        <v>223290</v>
      </c>
      <c r="BC68" s="13">
        <f t="shared" si="74"/>
        <v>302649</v>
      </c>
      <c r="BD68" s="15">
        <v>25476</v>
      </c>
      <c r="BE68" s="16">
        <v>27613</v>
      </c>
      <c r="BF68" s="13">
        <f t="shared" si="75"/>
        <v>53089</v>
      </c>
      <c r="BG68" s="12">
        <f t="shared" si="78"/>
        <v>517646</v>
      </c>
      <c r="BH68" s="12">
        <f t="shared" si="78"/>
        <v>999713</v>
      </c>
      <c r="BI68" s="13">
        <f t="shared" si="76"/>
        <v>1517359</v>
      </c>
    </row>
    <row r="69" spans="2:66" ht="15" thickBot="1" x14ac:dyDescent="0.4">
      <c r="B69" s="10">
        <v>42795</v>
      </c>
      <c r="C69" s="11">
        <v>90065</v>
      </c>
      <c r="D69" s="12">
        <v>265345</v>
      </c>
      <c r="E69" s="13">
        <f t="shared" si="60"/>
        <v>355410</v>
      </c>
      <c r="F69" s="11">
        <v>75042</v>
      </c>
      <c r="G69" s="12">
        <v>208595</v>
      </c>
      <c r="H69" s="13">
        <f t="shared" si="61"/>
        <v>283637</v>
      </c>
      <c r="I69" s="11">
        <v>169967</v>
      </c>
      <c r="J69" s="12">
        <v>320142</v>
      </c>
      <c r="K69" s="13">
        <f t="shared" si="62"/>
        <v>490109</v>
      </c>
      <c r="L69" s="11"/>
      <c r="M69" s="12"/>
      <c r="N69" s="13">
        <f t="shared" si="63"/>
        <v>0</v>
      </c>
      <c r="O69" s="11">
        <v>31085</v>
      </c>
      <c r="P69" s="12">
        <v>4009</v>
      </c>
      <c r="Q69" s="13">
        <f>O69+P69</f>
        <v>35094</v>
      </c>
      <c r="R69" s="11">
        <v>67460</v>
      </c>
      <c r="S69" s="12">
        <v>79567</v>
      </c>
      <c r="T69" s="13">
        <f t="shared" si="64"/>
        <v>147027</v>
      </c>
      <c r="U69" s="11">
        <v>90432</v>
      </c>
      <c r="V69" s="12">
        <v>251468</v>
      </c>
      <c r="W69" s="13">
        <f t="shared" si="65"/>
        <v>341900</v>
      </c>
      <c r="X69" s="11">
        <v>30514</v>
      </c>
      <c r="Y69" s="12">
        <v>22599</v>
      </c>
      <c r="Z69" s="13">
        <f t="shared" si="66"/>
        <v>53113</v>
      </c>
      <c r="AA69" s="12">
        <f t="shared" si="77"/>
        <v>554565</v>
      </c>
      <c r="AB69" s="12">
        <f t="shared" si="77"/>
        <v>1151725</v>
      </c>
      <c r="AC69" s="13">
        <f t="shared" si="67"/>
        <v>1706290</v>
      </c>
      <c r="AD69" s="90"/>
      <c r="AE69" s="22"/>
      <c r="AF69" s="22"/>
      <c r="AG69" s="22"/>
      <c r="AH69" s="10">
        <v>42795</v>
      </c>
      <c r="AI69" s="15">
        <v>91965</v>
      </c>
      <c r="AJ69" s="12">
        <v>211258</v>
      </c>
      <c r="AK69" s="13">
        <f t="shared" si="68"/>
        <v>303223</v>
      </c>
      <c r="AL69" s="15">
        <v>95417</v>
      </c>
      <c r="AM69" s="16">
        <v>191813</v>
      </c>
      <c r="AN69" s="13">
        <f t="shared" si="69"/>
        <v>287230</v>
      </c>
      <c r="AO69" s="15">
        <v>187335</v>
      </c>
      <c r="AP69" s="16">
        <v>259767</v>
      </c>
      <c r="AQ69" s="13">
        <f t="shared" si="70"/>
        <v>447102</v>
      </c>
      <c r="AR69" s="15"/>
      <c r="AS69" s="16"/>
      <c r="AT69" s="13">
        <f t="shared" si="71"/>
        <v>0</v>
      </c>
      <c r="AU69" s="15">
        <v>31776</v>
      </c>
      <c r="AV69" s="16">
        <v>0</v>
      </c>
      <c r="AW69" s="13">
        <f t="shared" si="72"/>
        <v>31776</v>
      </c>
      <c r="AX69" s="15">
        <v>64446</v>
      </c>
      <c r="AY69" s="16">
        <v>75831</v>
      </c>
      <c r="AZ69" s="13">
        <f t="shared" si="73"/>
        <v>140277</v>
      </c>
      <c r="BA69" s="15">
        <v>90109</v>
      </c>
      <c r="BB69" s="16">
        <v>220393</v>
      </c>
      <c r="BC69" s="13">
        <f t="shared" si="74"/>
        <v>310502</v>
      </c>
      <c r="BD69" s="15">
        <v>30996</v>
      </c>
      <c r="BE69" s="16">
        <v>22445</v>
      </c>
      <c r="BF69" s="13">
        <f t="shared" si="75"/>
        <v>53441</v>
      </c>
      <c r="BG69" s="12">
        <f t="shared" si="78"/>
        <v>592044</v>
      </c>
      <c r="BH69" s="12">
        <f t="shared" si="78"/>
        <v>981507</v>
      </c>
      <c r="BI69" s="13">
        <f t="shared" si="76"/>
        <v>1573551</v>
      </c>
    </row>
    <row r="70" spans="2:66" ht="15" thickBot="1" x14ac:dyDescent="0.4">
      <c r="B70" s="304" t="s">
        <v>13</v>
      </c>
      <c r="C70" s="33">
        <f t="shared" ref="C70:N70" si="79">SUM(C58:C69)</f>
        <v>1335723</v>
      </c>
      <c r="D70" s="34">
        <f t="shared" si="79"/>
        <v>2798427</v>
      </c>
      <c r="E70" s="35">
        <f t="shared" si="79"/>
        <v>4134150</v>
      </c>
      <c r="F70" s="33">
        <f t="shared" si="79"/>
        <v>1105467</v>
      </c>
      <c r="G70" s="34">
        <f t="shared" si="79"/>
        <v>2706465</v>
      </c>
      <c r="H70" s="35">
        <f t="shared" si="79"/>
        <v>3811932</v>
      </c>
      <c r="I70" s="33">
        <f t="shared" si="79"/>
        <v>2079640</v>
      </c>
      <c r="J70" s="34">
        <f t="shared" si="79"/>
        <v>3505218</v>
      </c>
      <c r="K70" s="35">
        <f t="shared" si="79"/>
        <v>5584858</v>
      </c>
      <c r="L70" s="33">
        <f t="shared" si="79"/>
        <v>0</v>
      </c>
      <c r="M70" s="34">
        <f t="shared" si="79"/>
        <v>0</v>
      </c>
      <c r="N70" s="35">
        <f t="shared" si="79"/>
        <v>0</v>
      </c>
      <c r="O70" s="35">
        <f>SUM(O58:O69)</f>
        <v>101835</v>
      </c>
      <c r="P70" s="35">
        <f>SUM(P58:P69)</f>
        <v>13897</v>
      </c>
      <c r="Q70" s="35">
        <f>SUM(Q58:Q69)</f>
        <v>115732</v>
      </c>
      <c r="R70" s="33">
        <f t="shared" ref="R70:AC70" si="80">SUM(R58:R69)</f>
        <v>585809.11</v>
      </c>
      <c r="S70" s="34">
        <f t="shared" si="80"/>
        <v>520466.98</v>
      </c>
      <c r="T70" s="35">
        <f t="shared" si="80"/>
        <v>1106276.0899999999</v>
      </c>
      <c r="U70" s="33">
        <f t="shared" si="80"/>
        <v>1031170</v>
      </c>
      <c r="V70" s="34">
        <f t="shared" si="80"/>
        <v>2983365</v>
      </c>
      <c r="W70" s="35">
        <f t="shared" si="80"/>
        <v>4014535</v>
      </c>
      <c r="X70" s="33">
        <f t="shared" si="80"/>
        <v>317276</v>
      </c>
      <c r="Y70" s="34">
        <f t="shared" si="80"/>
        <v>237887</v>
      </c>
      <c r="Z70" s="35">
        <f t="shared" si="80"/>
        <v>555163</v>
      </c>
      <c r="AA70" s="33">
        <f t="shared" si="80"/>
        <v>6556920.1099999994</v>
      </c>
      <c r="AB70" s="34">
        <f t="shared" si="80"/>
        <v>12765725.98</v>
      </c>
      <c r="AC70" s="35">
        <f t="shared" si="80"/>
        <v>19322646.09</v>
      </c>
      <c r="AD70" s="91"/>
      <c r="AF70" s="22"/>
      <c r="AH70" s="304" t="e">
        <v>#REF!</v>
      </c>
      <c r="AI70" s="33">
        <f t="shared" ref="AI70:BI70" si="81">SUM(AI58:AI69)</f>
        <v>1337823.7</v>
      </c>
      <c r="AJ70" s="34">
        <f t="shared" si="81"/>
        <v>2554629.2999999998</v>
      </c>
      <c r="AK70" s="35">
        <f t="shared" si="81"/>
        <v>3892453</v>
      </c>
      <c r="AL70" s="33">
        <f t="shared" si="81"/>
        <v>987081.25</v>
      </c>
      <c r="AM70" s="34">
        <f t="shared" si="81"/>
        <v>2396284.86</v>
      </c>
      <c r="AN70" s="35">
        <f t="shared" si="81"/>
        <v>3383366.11</v>
      </c>
      <c r="AO70" s="33">
        <f t="shared" si="81"/>
        <v>2052991.35</v>
      </c>
      <c r="AP70" s="34">
        <f t="shared" si="81"/>
        <v>3217570.4699999997</v>
      </c>
      <c r="AQ70" s="35">
        <f t="shared" si="81"/>
        <v>5270561.82</v>
      </c>
      <c r="AR70" s="33">
        <f t="shared" si="81"/>
        <v>0</v>
      </c>
      <c r="AS70" s="34">
        <f t="shared" si="81"/>
        <v>0</v>
      </c>
      <c r="AT70" s="35">
        <f t="shared" si="81"/>
        <v>0</v>
      </c>
      <c r="AU70" s="33">
        <f t="shared" si="81"/>
        <v>96592</v>
      </c>
      <c r="AV70" s="34">
        <f t="shared" si="81"/>
        <v>9678</v>
      </c>
      <c r="AW70" s="35">
        <f t="shared" si="81"/>
        <v>106270</v>
      </c>
      <c r="AX70" s="33">
        <f t="shared" si="81"/>
        <v>591483</v>
      </c>
      <c r="AY70" s="34">
        <f t="shared" si="81"/>
        <v>510765</v>
      </c>
      <c r="AZ70" s="35">
        <f t="shared" si="81"/>
        <v>1102248</v>
      </c>
      <c r="BA70" s="33">
        <f t="shared" si="81"/>
        <v>1015208</v>
      </c>
      <c r="BB70" s="34">
        <f t="shared" si="81"/>
        <v>2913807</v>
      </c>
      <c r="BC70" s="35">
        <f t="shared" si="81"/>
        <v>3929015</v>
      </c>
      <c r="BD70" s="33">
        <f t="shared" si="81"/>
        <v>337539</v>
      </c>
      <c r="BE70" s="33">
        <f t="shared" si="81"/>
        <v>254779</v>
      </c>
      <c r="BF70" s="35">
        <f t="shared" si="81"/>
        <v>592318</v>
      </c>
      <c r="BG70" s="33">
        <f t="shared" si="81"/>
        <v>6418718.2999999998</v>
      </c>
      <c r="BH70" s="34">
        <f t="shared" si="81"/>
        <v>11857513.629999999</v>
      </c>
      <c r="BI70" s="35">
        <f t="shared" si="81"/>
        <v>18276231.93</v>
      </c>
    </row>
    <row r="71" spans="2:66" ht="15" thickBot="1" x14ac:dyDescent="0.4">
      <c r="B71" s="303"/>
      <c r="C71" s="22"/>
      <c r="D71" s="22"/>
      <c r="E71" s="23"/>
      <c r="F71" s="22"/>
      <c r="G71" s="22"/>
      <c r="H71" s="23"/>
      <c r="I71" s="22"/>
      <c r="J71" s="22"/>
      <c r="K71" s="23"/>
      <c r="L71" s="22"/>
      <c r="M71" s="22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3"/>
      <c r="AA71" s="22"/>
      <c r="AB71" s="22"/>
      <c r="AC71" s="23"/>
      <c r="AD71" s="23"/>
      <c r="AH71" s="303"/>
      <c r="AI71" s="22"/>
      <c r="AJ71" s="22"/>
      <c r="AK71" s="23"/>
      <c r="AL71" s="22"/>
      <c r="AM71" s="22"/>
      <c r="AN71" s="23"/>
      <c r="AO71" s="22"/>
      <c r="AP71" s="22"/>
      <c r="AQ71" s="23"/>
      <c r="AR71" s="22"/>
      <c r="AS71" s="22"/>
      <c r="AT71" s="23"/>
      <c r="AU71" s="23"/>
      <c r="AV71" s="23"/>
      <c r="AW71" s="23"/>
      <c r="AX71" s="22"/>
      <c r="AY71" s="22"/>
      <c r="AZ71" s="23"/>
      <c r="BA71" s="23"/>
      <c r="BB71" s="23"/>
      <c r="BC71" s="23"/>
      <c r="BD71" s="23"/>
      <c r="BE71" s="23"/>
      <c r="BF71" s="23"/>
      <c r="BG71" s="22"/>
      <c r="BH71" s="22"/>
      <c r="BI71" s="23"/>
    </row>
    <row r="72" spans="2:66" ht="15" thickBot="1" x14ac:dyDescent="0.4">
      <c r="B72" s="612" t="s">
        <v>94</v>
      </c>
      <c r="C72" s="605"/>
      <c r="D72" s="605"/>
      <c r="E72" s="605"/>
      <c r="F72" s="605"/>
      <c r="G72" s="605"/>
      <c r="H72" s="605"/>
      <c r="I72" s="605"/>
      <c r="J72" s="605"/>
      <c r="K72" s="605"/>
      <c r="L72" s="605"/>
      <c r="M72" s="605"/>
      <c r="N72" s="605"/>
      <c r="O72" s="605"/>
      <c r="P72" s="605"/>
      <c r="Q72" s="605"/>
      <c r="R72" s="605"/>
      <c r="S72" s="605"/>
      <c r="T72" s="605"/>
      <c r="U72" s="605"/>
      <c r="V72" s="605"/>
      <c r="W72" s="605"/>
      <c r="X72" s="605"/>
      <c r="Y72" s="605"/>
      <c r="Z72" s="605"/>
      <c r="AA72" s="605"/>
      <c r="AB72" s="605"/>
      <c r="AC72" s="613"/>
      <c r="AD72" s="88"/>
      <c r="AH72" s="612" t="s">
        <v>95</v>
      </c>
      <c r="AI72" s="605"/>
      <c r="AJ72" s="605"/>
      <c r="AK72" s="610"/>
      <c r="AL72" s="610"/>
      <c r="AM72" s="610"/>
      <c r="AN72" s="610"/>
      <c r="AO72" s="610"/>
      <c r="AP72" s="610"/>
      <c r="AQ72" s="610"/>
      <c r="AR72" s="610"/>
      <c r="AS72" s="610"/>
      <c r="AT72" s="610"/>
      <c r="AU72" s="610"/>
      <c r="AV72" s="610"/>
      <c r="AW72" s="610"/>
      <c r="AX72" s="610"/>
      <c r="AY72" s="610"/>
      <c r="AZ72" s="610"/>
      <c r="BA72" s="610"/>
      <c r="BB72" s="610"/>
      <c r="BC72" s="610"/>
      <c r="BD72" s="610"/>
      <c r="BE72" s="610"/>
      <c r="BF72" s="610"/>
      <c r="BG72" s="610"/>
      <c r="BH72" s="610"/>
      <c r="BI72" s="611"/>
    </row>
    <row r="73" spans="2:66" ht="15" thickBot="1" x14ac:dyDescent="0.4">
      <c r="B73" s="303"/>
      <c r="C73" s="291" t="s">
        <v>1</v>
      </c>
      <c r="D73" s="331"/>
      <c r="E73" s="6" t="s">
        <v>84</v>
      </c>
      <c r="F73" s="332"/>
      <c r="G73" s="332"/>
      <c r="H73" s="332" t="s">
        <v>85</v>
      </c>
      <c r="I73" s="332"/>
      <c r="J73" s="332"/>
      <c r="K73" s="332" t="s">
        <v>86</v>
      </c>
      <c r="L73" s="332"/>
      <c r="M73" s="332"/>
      <c r="N73" s="332" t="s">
        <v>87</v>
      </c>
      <c r="O73" s="332"/>
      <c r="P73" s="332"/>
      <c r="Q73" s="332" t="s">
        <v>88</v>
      </c>
      <c r="R73" s="332"/>
      <c r="S73" s="332"/>
      <c r="T73" s="332" t="s">
        <v>89</v>
      </c>
      <c r="U73" s="332"/>
      <c r="V73" s="332"/>
      <c r="W73" s="332" t="s">
        <v>53</v>
      </c>
      <c r="X73" s="332"/>
      <c r="Y73" s="332"/>
      <c r="Z73" s="332" t="s">
        <v>90</v>
      </c>
      <c r="AA73" s="332"/>
      <c r="AB73" s="332"/>
      <c r="AC73" s="8" t="s">
        <v>91</v>
      </c>
      <c r="AD73" s="89"/>
      <c r="AH73" s="303"/>
      <c r="AI73" s="292" t="s">
        <v>1</v>
      </c>
      <c r="AJ73" s="333"/>
      <c r="AK73" s="6" t="s">
        <v>84</v>
      </c>
      <c r="AL73" s="332"/>
      <c r="AM73" s="332"/>
      <c r="AN73" s="332" t="s">
        <v>85</v>
      </c>
      <c r="AO73" s="332"/>
      <c r="AP73" s="332"/>
      <c r="AQ73" s="332" t="s">
        <v>86</v>
      </c>
      <c r="AR73" s="332"/>
      <c r="AS73" s="332"/>
      <c r="AT73" s="332" t="s">
        <v>87</v>
      </c>
      <c r="AU73" s="332"/>
      <c r="AV73" s="332"/>
      <c r="AW73" s="332" t="s">
        <v>88</v>
      </c>
      <c r="AX73" s="332"/>
      <c r="AY73" s="332"/>
      <c r="AZ73" s="332" t="s">
        <v>89</v>
      </c>
      <c r="BA73" s="332"/>
      <c r="BB73" s="332"/>
      <c r="BC73" s="332" t="s">
        <v>53</v>
      </c>
      <c r="BD73" s="332"/>
      <c r="BE73" s="332"/>
      <c r="BF73" s="332" t="s">
        <v>90</v>
      </c>
      <c r="BG73" s="332"/>
      <c r="BH73" s="332"/>
      <c r="BI73" s="8" t="s">
        <v>91</v>
      </c>
    </row>
    <row r="74" spans="2:66" ht="15" thickBot="1" x14ac:dyDescent="0.4">
      <c r="C74" s="6" t="s">
        <v>10</v>
      </c>
      <c r="D74" s="7" t="s">
        <v>11</v>
      </c>
      <c r="E74" s="317" t="s">
        <v>12</v>
      </c>
      <c r="F74" s="318" t="str">
        <f t="shared" ref="F74:N74" si="82">+C74</f>
        <v>LUMP</v>
      </c>
      <c r="G74" s="319" t="str">
        <f t="shared" si="82"/>
        <v>FINES</v>
      </c>
      <c r="H74" s="317" t="str">
        <f t="shared" si="82"/>
        <v>TOT</v>
      </c>
      <c r="I74" s="318" t="str">
        <f t="shared" si="82"/>
        <v>LUMP</v>
      </c>
      <c r="J74" s="319" t="str">
        <f t="shared" si="82"/>
        <v>FINES</v>
      </c>
      <c r="K74" s="317" t="str">
        <f t="shared" si="82"/>
        <v>TOT</v>
      </c>
      <c r="L74" s="318" t="str">
        <f t="shared" si="82"/>
        <v>LUMP</v>
      </c>
      <c r="M74" s="319" t="str">
        <f t="shared" si="82"/>
        <v>FINES</v>
      </c>
      <c r="N74" s="317" t="str">
        <f t="shared" si="82"/>
        <v>TOT</v>
      </c>
      <c r="O74" s="293"/>
      <c r="P74" s="293"/>
      <c r="Q74" s="293"/>
      <c r="R74" s="318" t="str">
        <f>+L74</f>
        <v>LUMP</v>
      </c>
      <c r="S74" s="319" t="str">
        <f>+M74</f>
        <v>FINES</v>
      </c>
      <c r="T74" s="317" t="str">
        <f>+N74</f>
        <v>TOT</v>
      </c>
      <c r="U74" s="318" t="str">
        <f t="shared" ref="U74:Z74" si="83">+R74</f>
        <v>LUMP</v>
      </c>
      <c r="V74" s="319" t="str">
        <f t="shared" si="83"/>
        <v>FINES</v>
      </c>
      <c r="W74" s="317" t="str">
        <f t="shared" si="83"/>
        <v>TOT</v>
      </c>
      <c r="X74" s="318" t="str">
        <f t="shared" si="83"/>
        <v>LUMP</v>
      </c>
      <c r="Y74" s="319" t="str">
        <f t="shared" si="83"/>
        <v>FINES</v>
      </c>
      <c r="Z74" s="317" t="str">
        <f t="shared" si="83"/>
        <v>TOT</v>
      </c>
      <c r="AA74" s="318" t="str">
        <f>+R74</f>
        <v>LUMP</v>
      </c>
      <c r="AB74" s="319" t="str">
        <f>+S74</f>
        <v>FINES</v>
      </c>
      <c r="AC74" s="317" t="str">
        <f>+T74</f>
        <v>TOT</v>
      </c>
      <c r="AD74" s="88"/>
      <c r="AI74" s="6" t="s">
        <v>10</v>
      </c>
      <c r="AJ74" s="7" t="s">
        <v>11</v>
      </c>
      <c r="AK74" s="317" t="s">
        <v>12</v>
      </c>
      <c r="AL74" s="318" t="str">
        <f t="shared" ref="AL74:AT74" si="84">+AI74</f>
        <v>LUMP</v>
      </c>
      <c r="AM74" s="319" t="str">
        <f t="shared" si="84"/>
        <v>FINES</v>
      </c>
      <c r="AN74" s="317" t="str">
        <f t="shared" si="84"/>
        <v>TOT</v>
      </c>
      <c r="AO74" s="318" t="str">
        <f t="shared" si="84"/>
        <v>LUMP</v>
      </c>
      <c r="AP74" s="319" t="str">
        <f t="shared" si="84"/>
        <v>FINES</v>
      </c>
      <c r="AQ74" s="317" t="str">
        <f t="shared" si="84"/>
        <v>TOT</v>
      </c>
      <c r="AR74" s="318" t="str">
        <f t="shared" si="84"/>
        <v>LUMP</v>
      </c>
      <c r="AS74" s="319" t="str">
        <f t="shared" si="84"/>
        <v>FINES</v>
      </c>
      <c r="AT74" s="317" t="str">
        <f t="shared" si="84"/>
        <v>TOT</v>
      </c>
      <c r="AU74" s="293"/>
      <c r="AV74" s="293"/>
      <c r="AW74" s="293"/>
      <c r="AX74" s="318" t="str">
        <f>+AR74</f>
        <v>LUMP</v>
      </c>
      <c r="AY74" s="319" t="str">
        <f>+AS74</f>
        <v>FINES</v>
      </c>
      <c r="AZ74" s="317" t="str">
        <f>+AT74</f>
        <v>TOT</v>
      </c>
      <c r="BA74" s="318" t="str">
        <f t="shared" ref="BA74:BF74" si="85">+AX74</f>
        <v>LUMP</v>
      </c>
      <c r="BB74" s="319" t="str">
        <f t="shared" si="85"/>
        <v>FINES</v>
      </c>
      <c r="BC74" s="317" t="str">
        <f t="shared" si="85"/>
        <v>TOT</v>
      </c>
      <c r="BD74" s="318" t="str">
        <f t="shared" si="85"/>
        <v>LUMP</v>
      </c>
      <c r="BE74" s="319" t="str">
        <f t="shared" si="85"/>
        <v>FINES</v>
      </c>
      <c r="BF74" s="317" t="str">
        <f t="shared" si="85"/>
        <v>TOT</v>
      </c>
      <c r="BG74" s="318" t="str">
        <f>+AX74</f>
        <v>LUMP</v>
      </c>
      <c r="BH74" s="319" t="str">
        <f>+AY74</f>
        <v>FINES</v>
      </c>
      <c r="BI74" s="317" t="str">
        <f>+AZ74</f>
        <v>TOT</v>
      </c>
    </row>
    <row r="75" spans="2:66" x14ac:dyDescent="0.35">
      <c r="B75" s="10">
        <v>42826</v>
      </c>
      <c r="C75" s="11">
        <v>98217</v>
      </c>
      <c r="D75" s="11">
        <v>221373</v>
      </c>
      <c r="E75" s="13">
        <f t="shared" ref="E75:E86" si="86">+C75+D75</f>
        <v>319590</v>
      </c>
      <c r="F75" s="11">
        <v>42314</v>
      </c>
      <c r="G75" s="12">
        <v>135337</v>
      </c>
      <c r="H75" s="13">
        <f t="shared" ref="H75:H86" si="87">+F75+G75</f>
        <v>177651</v>
      </c>
      <c r="I75" s="11">
        <v>150393</v>
      </c>
      <c r="J75" s="12">
        <v>254749</v>
      </c>
      <c r="K75" s="13">
        <f t="shared" ref="K75:K86" si="88">+I75+J75</f>
        <v>405142</v>
      </c>
      <c r="L75" s="11"/>
      <c r="M75" s="12"/>
      <c r="N75" s="13">
        <f t="shared" ref="N75:N86" si="89">+L75+M75</f>
        <v>0</v>
      </c>
      <c r="O75" s="95">
        <v>21524</v>
      </c>
      <c r="P75" s="12">
        <v>0</v>
      </c>
      <c r="Q75" s="13">
        <f t="shared" ref="Q75:Q86" si="90">+O75+P75</f>
        <v>21524</v>
      </c>
      <c r="R75" s="11">
        <v>57208</v>
      </c>
      <c r="S75" s="12">
        <v>58563</v>
      </c>
      <c r="T75" s="13">
        <f t="shared" ref="T75:T86" si="91">+R75+S75</f>
        <v>115771</v>
      </c>
      <c r="U75" s="11">
        <v>92928</v>
      </c>
      <c r="V75" s="12">
        <v>227672</v>
      </c>
      <c r="W75" s="13">
        <f t="shared" ref="W75:W86" si="92">+U75+V75</f>
        <v>320600</v>
      </c>
      <c r="X75" s="11">
        <v>30625</v>
      </c>
      <c r="Y75" s="12">
        <v>18054</v>
      </c>
      <c r="Z75" s="13">
        <f t="shared" ref="Z75:Z86" si="93">+X75+Y75</f>
        <v>48679</v>
      </c>
      <c r="AA75" s="12">
        <f>+L75+C75+F75+I75+R75+U75+X75+O75</f>
        <v>493209</v>
      </c>
      <c r="AB75" s="12">
        <f>+M75+D75+G75+J75+S75+V75+Y75+P75</f>
        <v>915748</v>
      </c>
      <c r="AC75" s="13">
        <f t="shared" ref="AC75:AC86" si="94">+AA75+AB75</f>
        <v>1408957</v>
      </c>
      <c r="AD75" s="90"/>
      <c r="AE75" s="22"/>
      <c r="AF75" s="22"/>
      <c r="AG75" s="22"/>
      <c r="AH75" s="10">
        <v>42826</v>
      </c>
      <c r="AI75" s="294">
        <v>93034</v>
      </c>
      <c r="AJ75" s="295">
        <v>205705</v>
      </c>
      <c r="AK75" s="296">
        <f t="shared" ref="AK75:AK86" si="95">AI75+AJ75</f>
        <v>298739</v>
      </c>
      <c r="AL75" s="294">
        <v>102557</v>
      </c>
      <c r="AM75" s="295">
        <v>186744</v>
      </c>
      <c r="AN75" s="296">
        <f t="shared" ref="AN75:AN86" si="96">AL75+AM75</f>
        <v>289301</v>
      </c>
      <c r="AO75" s="294">
        <v>157291</v>
      </c>
      <c r="AP75" s="295">
        <v>270155</v>
      </c>
      <c r="AQ75" s="296">
        <f t="shared" ref="AQ75:AQ86" si="97">AO75+AP75</f>
        <v>427446</v>
      </c>
      <c r="AR75" s="294"/>
      <c r="AS75" s="295"/>
      <c r="AT75" s="296">
        <f t="shared" ref="AT75:AT86" si="98">AR75+AS75</f>
        <v>0</v>
      </c>
      <c r="AU75" s="294">
        <v>19284</v>
      </c>
      <c r="AV75" s="295">
        <v>0</v>
      </c>
      <c r="AW75" s="296">
        <f t="shared" ref="AW75:AW86" si="99">AU75+AV75</f>
        <v>19284</v>
      </c>
      <c r="AX75" s="294">
        <v>52923</v>
      </c>
      <c r="AY75" s="295">
        <v>49335</v>
      </c>
      <c r="AZ75" s="296">
        <f t="shared" ref="AZ75:AZ86" si="100">AX75+AY75</f>
        <v>102258</v>
      </c>
      <c r="BA75" s="294">
        <v>94743</v>
      </c>
      <c r="BB75" s="295">
        <v>211053</v>
      </c>
      <c r="BC75" s="296">
        <f t="shared" ref="BC75:BC86" si="101">BA75+BB75</f>
        <v>305796</v>
      </c>
      <c r="BD75" s="294">
        <v>29782</v>
      </c>
      <c r="BE75" s="295">
        <v>13962</v>
      </c>
      <c r="BF75" s="296">
        <f t="shared" ref="BF75:BF86" si="102">BD75+BE75</f>
        <v>43744</v>
      </c>
      <c r="BG75" s="297">
        <f>+AR75+AI75+AL75+AO75+AX75+BA75+BD75+AU75</f>
        <v>549614</v>
      </c>
      <c r="BH75" s="297">
        <f>+AS75+AJ75+AM75+AP75+AY75+BB75+BE75+AV75</f>
        <v>936954</v>
      </c>
      <c r="BI75" s="85">
        <f t="shared" ref="BI75:BI86" si="103">+BG75+BH75</f>
        <v>1486568</v>
      </c>
    </row>
    <row r="76" spans="2:66" x14ac:dyDescent="0.35">
      <c r="B76" s="10">
        <v>42856</v>
      </c>
      <c r="C76" s="11">
        <v>106745</v>
      </c>
      <c r="D76" s="11">
        <v>211585</v>
      </c>
      <c r="E76" s="13">
        <f t="shared" si="86"/>
        <v>318330</v>
      </c>
      <c r="F76" s="11">
        <v>70752</v>
      </c>
      <c r="G76" s="12">
        <v>177349</v>
      </c>
      <c r="H76" s="13">
        <f t="shared" si="87"/>
        <v>248101</v>
      </c>
      <c r="I76" s="11">
        <v>174492</v>
      </c>
      <c r="J76" s="12">
        <v>280029</v>
      </c>
      <c r="K76" s="13">
        <f t="shared" si="88"/>
        <v>454521</v>
      </c>
      <c r="L76" s="11"/>
      <c r="M76" s="12"/>
      <c r="N76" s="13">
        <f t="shared" si="89"/>
        <v>0</v>
      </c>
      <c r="O76" s="11">
        <v>41093</v>
      </c>
      <c r="P76" s="12">
        <v>0</v>
      </c>
      <c r="Q76" s="13">
        <f t="shared" si="90"/>
        <v>41093</v>
      </c>
      <c r="R76" s="11">
        <v>55660</v>
      </c>
      <c r="S76" s="12">
        <v>54424</v>
      </c>
      <c r="T76" s="13">
        <f t="shared" si="91"/>
        <v>110084</v>
      </c>
      <c r="U76" s="11">
        <v>91253</v>
      </c>
      <c r="V76" s="12">
        <v>223947</v>
      </c>
      <c r="W76" s="13">
        <f t="shared" si="92"/>
        <v>315200</v>
      </c>
      <c r="X76" s="11">
        <v>30522</v>
      </c>
      <c r="Y76" s="12">
        <v>19190</v>
      </c>
      <c r="Z76" s="13">
        <f t="shared" si="93"/>
        <v>49712</v>
      </c>
      <c r="AA76" s="12">
        <f t="shared" ref="AA76:AB86" si="104">+L76+C76+F76+I76+R76+U76+X76+O76</f>
        <v>570517</v>
      </c>
      <c r="AB76" s="12">
        <f t="shared" si="104"/>
        <v>966524</v>
      </c>
      <c r="AC76" s="13">
        <f t="shared" si="94"/>
        <v>1537041</v>
      </c>
      <c r="AD76" s="90"/>
      <c r="AE76" s="22"/>
      <c r="AF76" s="22"/>
      <c r="AG76" s="22"/>
      <c r="AH76" s="10">
        <v>42856</v>
      </c>
      <c r="AI76" s="294">
        <v>108284</v>
      </c>
      <c r="AJ76" s="295">
        <v>229783</v>
      </c>
      <c r="AK76" s="296">
        <f t="shared" si="95"/>
        <v>338067</v>
      </c>
      <c r="AL76" s="294">
        <v>75471</v>
      </c>
      <c r="AM76" s="295">
        <v>122904</v>
      </c>
      <c r="AN76" s="296">
        <f t="shared" si="96"/>
        <v>198375</v>
      </c>
      <c r="AO76" s="294">
        <v>161078</v>
      </c>
      <c r="AP76" s="295">
        <v>238285</v>
      </c>
      <c r="AQ76" s="296">
        <f t="shared" si="97"/>
        <v>399363</v>
      </c>
      <c r="AR76" s="294"/>
      <c r="AS76" s="295"/>
      <c r="AT76" s="296">
        <f t="shared" si="98"/>
        <v>0</v>
      </c>
      <c r="AU76" s="294">
        <v>44258</v>
      </c>
      <c r="AV76" s="295">
        <v>0</v>
      </c>
      <c r="AW76" s="296">
        <f t="shared" si="99"/>
        <v>44258</v>
      </c>
      <c r="AX76" s="294">
        <v>61635</v>
      </c>
      <c r="AY76" s="295">
        <v>51644</v>
      </c>
      <c r="AZ76" s="296">
        <f t="shared" si="100"/>
        <v>113279</v>
      </c>
      <c r="BA76" s="294">
        <v>86851</v>
      </c>
      <c r="BB76" s="295">
        <v>198410</v>
      </c>
      <c r="BC76" s="296">
        <f t="shared" si="101"/>
        <v>285261</v>
      </c>
      <c r="BD76" s="294">
        <v>33785</v>
      </c>
      <c r="BE76" s="295">
        <v>18125</v>
      </c>
      <c r="BF76" s="296">
        <f t="shared" si="102"/>
        <v>51910</v>
      </c>
      <c r="BG76" s="297">
        <f t="shared" ref="BG76:BH86" si="105">+AR76+AI76+AL76+AO76+AX76+BA76+BD76+AU76</f>
        <v>571362</v>
      </c>
      <c r="BH76" s="297">
        <f t="shared" si="105"/>
        <v>859151</v>
      </c>
      <c r="BI76" s="85">
        <f t="shared" si="103"/>
        <v>1430513</v>
      </c>
    </row>
    <row r="77" spans="2:66" x14ac:dyDescent="0.35">
      <c r="B77" s="10">
        <v>42887</v>
      </c>
      <c r="C77" s="11">
        <v>100070</v>
      </c>
      <c r="D77" s="11">
        <v>270370</v>
      </c>
      <c r="E77" s="13">
        <f t="shared" si="86"/>
        <v>370440</v>
      </c>
      <c r="F77" s="11">
        <v>82706</v>
      </c>
      <c r="G77" s="12">
        <v>232536</v>
      </c>
      <c r="H77" s="13">
        <f t="shared" si="87"/>
        <v>315242</v>
      </c>
      <c r="I77" s="11">
        <v>157170</v>
      </c>
      <c r="J77" s="12">
        <v>242913</v>
      </c>
      <c r="K77" s="13">
        <f t="shared" si="88"/>
        <v>400083</v>
      </c>
      <c r="L77" s="11"/>
      <c r="M77" s="12"/>
      <c r="N77" s="13">
        <f t="shared" si="89"/>
        <v>0</v>
      </c>
      <c r="O77" s="11">
        <v>28141</v>
      </c>
      <c r="P77" s="12">
        <v>0</v>
      </c>
      <c r="Q77" s="13">
        <f t="shared" si="90"/>
        <v>28141</v>
      </c>
      <c r="R77" s="11">
        <v>41059</v>
      </c>
      <c r="S77" s="12">
        <v>31414</v>
      </c>
      <c r="T77" s="13">
        <f t="shared" si="91"/>
        <v>72473</v>
      </c>
      <c r="U77" s="11">
        <v>80324</v>
      </c>
      <c r="V77" s="12">
        <v>252676</v>
      </c>
      <c r="W77" s="13">
        <f t="shared" si="92"/>
        <v>333000</v>
      </c>
      <c r="X77" s="11">
        <v>30594</v>
      </c>
      <c r="Y77" s="12">
        <v>742</v>
      </c>
      <c r="Z77" s="13">
        <f t="shared" si="93"/>
        <v>31336</v>
      </c>
      <c r="AA77" s="12">
        <f t="shared" si="104"/>
        <v>520064</v>
      </c>
      <c r="AB77" s="12">
        <f t="shared" si="104"/>
        <v>1030651</v>
      </c>
      <c r="AC77" s="13">
        <f t="shared" si="94"/>
        <v>1550715</v>
      </c>
      <c r="AD77" s="90"/>
      <c r="AE77" s="22"/>
      <c r="AF77" s="22"/>
      <c r="AG77" s="22"/>
      <c r="AH77" s="10">
        <v>42887</v>
      </c>
      <c r="AI77" s="294">
        <v>94661</v>
      </c>
      <c r="AJ77" s="295">
        <v>236046</v>
      </c>
      <c r="AK77" s="296">
        <f t="shared" si="95"/>
        <v>330707</v>
      </c>
      <c r="AL77" s="294">
        <v>71102</v>
      </c>
      <c r="AM77" s="295">
        <v>204110</v>
      </c>
      <c r="AN77" s="296">
        <f t="shared" si="96"/>
        <v>275212</v>
      </c>
      <c r="AO77" s="294">
        <v>161631</v>
      </c>
      <c r="AP77" s="295">
        <v>269244</v>
      </c>
      <c r="AQ77" s="296">
        <f t="shared" si="97"/>
        <v>430875</v>
      </c>
      <c r="AR77" s="294"/>
      <c r="AS77" s="295"/>
      <c r="AT77" s="296">
        <f t="shared" si="98"/>
        <v>0</v>
      </c>
      <c r="AU77" s="294">
        <v>31910</v>
      </c>
      <c r="AV77" s="295">
        <v>0</v>
      </c>
      <c r="AW77" s="296">
        <f t="shared" si="99"/>
        <v>31910</v>
      </c>
      <c r="AX77" s="294">
        <v>39970</v>
      </c>
      <c r="AY77" s="295">
        <v>40446</v>
      </c>
      <c r="AZ77" s="296">
        <f t="shared" si="100"/>
        <v>80416</v>
      </c>
      <c r="BA77" s="294">
        <v>69949</v>
      </c>
      <c r="BB77" s="295">
        <v>215160</v>
      </c>
      <c r="BC77" s="296">
        <f t="shared" si="101"/>
        <v>285109</v>
      </c>
      <c r="BD77" s="294">
        <v>28119</v>
      </c>
      <c r="BE77" s="295">
        <v>0</v>
      </c>
      <c r="BF77" s="296">
        <f t="shared" si="102"/>
        <v>28119</v>
      </c>
      <c r="BG77" s="297">
        <f t="shared" si="105"/>
        <v>497342</v>
      </c>
      <c r="BH77" s="297">
        <f t="shared" si="105"/>
        <v>965006</v>
      </c>
      <c r="BI77" s="85">
        <f t="shared" si="103"/>
        <v>1462348</v>
      </c>
    </row>
    <row r="78" spans="2:66" x14ac:dyDescent="0.35">
      <c r="B78" s="10">
        <v>42917</v>
      </c>
      <c r="C78" s="11">
        <v>94020</v>
      </c>
      <c r="D78" s="11">
        <v>250140</v>
      </c>
      <c r="E78" s="13">
        <f t="shared" si="86"/>
        <v>344160</v>
      </c>
      <c r="F78" s="11">
        <v>92232</v>
      </c>
      <c r="G78" s="12">
        <v>168657</v>
      </c>
      <c r="H78" s="13">
        <f t="shared" si="87"/>
        <v>260889</v>
      </c>
      <c r="I78" s="11">
        <v>121037</v>
      </c>
      <c r="J78" s="12">
        <v>192991</v>
      </c>
      <c r="K78" s="13">
        <f t="shared" si="88"/>
        <v>314028</v>
      </c>
      <c r="L78" s="11"/>
      <c r="M78" s="12"/>
      <c r="N78" s="13">
        <f t="shared" si="89"/>
        <v>0</v>
      </c>
      <c r="O78" s="11">
        <v>24980</v>
      </c>
      <c r="P78" s="12">
        <v>0</v>
      </c>
      <c r="Q78" s="13">
        <f t="shared" si="90"/>
        <v>24980</v>
      </c>
      <c r="R78" s="11">
        <v>51291</v>
      </c>
      <c r="S78" s="12">
        <v>18756</v>
      </c>
      <c r="T78" s="13">
        <f t="shared" si="91"/>
        <v>70047</v>
      </c>
      <c r="U78" s="11">
        <v>70132</v>
      </c>
      <c r="V78" s="12">
        <v>253168</v>
      </c>
      <c r="W78" s="13">
        <f t="shared" si="92"/>
        <v>323300</v>
      </c>
      <c r="X78" s="11">
        <v>0</v>
      </c>
      <c r="Y78" s="12">
        <v>0</v>
      </c>
      <c r="Z78" s="13">
        <f t="shared" si="93"/>
        <v>0</v>
      </c>
      <c r="AA78" s="12">
        <f t="shared" si="104"/>
        <v>453692</v>
      </c>
      <c r="AB78" s="12">
        <f t="shared" si="104"/>
        <v>883712</v>
      </c>
      <c r="AC78" s="13">
        <f t="shared" si="94"/>
        <v>1337404</v>
      </c>
      <c r="AD78" s="90"/>
      <c r="AE78" s="22"/>
      <c r="AF78" s="22"/>
      <c r="AG78" s="22"/>
      <c r="AH78" s="10">
        <v>42917</v>
      </c>
      <c r="AI78" s="294">
        <v>95988</v>
      </c>
      <c r="AJ78" s="295">
        <v>203227</v>
      </c>
      <c r="AK78" s="296">
        <f t="shared" si="95"/>
        <v>299215</v>
      </c>
      <c r="AL78" s="294">
        <v>98431</v>
      </c>
      <c r="AM78" s="295">
        <v>202274</v>
      </c>
      <c r="AN78" s="296">
        <f t="shared" si="96"/>
        <v>300705</v>
      </c>
      <c r="AO78" s="294">
        <v>131343</v>
      </c>
      <c r="AP78" s="295">
        <v>201904</v>
      </c>
      <c r="AQ78" s="296">
        <f t="shared" si="97"/>
        <v>333247</v>
      </c>
      <c r="AR78" s="294"/>
      <c r="AS78" s="295"/>
      <c r="AT78" s="296">
        <f t="shared" si="98"/>
        <v>0</v>
      </c>
      <c r="AU78" s="294">
        <v>26127</v>
      </c>
      <c r="AV78" s="295">
        <v>0</v>
      </c>
      <c r="AW78" s="296">
        <f t="shared" si="99"/>
        <v>26127</v>
      </c>
      <c r="AX78" s="294">
        <v>50192</v>
      </c>
      <c r="AY78" s="295">
        <v>32846</v>
      </c>
      <c r="AZ78" s="296">
        <f t="shared" si="100"/>
        <v>83038</v>
      </c>
      <c r="BA78" s="294">
        <v>56698</v>
      </c>
      <c r="BB78" s="295">
        <v>214229</v>
      </c>
      <c r="BC78" s="296">
        <f t="shared" si="101"/>
        <v>270927</v>
      </c>
      <c r="BD78" s="294">
        <v>0</v>
      </c>
      <c r="BE78" s="295">
        <v>0</v>
      </c>
      <c r="BF78" s="296">
        <f t="shared" si="102"/>
        <v>0</v>
      </c>
      <c r="BG78" s="297">
        <f t="shared" si="105"/>
        <v>458779</v>
      </c>
      <c r="BH78" s="297">
        <f t="shared" si="105"/>
        <v>854480</v>
      </c>
      <c r="BI78" s="85">
        <f t="shared" si="103"/>
        <v>1313259</v>
      </c>
    </row>
    <row r="79" spans="2:66" x14ac:dyDescent="0.35">
      <c r="B79" s="10">
        <v>42948</v>
      </c>
      <c r="C79" s="11">
        <v>125088</v>
      </c>
      <c r="D79" s="11">
        <v>245729</v>
      </c>
      <c r="E79" s="13">
        <f t="shared" si="86"/>
        <v>370817</v>
      </c>
      <c r="F79" s="11">
        <v>116632</v>
      </c>
      <c r="G79" s="12">
        <v>147047</v>
      </c>
      <c r="H79" s="13">
        <f t="shared" si="87"/>
        <v>263679</v>
      </c>
      <c r="I79" s="11">
        <v>184599</v>
      </c>
      <c r="J79" s="12">
        <v>261823</v>
      </c>
      <c r="K79" s="13">
        <f t="shared" si="88"/>
        <v>446422</v>
      </c>
      <c r="L79" s="11"/>
      <c r="M79" s="12"/>
      <c r="N79" s="13">
        <f t="shared" si="89"/>
        <v>0</v>
      </c>
      <c r="O79" s="11">
        <v>29533</v>
      </c>
      <c r="P79" s="12">
        <v>0</v>
      </c>
      <c r="Q79" s="13">
        <f t="shared" si="90"/>
        <v>29533</v>
      </c>
      <c r="R79" s="11">
        <v>52147</v>
      </c>
      <c r="S79" s="12">
        <v>44206</v>
      </c>
      <c r="T79" s="13">
        <f t="shared" si="91"/>
        <v>96353</v>
      </c>
      <c r="U79" s="11">
        <v>61660</v>
      </c>
      <c r="V79" s="12">
        <v>253940</v>
      </c>
      <c r="W79" s="13">
        <f t="shared" si="92"/>
        <v>315600</v>
      </c>
      <c r="X79" s="11">
        <v>0</v>
      </c>
      <c r="Y79" s="12">
        <v>0</v>
      </c>
      <c r="Z79" s="13">
        <f t="shared" si="93"/>
        <v>0</v>
      </c>
      <c r="AA79" s="12">
        <f t="shared" si="104"/>
        <v>569659</v>
      </c>
      <c r="AB79" s="12">
        <f t="shared" si="104"/>
        <v>952745</v>
      </c>
      <c r="AC79" s="13">
        <f t="shared" si="94"/>
        <v>1522404</v>
      </c>
      <c r="AD79" s="90"/>
      <c r="AE79" s="22"/>
      <c r="AF79" s="22"/>
      <c r="AG79" s="22"/>
      <c r="AH79" s="10">
        <v>42948</v>
      </c>
      <c r="AI79" s="294">
        <v>128151</v>
      </c>
      <c r="AJ79" s="295">
        <v>252650</v>
      </c>
      <c r="AK79" s="296">
        <f t="shared" si="95"/>
        <v>380801</v>
      </c>
      <c r="AL79" s="294">
        <v>124649</v>
      </c>
      <c r="AM79" s="295">
        <v>209225</v>
      </c>
      <c r="AN79" s="296">
        <f t="shared" si="96"/>
        <v>333874</v>
      </c>
      <c r="AO79" s="294">
        <v>188639</v>
      </c>
      <c r="AP79" s="295">
        <v>310588</v>
      </c>
      <c r="AQ79" s="296">
        <f t="shared" si="97"/>
        <v>499227</v>
      </c>
      <c r="AR79" s="294"/>
      <c r="AS79" s="295"/>
      <c r="AT79" s="296">
        <f t="shared" si="98"/>
        <v>0</v>
      </c>
      <c r="AU79" s="294">
        <v>31718</v>
      </c>
      <c r="AV79" s="295">
        <v>0</v>
      </c>
      <c r="AW79" s="296">
        <f t="shared" si="99"/>
        <v>31718</v>
      </c>
      <c r="AX79" s="294">
        <v>52154</v>
      </c>
      <c r="AY79" s="295">
        <v>44328</v>
      </c>
      <c r="AZ79" s="296">
        <f t="shared" si="100"/>
        <v>96482</v>
      </c>
      <c r="BA79" s="294">
        <v>50379</v>
      </c>
      <c r="BB79" s="295">
        <v>210555</v>
      </c>
      <c r="BC79" s="296">
        <f t="shared" si="101"/>
        <v>260934</v>
      </c>
      <c r="BD79" s="294">
        <v>0</v>
      </c>
      <c r="BE79" s="295">
        <v>0</v>
      </c>
      <c r="BF79" s="296">
        <f t="shared" si="102"/>
        <v>0</v>
      </c>
      <c r="BG79" s="297">
        <f t="shared" si="105"/>
        <v>575690</v>
      </c>
      <c r="BH79" s="297">
        <f t="shared" si="105"/>
        <v>1027346</v>
      </c>
      <c r="BI79" s="85">
        <f t="shared" si="103"/>
        <v>1603036</v>
      </c>
      <c r="BL79" s="591"/>
      <c r="BM79" s="591"/>
      <c r="BN79" s="591"/>
    </row>
    <row r="80" spans="2:66" x14ac:dyDescent="0.35">
      <c r="B80" s="10">
        <v>42979</v>
      </c>
      <c r="C80" s="11">
        <v>112140</v>
      </c>
      <c r="D80" s="11">
        <v>244026</v>
      </c>
      <c r="E80" s="13">
        <f t="shared" si="86"/>
        <v>356166</v>
      </c>
      <c r="F80" s="11">
        <v>118839</v>
      </c>
      <c r="G80" s="12">
        <v>191549</v>
      </c>
      <c r="H80" s="13">
        <f t="shared" si="87"/>
        <v>310388</v>
      </c>
      <c r="I80" s="11">
        <v>180000</v>
      </c>
      <c r="J80" s="12">
        <v>236999</v>
      </c>
      <c r="K80" s="13">
        <f t="shared" si="88"/>
        <v>416999</v>
      </c>
      <c r="L80" s="11"/>
      <c r="M80" s="12"/>
      <c r="N80" s="13">
        <f t="shared" si="89"/>
        <v>0</v>
      </c>
      <c r="O80" s="11">
        <v>40592</v>
      </c>
      <c r="P80" s="12">
        <v>0</v>
      </c>
      <c r="Q80" s="13">
        <f t="shared" si="90"/>
        <v>40592</v>
      </c>
      <c r="R80" s="11">
        <v>54105</v>
      </c>
      <c r="S80" s="12">
        <v>78703</v>
      </c>
      <c r="T80" s="13">
        <f t="shared" si="91"/>
        <v>132808</v>
      </c>
      <c r="U80" s="11">
        <v>66780</v>
      </c>
      <c r="V80" s="12">
        <v>228920</v>
      </c>
      <c r="W80" s="13">
        <f t="shared" si="92"/>
        <v>295700</v>
      </c>
      <c r="X80" s="11">
        <v>0</v>
      </c>
      <c r="Y80" s="12">
        <v>4589</v>
      </c>
      <c r="Z80" s="13">
        <f t="shared" si="93"/>
        <v>4589</v>
      </c>
      <c r="AA80" s="12">
        <f t="shared" si="104"/>
        <v>572456</v>
      </c>
      <c r="AB80" s="12">
        <f t="shared" si="104"/>
        <v>984786</v>
      </c>
      <c r="AC80" s="13">
        <f t="shared" si="94"/>
        <v>1557242</v>
      </c>
      <c r="AD80" s="90"/>
      <c r="AE80" s="22"/>
      <c r="AF80" s="22"/>
      <c r="AG80" s="22"/>
      <c r="AH80" s="10">
        <v>42979</v>
      </c>
      <c r="AI80" s="294">
        <v>94122</v>
      </c>
      <c r="AJ80" s="295">
        <v>236991</v>
      </c>
      <c r="AK80" s="296">
        <f t="shared" si="95"/>
        <v>331113</v>
      </c>
      <c r="AL80" s="294">
        <v>90078</v>
      </c>
      <c r="AM80" s="295">
        <v>238322</v>
      </c>
      <c r="AN80" s="296">
        <f t="shared" si="96"/>
        <v>328400</v>
      </c>
      <c r="AO80" s="294">
        <v>191268</v>
      </c>
      <c r="AP80" s="295">
        <v>285463</v>
      </c>
      <c r="AQ80" s="296">
        <f t="shared" si="97"/>
        <v>476731</v>
      </c>
      <c r="AR80" s="294"/>
      <c r="AS80" s="295"/>
      <c r="AT80" s="296">
        <f t="shared" si="98"/>
        <v>0</v>
      </c>
      <c r="AU80" s="294">
        <v>40249</v>
      </c>
      <c r="AV80" s="295">
        <v>0</v>
      </c>
      <c r="AW80" s="296">
        <f t="shared" si="99"/>
        <v>40249</v>
      </c>
      <c r="AX80" s="294">
        <v>53720</v>
      </c>
      <c r="AY80" s="295">
        <v>72421</v>
      </c>
      <c r="AZ80" s="296">
        <f t="shared" si="100"/>
        <v>126141</v>
      </c>
      <c r="BA80" s="294">
        <v>58144</v>
      </c>
      <c r="BB80" s="295">
        <v>200914</v>
      </c>
      <c r="BC80" s="296">
        <f t="shared" si="101"/>
        <v>259058</v>
      </c>
      <c r="BD80" s="294">
        <v>0</v>
      </c>
      <c r="BE80" s="295">
        <v>2978</v>
      </c>
      <c r="BF80" s="296">
        <f t="shared" si="102"/>
        <v>2978</v>
      </c>
      <c r="BG80" s="297">
        <f t="shared" si="105"/>
        <v>527581</v>
      </c>
      <c r="BH80" s="297">
        <f t="shared" si="105"/>
        <v>1037089</v>
      </c>
      <c r="BI80" s="85">
        <f t="shared" si="103"/>
        <v>1564670</v>
      </c>
    </row>
    <row r="81" spans="2:66" x14ac:dyDescent="0.35">
      <c r="B81" s="10">
        <v>43009</v>
      </c>
      <c r="C81" s="11">
        <v>115199</v>
      </c>
      <c r="D81" s="11">
        <v>275648</v>
      </c>
      <c r="E81" s="13">
        <f t="shared" si="86"/>
        <v>390847</v>
      </c>
      <c r="F81" s="11">
        <v>122139</v>
      </c>
      <c r="G81" s="12">
        <v>228941</v>
      </c>
      <c r="H81" s="13">
        <f t="shared" si="87"/>
        <v>351080</v>
      </c>
      <c r="I81" s="11">
        <v>204036</v>
      </c>
      <c r="J81" s="12">
        <v>242119</v>
      </c>
      <c r="K81" s="13">
        <f t="shared" si="88"/>
        <v>446155</v>
      </c>
      <c r="L81" s="11"/>
      <c r="M81" s="12"/>
      <c r="N81" s="13">
        <f t="shared" si="89"/>
        <v>0</v>
      </c>
      <c r="O81" s="11">
        <v>36485</v>
      </c>
      <c r="P81" s="12">
        <v>0</v>
      </c>
      <c r="Q81" s="13">
        <f t="shared" si="90"/>
        <v>36485</v>
      </c>
      <c r="R81" s="11">
        <v>55615</v>
      </c>
      <c r="S81" s="12">
        <v>117138</v>
      </c>
      <c r="T81" s="13">
        <f t="shared" si="91"/>
        <v>172753</v>
      </c>
      <c r="U81" s="11">
        <v>74039</v>
      </c>
      <c r="V81" s="12">
        <v>280061</v>
      </c>
      <c r="W81" s="13">
        <f t="shared" si="92"/>
        <v>354100</v>
      </c>
      <c r="X81" s="11">
        <v>14515</v>
      </c>
      <c r="Y81" s="12">
        <v>28390</v>
      </c>
      <c r="Z81" s="13">
        <f t="shared" si="93"/>
        <v>42905</v>
      </c>
      <c r="AA81" s="12">
        <f t="shared" si="104"/>
        <v>622028</v>
      </c>
      <c r="AB81" s="12">
        <f t="shared" si="104"/>
        <v>1172297</v>
      </c>
      <c r="AC81" s="13">
        <f t="shared" si="94"/>
        <v>1794325</v>
      </c>
      <c r="AD81" s="90"/>
      <c r="AE81" s="22"/>
      <c r="AF81" s="22"/>
      <c r="AG81" s="22"/>
      <c r="AH81" s="10">
        <v>43009</v>
      </c>
      <c r="AI81" s="294">
        <v>107967</v>
      </c>
      <c r="AJ81" s="295">
        <v>245065</v>
      </c>
      <c r="AK81" s="296">
        <f t="shared" si="95"/>
        <v>353032</v>
      </c>
      <c r="AL81" s="294">
        <v>82345</v>
      </c>
      <c r="AM81" s="295">
        <v>223131</v>
      </c>
      <c r="AN81" s="296">
        <f t="shared" si="96"/>
        <v>305476</v>
      </c>
      <c r="AO81" s="294">
        <v>147489</v>
      </c>
      <c r="AP81" s="295">
        <v>229753</v>
      </c>
      <c r="AQ81" s="296">
        <f t="shared" si="97"/>
        <v>377242</v>
      </c>
      <c r="AR81" s="294"/>
      <c r="AS81" s="295"/>
      <c r="AT81" s="296">
        <f t="shared" si="98"/>
        <v>0</v>
      </c>
      <c r="AU81" s="294">
        <v>34809</v>
      </c>
      <c r="AV81" s="295">
        <v>0</v>
      </c>
      <c r="AW81" s="296">
        <f t="shared" si="99"/>
        <v>34809</v>
      </c>
      <c r="AX81" s="294">
        <v>35575</v>
      </c>
      <c r="AY81" s="295">
        <v>96331</v>
      </c>
      <c r="AZ81" s="296">
        <f t="shared" si="100"/>
        <v>131906</v>
      </c>
      <c r="BA81" s="294">
        <v>51234</v>
      </c>
      <c r="BB81" s="295">
        <v>267710</v>
      </c>
      <c r="BC81" s="296">
        <f t="shared" si="101"/>
        <v>318944</v>
      </c>
      <c r="BD81" s="294">
        <v>13402</v>
      </c>
      <c r="BE81" s="295">
        <v>28128</v>
      </c>
      <c r="BF81" s="296">
        <f t="shared" si="102"/>
        <v>41530</v>
      </c>
      <c r="BG81" s="297">
        <f t="shared" si="105"/>
        <v>472821</v>
      </c>
      <c r="BH81" s="297">
        <f t="shared" si="105"/>
        <v>1090118</v>
      </c>
      <c r="BI81" s="85">
        <f t="shared" si="103"/>
        <v>1562939</v>
      </c>
    </row>
    <row r="82" spans="2:66" x14ac:dyDescent="0.35">
      <c r="B82" s="10">
        <v>43040</v>
      </c>
      <c r="C82" s="11">
        <v>90875</v>
      </c>
      <c r="D82" s="11">
        <v>210860</v>
      </c>
      <c r="E82" s="13">
        <f t="shared" si="86"/>
        <v>301735</v>
      </c>
      <c r="F82" s="11">
        <v>110426</v>
      </c>
      <c r="G82" s="12">
        <v>280670</v>
      </c>
      <c r="H82" s="13">
        <f t="shared" si="87"/>
        <v>391096</v>
      </c>
      <c r="I82" s="11">
        <v>176783</v>
      </c>
      <c r="J82" s="12">
        <v>263777</v>
      </c>
      <c r="K82" s="13">
        <f t="shared" si="88"/>
        <v>440560</v>
      </c>
      <c r="L82" s="11"/>
      <c r="M82" s="12"/>
      <c r="N82" s="13">
        <f t="shared" si="89"/>
        <v>0</v>
      </c>
      <c r="O82" s="11">
        <v>36114</v>
      </c>
      <c r="P82" s="12">
        <v>0</v>
      </c>
      <c r="Q82" s="13">
        <f t="shared" si="90"/>
        <v>36114</v>
      </c>
      <c r="R82" s="11">
        <v>67163</v>
      </c>
      <c r="S82" s="12">
        <v>75554</v>
      </c>
      <c r="T82" s="13">
        <f t="shared" si="91"/>
        <v>142717</v>
      </c>
      <c r="U82" s="11">
        <v>67453</v>
      </c>
      <c r="V82" s="12">
        <v>278547</v>
      </c>
      <c r="W82" s="13">
        <f t="shared" si="92"/>
        <v>346000</v>
      </c>
      <c r="X82" s="11">
        <v>11710</v>
      </c>
      <c r="Y82" s="12">
        <v>30492</v>
      </c>
      <c r="Z82" s="13">
        <f t="shared" si="93"/>
        <v>42202</v>
      </c>
      <c r="AA82" s="12">
        <f t="shared" si="104"/>
        <v>560524</v>
      </c>
      <c r="AB82" s="12">
        <f t="shared" si="104"/>
        <v>1139900</v>
      </c>
      <c r="AC82" s="13">
        <f t="shared" si="94"/>
        <v>1700424</v>
      </c>
      <c r="AD82" s="90"/>
      <c r="AE82" s="22"/>
      <c r="AF82" s="22"/>
      <c r="AG82" s="22"/>
      <c r="AH82" s="10">
        <v>43040</v>
      </c>
      <c r="AI82" s="294">
        <v>103505</v>
      </c>
      <c r="AJ82" s="295">
        <v>253908</v>
      </c>
      <c r="AK82" s="296">
        <f t="shared" si="95"/>
        <v>357413</v>
      </c>
      <c r="AL82" s="294">
        <v>97050</v>
      </c>
      <c r="AM82" s="295">
        <v>225980</v>
      </c>
      <c r="AN82" s="296">
        <f t="shared" si="96"/>
        <v>323030</v>
      </c>
      <c r="AO82" s="294">
        <v>171901</v>
      </c>
      <c r="AP82" s="295">
        <v>240643</v>
      </c>
      <c r="AQ82" s="296">
        <f t="shared" si="97"/>
        <v>412544</v>
      </c>
      <c r="AR82" s="294"/>
      <c r="AS82" s="295"/>
      <c r="AT82" s="296">
        <f t="shared" si="98"/>
        <v>0</v>
      </c>
      <c r="AU82" s="294">
        <v>39289</v>
      </c>
      <c r="AV82" s="295">
        <v>0</v>
      </c>
      <c r="AW82" s="296">
        <f t="shared" si="99"/>
        <v>39289</v>
      </c>
      <c r="AX82" s="294">
        <v>77842</v>
      </c>
      <c r="AY82" s="295">
        <v>83727</v>
      </c>
      <c r="AZ82" s="296">
        <f t="shared" si="100"/>
        <v>161569</v>
      </c>
      <c r="BA82" s="294">
        <v>52513</v>
      </c>
      <c r="BB82" s="295">
        <v>257644</v>
      </c>
      <c r="BC82" s="296">
        <f t="shared" si="101"/>
        <v>310157</v>
      </c>
      <c r="BD82" s="294">
        <v>14210</v>
      </c>
      <c r="BE82" s="295">
        <v>31964</v>
      </c>
      <c r="BF82" s="296">
        <f t="shared" si="102"/>
        <v>46174</v>
      </c>
      <c r="BG82" s="297">
        <f t="shared" si="105"/>
        <v>556310</v>
      </c>
      <c r="BH82" s="297">
        <f t="shared" si="105"/>
        <v>1093866</v>
      </c>
      <c r="BI82" s="85">
        <f t="shared" si="103"/>
        <v>1650176</v>
      </c>
    </row>
    <row r="83" spans="2:66" x14ac:dyDescent="0.35">
      <c r="B83" s="10">
        <v>43070</v>
      </c>
      <c r="C83" s="11">
        <v>104247</v>
      </c>
      <c r="D83" s="11">
        <v>235233</v>
      </c>
      <c r="E83" s="13">
        <f t="shared" si="86"/>
        <v>339480</v>
      </c>
      <c r="F83" s="11">
        <v>105444</v>
      </c>
      <c r="G83" s="12">
        <v>287562</v>
      </c>
      <c r="H83" s="13">
        <f t="shared" si="87"/>
        <v>393006</v>
      </c>
      <c r="I83" s="11">
        <v>189386</v>
      </c>
      <c r="J83" s="12">
        <v>331703</v>
      </c>
      <c r="K83" s="13">
        <f t="shared" si="88"/>
        <v>521089</v>
      </c>
      <c r="L83" s="11"/>
      <c r="M83" s="12"/>
      <c r="N83" s="13">
        <f t="shared" si="89"/>
        <v>0</v>
      </c>
      <c r="O83" s="11">
        <v>35814</v>
      </c>
      <c r="P83" s="12">
        <v>0</v>
      </c>
      <c r="Q83" s="13">
        <f t="shared" si="90"/>
        <v>35814</v>
      </c>
      <c r="R83" s="11">
        <v>83024</v>
      </c>
      <c r="S83" s="12">
        <v>73857</v>
      </c>
      <c r="T83" s="13">
        <f t="shared" si="91"/>
        <v>156881</v>
      </c>
      <c r="U83" s="11">
        <v>66170</v>
      </c>
      <c r="V83" s="12">
        <v>266230</v>
      </c>
      <c r="W83" s="13">
        <f t="shared" si="92"/>
        <v>332400</v>
      </c>
      <c r="X83" s="11">
        <v>29351</v>
      </c>
      <c r="Y83" s="12">
        <v>25944</v>
      </c>
      <c r="Z83" s="13">
        <f t="shared" si="93"/>
        <v>55295</v>
      </c>
      <c r="AA83" s="12">
        <f t="shared" si="104"/>
        <v>613436</v>
      </c>
      <c r="AB83" s="12">
        <f t="shared" si="104"/>
        <v>1220529</v>
      </c>
      <c r="AC83" s="13">
        <f t="shared" si="94"/>
        <v>1833965</v>
      </c>
      <c r="AD83" s="90"/>
      <c r="AE83" s="22"/>
      <c r="AF83" s="22"/>
      <c r="AG83" s="22"/>
      <c r="AH83" s="10">
        <v>43070</v>
      </c>
      <c r="AI83" s="294">
        <v>107259</v>
      </c>
      <c r="AJ83" s="295">
        <v>268873</v>
      </c>
      <c r="AK83" s="296">
        <f t="shared" si="95"/>
        <v>376132</v>
      </c>
      <c r="AL83" s="294">
        <v>76574</v>
      </c>
      <c r="AM83" s="295">
        <v>284542</v>
      </c>
      <c r="AN83" s="296">
        <f t="shared" si="96"/>
        <v>361116</v>
      </c>
      <c r="AO83" s="294">
        <v>193292</v>
      </c>
      <c r="AP83" s="295">
        <v>325358</v>
      </c>
      <c r="AQ83" s="296">
        <f t="shared" si="97"/>
        <v>518650</v>
      </c>
      <c r="AR83" s="294"/>
      <c r="AS83" s="295"/>
      <c r="AT83" s="296">
        <f t="shared" si="98"/>
        <v>0</v>
      </c>
      <c r="AU83" s="294">
        <v>29907</v>
      </c>
      <c r="AV83" s="295">
        <v>0</v>
      </c>
      <c r="AW83" s="296">
        <f t="shared" si="99"/>
        <v>29907</v>
      </c>
      <c r="AX83" s="294">
        <v>92243</v>
      </c>
      <c r="AY83" s="295">
        <v>89325</v>
      </c>
      <c r="AZ83" s="296">
        <f t="shared" si="100"/>
        <v>181568</v>
      </c>
      <c r="BA83" s="294">
        <v>56691</v>
      </c>
      <c r="BB83" s="295">
        <v>237906</v>
      </c>
      <c r="BC83" s="296">
        <f t="shared" si="101"/>
        <v>294597</v>
      </c>
      <c r="BD83" s="294">
        <v>17389</v>
      </c>
      <c r="BE83" s="295">
        <v>18349</v>
      </c>
      <c r="BF83" s="296">
        <f t="shared" si="102"/>
        <v>35738</v>
      </c>
      <c r="BG83" s="297">
        <f t="shared" si="105"/>
        <v>573355</v>
      </c>
      <c r="BH83" s="297">
        <f t="shared" si="105"/>
        <v>1224353</v>
      </c>
      <c r="BI83" s="85">
        <f t="shared" si="103"/>
        <v>1797708</v>
      </c>
    </row>
    <row r="84" spans="2:66" x14ac:dyDescent="0.35">
      <c r="B84" s="10">
        <v>43101</v>
      </c>
      <c r="C84" s="11">
        <v>96027</v>
      </c>
      <c r="D84" s="11">
        <v>232793</v>
      </c>
      <c r="E84" s="13">
        <f t="shared" si="86"/>
        <v>328820</v>
      </c>
      <c r="F84" s="11">
        <v>112493</v>
      </c>
      <c r="G84" s="12">
        <v>265295</v>
      </c>
      <c r="H84" s="13">
        <f t="shared" si="87"/>
        <v>377788</v>
      </c>
      <c r="I84" s="11">
        <v>128186</v>
      </c>
      <c r="J84" s="12">
        <v>274420</v>
      </c>
      <c r="K84" s="13">
        <f t="shared" si="88"/>
        <v>402606</v>
      </c>
      <c r="L84" s="11"/>
      <c r="M84" s="12"/>
      <c r="N84" s="13">
        <f t="shared" si="89"/>
        <v>0</v>
      </c>
      <c r="O84" s="11">
        <v>29552</v>
      </c>
      <c r="P84" s="12">
        <v>0</v>
      </c>
      <c r="Q84" s="13">
        <f t="shared" si="90"/>
        <v>29552</v>
      </c>
      <c r="R84" s="11">
        <v>60155</v>
      </c>
      <c r="S84" s="12">
        <v>41565</v>
      </c>
      <c r="T84" s="13">
        <f t="shared" si="91"/>
        <v>101720</v>
      </c>
      <c r="U84" s="11">
        <v>72020</v>
      </c>
      <c r="V84" s="12">
        <v>272780</v>
      </c>
      <c r="W84" s="13">
        <f t="shared" si="92"/>
        <v>344800</v>
      </c>
      <c r="X84" s="11">
        <v>28223</v>
      </c>
      <c r="Y84" s="12">
        <v>25679</v>
      </c>
      <c r="Z84" s="13">
        <f t="shared" si="93"/>
        <v>53902</v>
      </c>
      <c r="AA84" s="12">
        <f t="shared" si="104"/>
        <v>526656</v>
      </c>
      <c r="AB84" s="12">
        <f t="shared" si="104"/>
        <v>1112532</v>
      </c>
      <c r="AC84" s="13">
        <f t="shared" si="94"/>
        <v>1639188</v>
      </c>
      <c r="AD84" s="90"/>
      <c r="AE84" s="22"/>
      <c r="AF84" s="22"/>
      <c r="AG84" s="22"/>
      <c r="AH84" s="10">
        <v>43101</v>
      </c>
      <c r="AI84" s="294">
        <v>101389</v>
      </c>
      <c r="AJ84" s="295">
        <v>251389</v>
      </c>
      <c r="AK84" s="296">
        <f t="shared" si="95"/>
        <v>352778</v>
      </c>
      <c r="AL84" s="294">
        <v>133695</v>
      </c>
      <c r="AM84" s="295">
        <v>226953</v>
      </c>
      <c r="AN84" s="296">
        <f t="shared" si="96"/>
        <v>360648</v>
      </c>
      <c r="AO84" s="294">
        <v>142153</v>
      </c>
      <c r="AP84" s="295">
        <v>366512</v>
      </c>
      <c r="AQ84" s="296">
        <f t="shared" si="97"/>
        <v>508665</v>
      </c>
      <c r="AR84" s="294"/>
      <c r="AS84" s="295"/>
      <c r="AT84" s="296">
        <f t="shared" si="98"/>
        <v>0</v>
      </c>
      <c r="AU84" s="294">
        <v>32985</v>
      </c>
      <c r="AV84" s="295">
        <v>0</v>
      </c>
      <c r="AW84" s="296">
        <f t="shared" si="99"/>
        <v>32985</v>
      </c>
      <c r="AX84" s="294">
        <v>54859</v>
      </c>
      <c r="AY84" s="295">
        <v>43355</v>
      </c>
      <c r="AZ84" s="296">
        <f t="shared" si="100"/>
        <v>98214</v>
      </c>
      <c r="BA84" s="294">
        <v>61928</v>
      </c>
      <c r="BB84" s="295">
        <v>245850</v>
      </c>
      <c r="BC84" s="296">
        <f t="shared" si="101"/>
        <v>307778</v>
      </c>
      <c r="BD84" s="294">
        <v>32438</v>
      </c>
      <c r="BE84" s="295">
        <v>26255</v>
      </c>
      <c r="BF84" s="296">
        <f t="shared" si="102"/>
        <v>58693</v>
      </c>
      <c r="BG84" s="297">
        <f t="shared" si="105"/>
        <v>559447</v>
      </c>
      <c r="BH84" s="297">
        <f t="shared" si="105"/>
        <v>1160314</v>
      </c>
      <c r="BI84" s="85">
        <f t="shared" si="103"/>
        <v>1719761</v>
      </c>
    </row>
    <row r="85" spans="2:66" x14ac:dyDescent="0.35">
      <c r="B85" s="10">
        <v>43132</v>
      </c>
      <c r="C85" s="11">
        <v>101186</v>
      </c>
      <c r="D85" s="11">
        <v>246574</v>
      </c>
      <c r="E85" s="13">
        <f t="shared" si="86"/>
        <v>347760</v>
      </c>
      <c r="F85" s="11">
        <v>77021</v>
      </c>
      <c r="G85" s="12">
        <v>213478</v>
      </c>
      <c r="H85" s="13">
        <f t="shared" si="87"/>
        <v>290499</v>
      </c>
      <c r="I85" s="11">
        <v>169788</v>
      </c>
      <c r="J85" s="12">
        <v>319121</v>
      </c>
      <c r="K85" s="13">
        <f t="shared" si="88"/>
        <v>488909</v>
      </c>
      <c r="L85" s="11"/>
      <c r="M85" s="12"/>
      <c r="N85" s="13">
        <f t="shared" si="89"/>
        <v>0</v>
      </c>
      <c r="O85" s="11">
        <v>48575</v>
      </c>
      <c r="P85" s="12">
        <v>3898</v>
      </c>
      <c r="Q85" s="13">
        <f t="shared" si="90"/>
        <v>52473</v>
      </c>
      <c r="R85" s="11">
        <v>65967</v>
      </c>
      <c r="S85" s="12">
        <v>44530</v>
      </c>
      <c r="T85" s="13">
        <f t="shared" si="91"/>
        <v>110497</v>
      </c>
      <c r="U85" s="11">
        <v>69940</v>
      </c>
      <c r="V85" s="12">
        <v>252160</v>
      </c>
      <c r="W85" s="13">
        <f t="shared" si="92"/>
        <v>322100</v>
      </c>
      <c r="X85" s="11">
        <v>32259</v>
      </c>
      <c r="Y85" s="12">
        <v>26690</v>
      </c>
      <c r="Z85" s="13">
        <f t="shared" si="93"/>
        <v>58949</v>
      </c>
      <c r="AA85" s="12">
        <f t="shared" si="104"/>
        <v>564736</v>
      </c>
      <c r="AB85" s="12">
        <f t="shared" si="104"/>
        <v>1106451</v>
      </c>
      <c r="AC85" s="13">
        <f t="shared" si="94"/>
        <v>1671187</v>
      </c>
      <c r="AD85" s="90"/>
      <c r="AE85" s="22"/>
      <c r="AF85" s="22"/>
      <c r="AG85" s="22"/>
      <c r="AH85" s="10">
        <v>43132</v>
      </c>
      <c r="AI85" s="294">
        <v>94550</v>
      </c>
      <c r="AJ85" s="295">
        <v>251502</v>
      </c>
      <c r="AK85" s="296">
        <f t="shared" si="95"/>
        <v>346052</v>
      </c>
      <c r="AL85" s="294">
        <v>111152</v>
      </c>
      <c r="AM85" s="295">
        <v>190081</v>
      </c>
      <c r="AN85" s="296">
        <f t="shared" si="96"/>
        <v>301233</v>
      </c>
      <c r="AO85" s="294">
        <v>166691</v>
      </c>
      <c r="AP85" s="295">
        <v>340441</v>
      </c>
      <c r="AQ85" s="296">
        <f t="shared" si="97"/>
        <v>507132</v>
      </c>
      <c r="AR85" s="294"/>
      <c r="AS85" s="295"/>
      <c r="AT85" s="296">
        <f t="shared" si="98"/>
        <v>0</v>
      </c>
      <c r="AU85" s="294">
        <v>43667</v>
      </c>
      <c r="AV85" s="295">
        <v>0</v>
      </c>
      <c r="AW85" s="296">
        <f t="shared" si="99"/>
        <v>43667</v>
      </c>
      <c r="AX85" s="294">
        <v>64731</v>
      </c>
      <c r="AY85" s="295">
        <v>40461</v>
      </c>
      <c r="AZ85" s="296">
        <f t="shared" si="100"/>
        <v>105192</v>
      </c>
      <c r="BA85" s="294">
        <v>77451</v>
      </c>
      <c r="BB85" s="295">
        <v>205324</v>
      </c>
      <c r="BC85" s="296">
        <f t="shared" si="101"/>
        <v>282775</v>
      </c>
      <c r="BD85" s="294">
        <v>39688</v>
      </c>
      <c r="BE85" s="295">
        <v>22912</v>
      </c>
      <c r="BF85" s="296">
        <f t="shared" si="102"/>
        <v>62600</v>
      </c>
      <c r="BG85" s="297">
        <f t="shared" si="105"/>
        <v>597930</v>
      </c>
      <c r="BH85" s="297">
        <f t="shared" si="105"/>
        <v>1050721</v>
      </c>
      <c r="BI85" s="85">
        <f t="shared" si="103"/>
        <v>1648651</v>
      </c>
    </row>
    <row r="86" spans="2:66" ht="15" thickBot="1" x14ac:dyDescent="0.4">
      <c r="B86" s="10">
        <v>43160</v>
      </c>
      <c r="C86" s="11">
        <v>104855</v>
      </c>
      <c r="D86" s="11">
        <v>242275</v>
      </c>
      <c r="E86" s="13">
        <f t="shared" si="86"/>
        <v>347130</v>
      </c>
      <c r="F86" s="11">
        <v>92241</v>
      </c>
      <c r="G86" s="12">
        <v>234385</v>
      </c>
      <c r="H86" s="13">
        <f t="shared" si="87"/>
        <v>326626</v>
      </c>
      <c r="I86" s="11">
        <v>186335</v>
      </c>
      <c r="J86" s="12">
        <v>313822</v>
      </c>
      <c r="K86" s="13">
        <f t="shared" si="88"/>
        <v>500157</v>
      </c>
      <c r="L86" s="11"/>
      <c r="M86" s="12"/>
      <c r="N86" s="13">
        <f t="shared" si="89"/>
        <v>0</v>
      </c>
      <c r="O86" s="11">
        <v>48242</v>
      </c>
      <c r="P86" s="12">
        <v>11648</v>
      </c>
      <c r="Q86" s="13">
        <f t="shared" si="90"/>
        <v>59890</v>
      </c>
      <c r="R86" s="11">
        <v>76635</v>
      </c>
      <c r="S86" s="12">
        <v>84816</v>
      </c>
      <c r="T86" s="13">
        <f t="shared" si="91"/>
        <v>161451</v>
      </c>
      <c r="U86" s="11">
        <v>92430</v>
      </c>
      <c r="V86" s="12">
        <v>307770</v>
      </c>
      <c r="W86" s="13">
        <f t="shared" si="92"/>
        <v>400200</v>
      </c>
      <c r="X86" s="11">
        <v>29644</v>
      </c>
      <c r="Y86" s="12">
        <v>26410</v>
      </c>
      <c r="Z86" s="13">
        <f t="shared" si="93"/>
        <v>56054</v>
      </c>
      <c r="AA86" s="12">
        <f t="shared" si="104"/>
        <v>630382</v>
      </c>
      <c r="AB86" s="12">
        <f t="shared" si="104"/>
        <v>1221126</v>
      </c>
      <c r="AC86" s="13">
        <f t="shared" si="94"/>
        <v>1851508</v>
      </c>
      <c r="AD86" s="90"/>
      <c r="AE86" s="22"/>
      <c r="AF86" s="22"/>
      <c r="AG86" s="22"/>
      <c r="AH86" s="10">
        <v>43160</v>
      </c>
      <c r="AI86" s="294">
        <v>105723</v>
      </c>
      <c r="AJ86" s="295">
        <v>240445</v>
      </c>
      <c r="AK86" s="296">
        <f t="shared" si="95"/>
        <v>346168</v>
      </c>
      <c r="AL86" s="294">
        <v>105290</v>
      </c>
      <c r="AM86" s="295">
        <v>220368</v>
      </c>
      <c r="AN86" s="296">
        <f t="shared" si="96"/>
        <v>325658</v>
      </c>
      <c r="AO86" s="294">
        <v>179273</v>
      </c>
      <c r="AP86" s="295">
        <v>350801</v>
      </c>
      <c r="AQ86" s="296">
        <f t="shared" si="97"/>
        <v>530074</v>
      </c>
      <c r="AR86" s="294"/>
      <c r="AS86" s="295"/>
      <c r="AT86" s="296">
        <f t="shared" si="98"/>
        <v>0</v>
      </c>
      <c r="AU86" s="294">
        <v>46548</v>
      </c>
      <c r="AV86" s="295">
        <v>10633</v>
      </c>
      <c r="AW86" s="296">
        <f t="shared" si="99"/>
        <v>57181</v>
      </c>
      <c r="AX86" s="294">
        <v>82401</v>
      </c>
      <c r="AY86" s="295">
        <v>82117</v>
      </c>
      <c r="AZ86" s="296">
        <f t="shared" si="100"/>
        <v>164518</v>
      </c>
      <c r="BA86" s="294">
        <v>96475</v>
      </c>
      <c r="BB86" s="295">
        <v>219322</v>
      </c>
      <c r="BC86" s="296">
        <f t="shared" si="101"/>
        <v>315797</v>
      </c>
      <c r="BD86" s="294">
        <v>29612</v>
      </c>
      <c r="BE86" s="295">
        <v>36137</v>
      </c>
      <c r="BF86" s="296">
        <f t="shared" si="102"/>
        <v>65749</v>
      </c>
      <c r="BG86" s="297">
        <f t="shared" si="105"/>
        <v>645322</v>
      </c>
      <c r="BH86" s="297">
        <f t="shared" si="105"/>
        <v>1159823</v>
      </c>
      <c r="BI86" s="85">
        <f t="shared" si="103"/>
        <v>1805145</v>
      </c>
    </row>
    <row r="87" spans="2:66" ht="15" thickBot="1" x14ac:dyDescent="0.4">
      <c r="B87" s="310" t="s">
        <v>92</v>
      </c>
      <c r="C87" s="279">
        <f t="shared" ref="C87:AC87" si="106">SUM(C75:C86)</f>
        <v>1248669</v>
      </c>
      <c r="D87" s="280">
        <f t="shared" si="106"/>
        <v>2886606</v>
      </c>
      <c r="E87" s="287">
        <f t="shared" si="106"/>
        <v>4135275</v>
      </c>
      <c r="F87" s="279">
        <f t="shared" si="106"/>
        <v>1143239</v>
      </c>
      <c r="G87" s="280">
        <f t="shared" si="106"/>
        <v>2562806</v>
      </c>
      <c r="H87" s="287">
        <f t="shared" si="106"/>
        <v>3706045</v>
      </c>
      <c r="I87" s="279">
        <f t="shared" si="106"/>
        <v>2022205</v>
      </c>
      <c r="J87" s="280">
        <f t="shared" si="106"/>
        <v>3214466</v>
      </c>
      <c r="K87" s="287">
        <f t="shared" si="106"/>
        <v>5236671</v>
      </c>
      <c r="L87" s="279">
        <f t="shared" si="106"/>
        <v>0</v>
      </c>
      <c r="M87" s="280">
        <f t="shared" si="106"/>
        <v>0</v>
      </c>
      <c r="N87" s="287">
        <f t="shared" si="106"/>
        <v>0</v>
      </c>
      <c r="O87" s="279">
        <f t="shared" si="106"/>
        <v>420645</v>
      </c>
      <c r="P87" s="280">
        <f t="shared" si="106"/>
        <v>15546</v>
      </c>
      <c r="Q87" s="287">
        <f t="shared" si="106"/>
        <v>436191</v>
      </c>
      <c r="R87" s="279">
        <f t="shared" si="106"/>
        <v>720029</v>
      </c>
      <c r="S87" s="280">
        <f t="shared" si="106"/>
        <v>723526</v>
      </c>
      <c r="T87" s="287">
        <f t="shared" si="106"/>
        <v>1443555</v>
      </c>
      <c r="U87" s="279">
        <f t="shared" si="106"/>
        <v>905129</v>
      </c>
      <c r="V87" s="280">
        <f t="shared" si="106"/>
        <v>3097871</v>
      </c>
      <c r="W87" s="287">
        <f t="shared" si="106"/>
        <v>4003000</v>
      </c>
      <c r="X87" s="279">
        <f t="shared" si="106"/>
        <v>237443</v>
      </c>
      <c r="Y87" s="280">
        <f t="shared" si="106"/>
        <v>206180</v>
      </c>
      <c r="Z87" s="287">
        <f t="shared" si="106"/>
        <v>443623</v>
      </c>
      <c r="AA87" s="288">
        <f t="shared" si="106"/>
        <v>6697359</v>
      </c>
      <c r="AB87" s="289">
        <f t="shared" si="106"/>
        <v>12707001</v>
      </c>
      <c r="AC87" s="290">
        <f t="shared" si="106"/>
        <v>19404360</v>
      </c>
      <c r="AD87" s="91"/>
      <c r="AF87" s="22"/>
      <c r="AH87" s="304" t="s">
        <v>14</v>
      </c>
      <c r="AI87" s="298">
        <f t="shared" ref="AI87:BI87" si="107">SUM(AI75:AI86)</f>
        <v>1234633</v>
      </c>
      <c r="AJ87" s="299">
        <f t="shared" si="107"/>
        <v>2875584</v>
      </c>
      <c r="AK87" s="300">
        <f t="shared" si="107"/>
        <v>4110217</v>
      </c>
      <c r="AL87" s="298">
        <f t="shared" si="107"/>
        <v>1168394</v>
      </c>
      <c r="AM87" s="299">
        <f t="shared" si="107"/>
        <v>2534634</v>
      </c>
      <c r="AN87" s="300">
        <f t="shared" si="107"/>
        <v>3703028</v>
      </c>
      <c r="AO87" s="298">
        <f t="shared" si="107"/>
        <v>1992049</v>
      </c>
      <c r="AP87" s="299">
        <f t="shared" si="107"/>
        <v>3429147</v>
      </c>
      <c r="AQ87" s="300">
        <f t="shared" si="107"/>
        <v>5421196</v>
      </c>
      <c r="AR87" s="298">
        <f t="shared" si="107"/>
        <v>0</v>
      </c>
      <c r="AS87" s="299">
        <f t="shared" si="107"/>
        <v>0</v>
      </c>
      <c r="AT87" s="300">
        <f t="shared" si="107"/>
        <v>0</v>
      </c>
      <c r="AU87" s="298">
        <f t="shared" si="107"/>
        <v>420751</v>
      </c>
      <c r="AV87" s="299">
        <f t="shared" si="107"/>
        <v>10633</v>
      </c>
      <c r="AW87" s="300">
        <f t="shared" si="107"/>
        <v>431384</v>
      </c>
      <c r="AX87" s="298">
        <f t="shared" si="107"/>
        <v>718245</v>
      </c>
      <c r="AY87" s="299">
        <f t="shared" si="107"/>
        <v>726336</v>
      </c>
      <c r="AZ87" s="300">
        <f t="shared" si="107"/>
        <v>1444581</v>
      </c>
      <c r="BA87" s="298">
        <f t="shared" si="107"/>
        <v>813056</v>
      </c>
      <c r="BB87" s="299">
        <f t="shared" si="107"/>
        <v>2684077</v>
      </c>
      <c r="BC87" s="300">
        <f t="shared" si="107"/>
        <v>3497133</v>
      </c>
      <c r="BD87" s="298">
        <f t="shared" si="107"/>
        <v>238425</v>
      </c>
      <c r="BE87" s="299">
        <f t="shared" si="107"/>
        <v>198810</v>
      </c>
      <c r="BF87" s="300">
        <f t="shared" si="107"/>
        <v>437235</v>
      </c>
      <c r="BG87" s="298">
        <f t="shared" si="107"/>
        <v>6585553</v>
      </c>
      <c r="BH87" s="299">
        <f t="shared" si="107"/>
        <v>12459221</v>
      </c>
      <c r="BI87" s="300">
        <f t="shared" si="107"/>
        <v>19044774</v>
      </c>
    </row>
    <row r="88" spans="2:66" ht="15" thickBot="1" x14ac:dyDescent="0.4">
      <c r="O88" s="605" t="s">
        <v>37</v>
      </c>
      <c r="P88" s="605"/>
      <c r="Q88" s="605"/>
      <c r="R88" s="605" t="s">
        <v>37</v>
      </c>
      <c r="S88" s="605"/>
      <c r="T88" s="605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605" t="s">
        <v>38</v>
      </c>
      <c r="AV88" s="605"/>
      <c r="AW88" s="605"/>
      <c r="AX88" s="605" t="s">
        <v>38</v>
      </c>
      <c r="AY88" s="605"/>
      <c r="AZ88" s="605"/>
      <c r="BA88" s="1"/>
      <c r="BB88" s="1"/>
      <c r="BC88" s="1"/>
      <c r="BD88" s="1"/>
      <c r="BE88" s="1"/>
      <c r="BF88" s="1"/>
      <c r="BG88" s="1"/>
      <c r="BH88" s="1"/>
      <c r="BI88" s="1"/>
    </row>
    <row r="89" spans="2:66" ht="15" thickBot="1" x14ac:dyDescent="0.4">
      <c r="B89" s="305"/>
      <c r="C89" s="606" t="s">
        <v>20</v>
      </c>
      <c r="D89" s="607"/>
      <c r="E89" s="607"/>
      <c r="F89" s="607"/>
      <c r="G89" s="607"/>
      <c r="H89" s="607"/>
      <c r="I89" s="607"/>
      <c r="J89" s="607"/>
      <c r="K89" s="607"/>
      <c r="L89" s="607"/>
      <c r="M89" s="607"/>
      <c r="N89" s="607"/>
      <c r="O89" s="607"/>
      <c r="P89" s="607"/>
      <c r="Q89" s="607"/>
      <c r="R89" s="607"/>
      <c r="S89" s="607"/>
      <c r="T89" s="607"/>
      <c r="U89" s="607"/>
      <c r="V89" s="607"/>
      <c r="W89" s="607"/>
      <c r="X89" s="607"/>
      <c r="Y89" s="607"/>
      <c r="Z89" s="607"/>
      <c r="AA89" s="607"/>
      <c r="AB89" s="607"/>
      <c r="AC89" s="608"/>
      <c r="AD89" s="92"/>
      <c r="AH89" s="305"/>
      <c r="AI89" s="606" t="s">
        <v>27</v>
      </c>
      <c r="AJ89" s="607"/>
      <c r="AK89" s="607"/>
      <c r="AL89" s="607"/>
      <c r="AM89" s="607"/>
      <c r="AN89" s="607"/>
      <c r="AO89" s="607"/>
      <c r="AP89" s="607"/>
      <c r="AQ89" s="607"/>
      <c r="AR89" s="607"/>
      <c r="AS89" s="607"/>
      <c r="AT89" s="607"/>
      <c r="AU89" s="607"/>
      <c r="AV89" s="607"/>
      <c r="AW89" s="607"/>
      <c r="AX89" s="607"/>
      <c r="AY89" s="607"/>
      <c r="AZ89" s="607"/>
      <c r="BA89" s="607"/>
      <c r="BB89" s="607"/>
      <c r="BC89" s="607"/>
      <c r="BD89" s="607"/>
      <c r="BE89" s="607"/>
      <c r="BF89" s="607"/>
      <c r="BG89" s="607"/>
      <c r="BH89" s="607"/>
      <c r="BI89" s="608"/>
    </row>
    <row r="90" spans="2:66" ht="15" thickBot="1" x14ac:dyDescent="0.4">
      <c r="B90" s="306"/>
      <c r="C90" s="602" t="s">
        <v>1</v>
      </c>
      <c r="D90" s="603"/>
      <c r="E90" s="604"/>
      <c r="F90" s="602" t="s">
        <v>2</v>
      </c>
      <c r="G90" s="603"/>
      <c r="H90" s="604"/>
      <c r="I90" s="602" t="s">
        <v>3</v>
      </c>
      <c r="J90" s="603"/>
      <c r="K90" s="604"/>
      <c r="L90" s="602" t="s">
        <v>4</v>
      </c>
      <c r="M90" s="603"/>
      <c r="N90" s="604"/>
      <c r="O90" s="602" t="s">
        <v>5</v>
      </c>
      <c r="P90" s="603"/>
      <c r="Q90" s="604"/>
      <c r="R90" s="602" t="s">
        <v>6</v>
      </c>
      <c r="S90" s="603"/>
      <c r="T90" s="604"/>
      <c r="U90" s="602" t="s">
        <v>7</v>
      </c>
      <c r="V90" s="603"/>
      <c r="W90" s="604"/>
      <c r="X90" s="602" t="s">
        <v>8</v>
      </c>
      <c r="Y90" s="603"/>
      <c r="Z90" s="604"/>
      <c r="AA90" s="602" t="s">
        <v>9</v>
      </c>
      <c r="AB90" s="603"/>
      <c r="AC90" s="604"/>
      <c r="AD90" s="93"/>
      <c r="AH90" s="306"/>
      <c r="AI90" s="602" t="s">
        <v>1</v>
      </c>
      <c r="AJ90" s="603"/>
      <c r="AK90" s="604"/>
      <c r="AL90" s="602" t="s">
        <v>2</v>
      </c>
      <c r="AM90" s="603"/>
      <c r="AN90" s="604"/>
      <c r="AO90" s="602" t="s">
        <v>3</v>
      </c>
      <c r="AP90" s="603"/>
      <c r="AQ90" s="604"/>
      <c r="AR90" s="602" t="s">
        <v>4</v>
      </c>
      <c r="AS90" s="603"/>
      <c r="AT90" s="604"/>
      <c r="AU90" s="602" t="s">
        <v>5</v>
      </c>
      <c r="AV90" s="603"/>
      <c r="AW90" s="604"/>
      <c r="AX90" s="602" t="s">
        <v>6</v>
      </c>
      <c r="AY90" s="603"/>
      <c r="AZ90" s="604"/>
      <c r="BA90" s="602" t="s">
        <v>7</v>
      </c>
      <c r="BB90" s="603"/>
      <c r="BC90" s="604"/>
      <c r="BD90" s="602" t="s">
        <v>8</v>
      </c>
      <c r="BE90" s="603"/>
      <c r="BF90" s="604"/>
      <c r="BG90" s="602" t="s">
        <v>9</v>
      </c>
      <c r="BH90" s="603"/>
      <c r="BI90" s="604"/>
    </row>
    <row r="91" spans="2:66" ht="15" thickBot="1" x14ac:dyDescent="0.4">
      <c r="B91" s="306"/>
      <c r="C91" s="38" t="s">
        <v>10</v>
      </c>
      <c r="D91" s="39" t="s">
        <v>11</v>
      </c>
      <c r="E91" s="40" t="s">
        <v>12</v>
      </c>
      <c r="F91" s="38" t="s">
        <v>10</v>
      </c>
      <c r="G91" s="39" t="s">
        <v>11</v>
      </c>
      <c r="H91" s="40" t="s">
        <v>12</v>
      </c>
      <c r="I91" s="38" t="s">
        <v>10</v>
      </c>
      <c r="J91" s="39" t="s">
        <v>11</v>
      </c>
      <c r="K91" s="40" t="s">
        <v>12</v>
      </c>
      <c r="L91" s="38" t="s">
        <v>10</v>
      </c>
      <c r="M91" s="39" t="s">
        <v>11</v>
      </c>
      <c r="N91" s="40" t="s">
        <v>12</v>
      </c>
      <c r="O91" s="38" t="s">
        <v>10</v>
      </c>
      <c r="P91" s="39" t="s">
        <v>11</v>
      </c>
      <c r="Q91" s="40" t="s">
        <v>12</v>
      </c>
      <c r="R91" s="38" t="s">
        <v>10</v>
      </c>
      <c r="S91" s="39" t="s">
        <v>11</v>
      </c>
      <c r="T91" s="40" t="s">
        <v>12</v>
      </c>
      <c r="U91" s="38" t="s">
        <v>10</v>
      </c>
      <c r="V91" s="39" t="s">
        <v>11</v>
      </c>
      <c r="W91" s="40" t="s">
        <v>12</v>
      </c>
      <c r="X91" s="38" t="s">
        <v>10</v>
      </c>
      <c r="Y91" s="39" t="s">
        <v>11</v>
      </c>
      <c r="Z91" s="40" t="s">
        <v>12</v>
      </c>
      <c r="AA91" s="38" t="s">
        <v>10</v>
      </c>
      <c r="AB91" s="39" t="s">
        <v>11</v>
      </c>
      <c r="AC91" s="40" t="s">
        <v>12</v>
      </c>
      <c r="AD91" s="93"/>
      <c r="AH91" s="306"/>
      <c r="AI91" s="38" t="s">
        <v>10</v>
      </c>
      <c r="AJ91" s="39" t="s">
        <v>11</v>
      </c>
      <c r="AK91" s="40" t="s">
        <v>12</v>
      </c>
      <c r="AL91" s="38" t="s">
        <v>10</v>
      </c>
      <c r="AM91" s="39" t="s">
        <v>11</v>
      </c>
      <c r="AN91" s="40" t="s">
        <v>12</v>
      </c>
      <c r="AO91" s="38" t="s">
        <v>10</v>
      </c>
      <c r="AP91" s="39" t="s">
        <v>11</v>
      </c>
      <c r="AQ91" s="40" t="s">
        <v>12</v>
      </c>
      <c r="AR91" s="38" t="s">
        <v>10</v>
      </c>
      <c r="AS91" s="39" t="s">
        <v>11</v>
      </c>
      <c r="AT91" s="40" t="s">
        <v>12</v>
      </c>
      <c r="AU91" s="38" t="s">
        <v>10</v>
      </c>
      <c r="AV91" s="39" t="s">
        <v>11</v>
      </c>
      <c r="AW91" s="40" t="s">
        <v>12</v>
      </c>
      <c r="AX91" s="38" t="s">
        <v>10</v>
      </c>
      <c r="AY91" s="39" t="s">
        <v>11</v>
      </c>
      <c r="AZ91" s="40" t="s">
        <v>12</v>
      </c>
      <c r="BA91" s="38" t="s">
        <v>10</v>
      </c>
      <c r="BB91" s="39" t="s">
        <v>11</v>
      </c>
      <c r="BC91" s="40" t="s">
        <v>12</v>
      </c>
      <c r="BD91" s="38" t="s">
        <v>10</v>
      </c>
      <c r="BE91" s="39" t="s">
        <v>11</v>
      </c>
      <c r="BF91" s="40" t="s">
        <v>12</v>
      </c>
      <c r="BG91" s="38" t="s">
        <v>10</v>
      </c>
      <c r="BH91" s="39" t="s">
        <v>11</v>
      </c>
      <c r="BI91" s="40" t="s">
        <v>12</v>
      </c>
    </row>
    <row r="92" spans="2:66" x14ac:dyDescent="0.35">
      <c r="B92" s="307">
        <v>43191</v>
      </c>
      <c r="C92" s="42">
        <v>73813</v>
      </c>
      <c r="D92" s="42">
        <v>204017</v>
      </c>
      <c r="E92" s="43">
        <v>277830</v>
      </c>
      <c r="F92" s="42">
        <v>82542</v>
      </c>
      <c r="G92" s="42">
        <v>217606</v>
      </c>
      <c r="H92" s="43">
        <v>300148</v>
      </c>
      <c r="I92" s="42">
        <v>93647</v>
      </c>
      <c r="J92" s="42">
        <v>217222</v>
      </c>
      <c r="K92" s="43">
        <v>310869</v>
      </c>
      <c r="L92" s="42">
        <v>0</v>
      </c>
      <c r="M92" s="42">
        <v>0</v>
      </c>
      <c r="N92" s="43">
        <v>0</v>
      </c>
      <c r="O92" s="42">
        <v>39333</v>
      </c>
      <c r="P92" s="44">
        <v>29869</v>
      </c>
      <c r="Q92" s="43">
        <v>69202</v>
      </c>
      <c r="R92" s="42">
        <v>79217</v>
      </c>
      <c r="S92" s="44">
        <v>88549</v>
      </c>
      <c r="T92" s="43">
        <v>167766</v>
      </c>
      <c r="U92" s="42">
        <v>92820</v>
      </c>
      <c r="V92" s="44">
        <v>248180</v>
      </c>
      <c r="W92" s="43">
        <v>341000</v>
      </c>
      <c r="X92" s="42">
        <v>18700</v>
      </c>
      <c r="Y92" s="44">
        <v>0</v>
      </c>
      <c r="Z92" s="43">
        <v>18700</v>
      </c>
      <c r="AA92" s="12">
        <f>+L92+C92+F92+I92+R92+U92+X92+O92</f>
        <v>480072</v>
      </c>
      <c r="AB92" s="12">
        <f>+M92+D92+G92+J92+S92+V92+Y92+P92</f>
        <v>1005443</v>
      </c>
      <c r="AC92" s="13">
        <f t="shared" ref="AC92:AC103" si="108">+AA92+AB92</f>
        <v>1485515</v>
      </c>
      <c r="AD92" s="94"/>
      <c r="AE92" s="22"/>
      <c r="AF92" s="22"/>
      <c r="AG92" s="22"/>
      <c r="AH92" s="307">
        <v>43191</v>
      </c>
      <c r="AI92" s="42">
        <v>83370</v>
      </c>
      <c r="AJ92" s="42">
        <v>219106</v>
      </c>
      <c r="AK92" s="43">
        <v>302476</v>
      </c>
      <c r="AL92" s="42">
        <v>124184</v>
      </c>
      <c r="AM92" s="42">
        <v>208457</v>
      </c>
      <c r="AN92" s="43">
        <v>332641</v>
      </c>
      <c r="AO92" s="42">
        <v>121767</v>
      </c>
      <c r="AP92" s="42">
        <v>314857</v>
      </c>
      <c r="AQ92" s="43">
        <v>436624</v>
      </c>
      <c r="AR92" s="42">
        <v>0</v>
      </c>
      <c r="AS92" s="42">
        <v>0</v>
      </c>
      <c r="AT92" s="43">
        <v>0</v>
      </c>
      <c r="AU92" s="42">
        <v>41799</v>
      </c>
      <c r="AV92" s="44">
        <v>23872</v>
      </c>
      <c r="AW92" s="43">
        <v>65671</v>
      </c>
      <c r="AX92" s="42">
        <v>72764</v>
      </c>
      <c r="AY92" s="44">
        <v>88815</v>
      </c>
      <c r="AZ92" s="43">
        <v>161579</v>
      </c>
      <c r="BA92" s="42">
        <v>110181</v>
      </c>
      <c r="BB92" s="44">
        <v>207154</v>
      </c>
      <c r="BC92" s="43">
        <v>317335</v>
      </c>
      <c r="BD92" s="42">
        <v>18434</v>
      </c>
      <c r="BE92" s="44">
        <v>0</v>
      </c>
      <c r="BF92" s="43">
        <v>18434</v>
      </c>
      <c r="BG92" s="297">
        <f>+AR92+AI92+AL92+AO92+AX92+BA92+BD92+AU92</f>
        <v>572499</v>
      </c>
      <c r="BH92" s="297">
        <f>+AS92+AJ92+AM92+AP92+AY92+BB92+BE92+AV92</f>
        <v>1062261</v>
      </c>
      <c r="BI92" s="85">
        <f t="shared" ref="BI92:BI103" si="109">+BG92+BH92</f>
        <v>1634760</v>
      </c>
    </row>
    <row r="93" spans="2:66" x14ac:dyDescent="0.35">
      <c r="B93" s="307">
        <v>43221</v>
      </c>
      <c r="C93" s="42">
        <v>83313</v>
      </c>
      <c r="D93" s="42">
        <v>282177</v>
      </c>
      <c r="E93" s="43">
        <v>365490</v>
      </c>
      <c r="F93" s="42">
        <v>86157</v>
      </c>
      <c r="G93" s="42">
        <v>217474</v>
      </c>
      <c r="H93" s="43">
        <v>303631</v>
      </c>
      <c r="I93" s="42">
        <v>184358</v>
      </c>
      <c r="J93" s="42">
        <v>276615</v>
      </c>
      <c r="K93" s="43">
        <v>460973</v>
      </c>
      <c r="L93" s="42">
        <v>23342</v>
      </c>
      <c r="M93" s="42">
        <v>65573</v>
      </c>
      <c r="N93" s="43">
        <v>88915</v>
      </c>
      <c r="O93" s="42">
        <v>35870</v>
      </c>
      <c r="P93" s="44">
        <v>35918</v>
      </c>
      <c r="Q93" s="43">
        <v>71788</v>
      </c>
      <c r="R93" s="42">
        <v>74843</v>
      </c>
      <c r="S93" s="44">
        <v>71871</v>
      </c>
      <c r="T93" s="43">
        <v>146714</v>
      </c>
      <c r="U93" s="42">
        <v>94338</v>
      </c>
      <c r="V93" s="44">
        <v>246762</v>
      </c>
      <c r="W93" s="43">
        <v>341100</v>
      </c>
      <c r="X93" s="42">
        <v>44310</v>
      </c>
      <c r="Y93" s="44">
        <v>25830</v>
      </c>
      <c r="Z93" s="43">
        <v>70140</v>
      </c>
      <c r="AA93" s="12">
        <f t="shared" ref="AA93:AB103" si="110">+L93+C93+F93+I93+R93+U93+X93+O93</f>
        <v>626531</v>
      </c>
      <c r="AB93" s="12">
        <f t="shared" si="110"/>
        <v>1222220</v>
      </c>
      <c r="AC93" s="13">
        <f t="shared" si="108"/>
        <v>1848751</v>
      </c>
      <c r="AD93" s="94"/>
      <c r="AE93" s="22"/>
      <c r="AF93" s="22"/>
      <c r="AG93" s="22"/>
      <c r="AH93" s="307">
        <v>43221</v>
      </c>
      <c r="AI93" s="42">
        <v>86809</v>
      </c>
      <c r="AJ93" s="42">
        <v>224690</v>
      </c>
      <c r="AK93" s="43">
        <v>311499</v>
      </c>
      <c r="AL93" s="42">
        <v>90587</v>
      </c>
      <c r="AM93" s="42">
        <v>221302</v>
      </c>
      <c r="AN93" s="43">
        <v>311889</v>
      </c>
      <c r="AO93" s="42">
        <v>143299</v>
      </c>
      <c r="AP93" s="42">
        <v>321339</v>
      </c>
      <c r="AQ93" s="43">
        <v>464638</v>
      </c>
      <c r="AR93" s="42">
        <v>11027</v>
      </c>
      <c r="AS93" s="42">
        <v>13401</v>
      </c>
      <c r="AT93" s="43">
        <v>24428</v>
      </c>
      <c r="AU93" s="42">
        <v>28797</v>
      </c>
      <c r="AV93" s="44">
        <v>33720</v>
      </c>
      <c r="AW93" s="43">
        <v>62517</v>
      </c>
      <c r="AX93" s="42">
        <v>72019</v>
      </c>
      <c r="AY93" s="44">
        <v>67164</v>
      </c>
      <c r="AZ93" s="43">
        <v>139183</v>
      </c>
      <c r="BA93" s="42">
        <v>105181</v>
      </c>
      <c r="BB93" s="44">
        <v>173192</v>
      </c>
      <c r="BC93" s="43">
        <v>278373</v>
      </c>
      <c r="BD93" s="42">
        <v>48609</v>
      </c>
      <c r="BE93" s="44">
        <v>22053</v>
      </c>
      <c r="BF93" s="43">
        <v>70662</v>
      </c>
      <c r="BG93" s="297">
        <f t="shared" ref="BG93:BH103" si="111">+AR93+AI93+AL93+AO93+AX93+BA93+BD93+AU93</f>
        <v>586328</v>
      </c>
      <c r="BH93" s="297">
        <f t="shared" si="111"/>
        <v>1076861</v>
      </c>
      <c r="BI93" s="85">
        <f t="shared" si="109"/>
        <v>1663189</v>
      </c>
    </row>
    <row r="94" spans="2:66" x14ac:dyDescent="0.35">
      <c r="B94" s="307">
        <v>43252</v>
      </c>
      <c r="C94" s="42">
        <v>75868</v>
      </c>
      <c r="D94" s="42">
        <v>270812</v>
      </c>
      <c r="E94" s="43">
        <v>346680</v>
      </c>
      <c r="F94" s="42">
        <v>68642</v>
      </c>
      <c r="G94" s="42">
        <v>235470</v>
      </c>
      <c r="H94" s="43">
        <v>304112</v>
      </c>
      <c r="I94" s="42">
        <v>185256</v>
      </c>
      <c r="J94" s="42">
        <v>292582</v>
      </c>
      <c r="K94" s="43">
        <v>477838</v>
      </c>
      <c r="L94" s="42">
        <v>50900</v>
      </c>
      <c r="M94" s="42">
        <v>129999</v>
      </c>
      <c r="N94" s="43">
        <v>180899</v>
      </c>
      <c r="O94" s="42">
        <v>31623</v>
      </c>
      <c r="P94" s="44">
        <v>13503</v>
      </c>
      <c r="Q94" s="43">
        <v>45126</v>
      </c>
      <c r="R94" s="42">
        <v>61887</v>
      </c>
      <c r="S94" s="44">
        <v>45438</v>
      </c>
      <c r="T94" s="43">
        <v>107325</v>
      </c>
      <c r="U94" s="42">
        <v>94500</v>
      </c>
      <c r="V94" s="44">
        <v>230810</v>
      </c>
      <c r="W94" s="43">
        <v>325310</v>
      </c>
      <c r="X94" s="42">
        <v>33310</v>
      </c>
      <c r="Y94" s="44">
        <v>31604</v>
      </c>
      <c r="Z94" s="43">
        <v>64914</v>
      </c>
      <c r="AA94" s="12">
        <f t="shared" si="110"/>
        <v>601986</v>
      </c>
      <c r="AB94" s="12">
        <f t="shared" si="110"/>
        <v>1250218</v>
      </c>
      <c r="AC94" s="13">
        <f t="shared" si="108"/>
        <v>1852204</v>
      </c>
      <c r="AD94" s="94"/>
      <c r="AE94" s="22"/>
      <c r="AF94" s="22"/>
      <c r="AG94" s="22"/>
      <c r="AH94" s="307">
        <v>43252</v>
      </c>
      <c r="AI94" s="42">
        <v>77029</v>
      </c>
      <c r="AJ94" s="42">
        <v>251775</v>
      </c>
      <c r="AK94" s="43">
        <v>328804</v>
      </c>
      <c r="AL94" s="42">
        <v>55535</v>
      </c>
      <c r="AM94" s="42">
        <v>254983</v>
      </c>
      <c r="AN94" s="43">
        <v>310518</v>
      </c>
      <c r="AO94" s="42">
        <v>233646</v>
      </c>
      <c r="AP94" s="42">
        <v>310958</v>
      </c>
      <c r="AQ94" s="43">
        <v>544604</v>
      </c>
      <c r="AR94" s="42">
        <v>48990</v>
      </c>
      <c r="AS94" s="42">
        <v>69219</v>
      </c>
      <c r="AT94" s="43">
        <v>118209</v>
      </c>
      <c r="AU94" s="42">
        <v>36341</v>
      </c>
      <c r="AV94" s="44">
        <v>16492</v>
      </c>
      <c r="AW94" s="43">
        <v>52833</v>
      </c>
      <c r="AX94" s="42">
        <v>71150</v>
      </c>
      <c r="AY94" s="44">
        <v>57334</v>
      </c>
      <c r="AZ94" s="43">
        <v>128484</v>
      </c>
      <c r="BA94" s="42">
        <v>97799</v>
      </c>
      <c r="BB94" s="44">
        <v>171704</v>
      </c>
      <c r="BC94" s="43">
        <v>269503</v>
      </c>
      <c r="BD94" s="42">
        <v>30731</v>
      </c>
      <c r="BE94" s="44">
        <v>33316</v>
      </c>
      <c r="BF94" s="43">
        <v>64047</v>
      </c>
      <c r="BG94" s="297">
        <f t="shared" si="111"/>
        <v>651221</v>
      </c>
      <c r="BH94" s="297">
        <f t="shared" si="111"/>
        <v>1165781</v>
      </c>
      <c r="BI94" s="85">
        <f t="shared" si="109"/>
        <v>1817002</v>
      </c>
    </row>
    <row r="95" spans="2:66" x14ac:dyDescent="0.35">
      <c r="B95" s="307">
        <v>43282</v>
      </c>
      <c r="C95" s="42">
        <v>86553</v>
      </c>
      <c r="D95" s="42">
        <v>223677</v>
      </c>
      <c r="E95" s="43">
        <v>310230</v>
      </c>
      <c r="F95" s="42">
        <v>86047</v>
      </c>
      <c r="G95" s="42">
        <v>135257</v>
      </c>
      <c r="H95" s="43">
        <v>221304</v>
      </c>
      <c r="I95" s="42">
        <v>193161</v>
      </c>
      <c r="J95" s="42">
        <v>251857</v>
      </c>
      <c r="K95" s="43">
        <v>445018</v>
      </c>
      <c r="L95" s="42">
        <v>46105</v>
      </c>
      <c r="M95" s="42">
        <v>85412</v>
      </c>
      <c r="N95" s="43">
        <v>131517</v>
      </c>
      <c r="O95" s="42">
        <v>28502</v>
      </c>
      <c r="P95" s="44">
        <v>15190</v>
      </c>
      <c r="Q95" s="43">
        <v>43692</v>
      </c>
      <c r="R95" s="42">
        <v>48711</v>
      </c>
      <c r="S95" s="44">
        <v>16190</v>
      </c>
      <c r="T95" s="43">
        <v>64901</v>
      </c>
      <c r="U95" s="42">
        <v>96275</v>
      </c>
      <c r="V95" s="44">
        <v>226375</v>
      </c>
      <c r="W95" s="43">
        <v>322650</v>
      </c>
      <c r="X95" s="42">
        <v>18981</v>
      </c>
      <c r="Y95" s="44">
        <v>27458</v>
      </c>
      <c r="Z95" s="43">
        <v>46439</v>
      </c>
      <c r="AA95" s="12">
        <f t="shared" si="110"/>
        <v>604335</v>
      </c>
      <c r="AB95" s="12">
        <f t="shared" si="110"/>
        <v>981416</v>
      </c>
      <c r="AC95" s="13">
        <f t="shared" si="108"/>
        <v>1585751</v>
      </c>
      <c r="AD95" s="94"/>
      <c r="AE95" s="22"/>
      <c r="AF95" s="22"/>
      <c r="AG95" s="22"/>
      <c r="AH95" s="307">
        <v>43282</v>
      </c>
      <c r="AI95" s="42">
        <v>86744</v>
      </c>
      <c r="AJ95" s="42">
        <v>222210</v>
      </c>
      <c r="AK95" s="43">
        <v>308954</v>
      </c>
      <c r="AL95" s="42">
        <v>86332</v>
      </c>
      <c r="AM95" s="42">
        <v>189169</v>
      </c>
      <c r="AN95" s="43">
        <v>275501</v>
      </c>
      <c r="AO95" s="42">
        <v>196074</v>
      </c>
      <c r="AP95" s="42">
        <v>277784</v>
      </c>
      <c r="AQ95" s="43">
        <v>473858</v>
      </c>
      <c r="AR95" s="42">
        <v>49665</v>
      </c>
      <c r="AS95" s="42">
        <v>110036</v>
      </c>
      <c r="AT95" s="43">
        <v>159701</v>
      </c>
      <c r="AU95" s="42">
        <v>32062</v>
      </c>
      <c r="AV95" s="44">
        <v>14194</v>
      </c>
      <c r="AW95" s="43">
        <v>46256</v>
      </c>
      <c r="AX95" s="42">
        <v>46764</v>
      </c>
      <c r="AY95" s="44">
        <v>14455</v>
      </c>
      <c r="AZ95" s="43">
        <v>61219</v>
      </c>
      <c r="BA95" s="42">
        <v>99794</v>
      </c>
      <c r="BB95" s="44">
        <v>213607</v>
      </c>
      <c r="BC95" s="43">
        <v>313401</v>
      </c>
      <c r="BD95" s="42">
        <v>22688</v>
      </c>
      <c r="BE95" s="44">
        <v>26287</v>
      </c>
      <c r="BF95" s="43">
        <v>48975</v>
      </c>
      <c r="BG95" s="297">
        <f t="shared" si="111"/>
        <v>620123</v>
      </c>
      <c r="BH95" s="297">
        <f t="shared" si="111"/>
        <v>1067742</v>
      </c>
      <c r="BI95" s="85">
        <f t="shared" si="109"/>
        <v>1687865</v>
      </c>
    </row>
    <row r="96" spans="2:66" x14ac:dyDescent="0.35">
      <c r="B96" s="307">
        <v>43313</v>
      </c>
      <c r="C96" s="42">
        <v>90540</v>
      </c>
      <c r="D96" s="42">
        <v>223740</v>
      </c>
      <c r="E96" s="43">
        <v>314280</v>
      </c>
      <c r="F96" s="42">
        <v>137381</v>
      </c>
      <c r="G96" s="42">
        <v>135108</v>
      </c>
      <c r="H96" s="43">
        <v>272489</v>
      </c>
      <c r="I96" s="42">
        <v>188120</v>
      </c>
      <c r="J96" s="42">
        <v>219138</v>
      </c>
      <c r="K96" s="43">
        <v>407258</v>
      </c>
      <c r="L96" s="42">
        <v>47165</v>
      </c>
      <c r="M96" s="42">
        <v>99358</v>
      </c>
      <c r="N96" s="43">
        <v>146523</v>
      </c>
      <c r="O96" s="42">
        <v>24308</v>
      </c>
      <c r="P96" s="44">
        <v>664</v>
      </c>
      <c r="Q96" s="43">
        <v>24972</v>
      </c>
      <c r="R96" s="42">
        <v>78855</v>
      </c>
      <c r="S96" s="44">
        <v>52463</v>
      </c>
      <c r="T96" s="43">
        <v>131318</v>
      </c>
      <c r="U96" s="42">
        <v>84805</v>
      </c>
      <c r="V96" s="44">
        <v>215255</v>
      </c>
      <c r="W96" s="43">
        <v>300060</v>
      </c>
      <c r="X96" s="42">
        <v>31619</v>
      </c>
      <c r="Y96" s="44">
        <v>19215</v>
      </c>
      <c r="Z96" s="43">
        <v>50834</v>
      </c>
      <c r="AA96" s="12">
        <f t="shared" si="110"/>
        <v>682793</v>
      </c>
      <c r="AB96" s="12">
        <f t="shared" si="110"/>
        <v>964941</v>
      </c>
      <c r="AC96" s="13">
        <f t="shared" si="108"/>
        <v>1647734</v>
      </c>
      <c r="AD96" s="94"/>
      <c r="AE96" s="22"/>
      <c r="AF96" s="22"/>
      <c r="AG96" s="22"/>
      <c r="AH96" s="307">
        <v>43313</v>
      </c>
      <c r="AI96" s="42">
        <v>70849</v>
      </c>
      <c r="AJ96" s="42">
        <v>232280</v>
      </c>
      <c r="AK96" s="43">
        <v>303129</v>
      </c>
      <c r="AL96" s="42">
        <v>103720</v>
      </c>
      <c r="AM96" s="42">
        <v>211329</v>
      </c>
      <c r="AN96" s="43">
        <v>315049</v>
      </c>
      <c r="AO96" s="42">
        <v>195435</v>
      </c>
      <c r="AP96" s="42">
        <v>210652</v>
      </c>
      <c r="AQ96" s="43">
        <v>406087</v>
      </c>
      <c r="AR96" s="42">
        <v>34538</v>
      </c>
      <c r="AS96" s="42">
        <v>112653</v>
      </c>
      <c r="AT96" s="43">
        <v>147191</v>
      </c>
      <c r="AU96" s="42">
        <v>10639</v>
      </c>
      <c r="AV96" s="44"/>
      <c r="AW96" s="43">
        <v>10639</v>
      </c>
      <c r="AX96" s="42">
        <v>79638</v>
      </c>
      <c r="AY96" s="44">
        <v>39235</v>
      </c>
      <c r="AZ96" s="43">
        <v>118873</v>
      </c>
      <c r="BA96" s="42">
        <v>89921</v>
      </c>
      <c r="BB96" s="44">
        <v>225752</v>
      </c>
      <c r="BC96" s="43">
        <v>315673</v>
      </c>
      <c r="BD96" s="42">
        <v>26029</v>
      </c>
      <c r="BE96" s="44">
        <v>19246</v>
      </c>
      <c r="BF96" s="43">
        <v>45275</v>
      </c>
      <c r="BG96" s="297">
        <f t="shared" si="111"/>
        <v>610769</v>
      </c>
      <c r="BH96" s="297">
        <f t="shared" si="111"/>
        <v>1051147</v>
      </c>
      <c r="BI96" s="85">
        <f t="shared" si="109"/>
        <v>1661916</v>
      </c>
      <c r="BL96" s="591"/>
      <c r="BM96" s="591"/>
      <c r="BN96" s="591"/>
    </row>
    <row r="97" spans="1:66" x14ac:dyDescent="0.35">
      <c r="B97" s="307">
        <v>43344</v>
      </c>
      <c r="C97" s="42">
        <v>78941</v>
      </c>
      <c r="D97" s="42">
        <v>206629</v>
      </c>
      <c r="E97" s="43">
        <v>285570</v>
      </c>
      <c r="F97" s="42">
        <v>80208</v>
      </c>
      <c r="G97" s="42">
        <v>173058</v>
      </c>
      <c r="H97" s="43">
        <v>253266</v>
      </c>
      <c r="I97" s="42">
        <v>169437</v>
      </c>
      <c r="J97" s="42">
        <v>269053</v>
      </c>
      <c r="K97" s="43">
        <v>438490</v>
      </c>
      <c r="L97" s="42">
        <v>50684</v>
      </c>
      <c r="M97" s="42">
        <v>120045</v>
      </c>
      <c r="N97" s="43">
        <v>170729</v>
      </c>
      <c r="O97" s="42">
        <v>6464</v>
      </c>
      <c r="P97" s="44">
        <v>10116</v>
      </c>
      <c r="Q97" s="43">
        <v>16580</v>
      </c>
      <c r="R97" s="42">
        <v>62818</v>
      </c>
      <c r="S97" s="44">
        <v>44316</v>
      </c>
      <c r="T97" s="43">
        <v>107134</v>
      </c>
      <c r="U97" s="42">
        <v>81045</v>
      </c>
      <c r="V97" s="44">
        <v>221045</v>
      </c>
      <c r="W97" s="43">
        <v>302090</v>
      </c>
      <c r="X97" s="42">
        <v>35682</v>
      </c>
      <c r="Y97" s="44">
        <v>19694</v>
      </c>
      <c r="Z97" s="43">
        <v>55376</v>
      </c>
      <c r="AA97" s="12">
        <f t="shared" si="110"/>
        <v>565279</v>
      </c>
      <c r="AB97" s="12">
        <f t="shared" si="110"/>
        <v>1063956</v>
      </c>
      <c r="AC97" s="13">
        <f t="shared" si="108"/>
        <v>1629235</v>
      </c>
      <c r="AD97" s="94"/>
      <c r="AE97" s="22"/>
      <c r="AF97" s="22"/>
      <c r="AG97" s="22"/>
      <c r="AH97" s="307">
        <v>43344</v>
      </c>
      <c r="AI97" s="42">
        <v>82155</v>
      </c>
      <c r="AJ97" s="42">
        <v>272635</v>
      </c>
      <c r="AK97" s="43">
        <v>354790</v>
      </c>
      <c r="AL97" s="42">
        <v>83990</v>
      </c>
      <c r="AM97" s="42">
        <v>211535</v>
      </c>
      <c r="AN97" s="43">
        <v>295525</v>
      </c>
      <c r="AO97" s="42">
        <v>175113</v>
      </c>
      <c r="AP97" s="42">
        <v>220309</v>
      </c>
      <c r="AQ97" s="43">
        <v>395422</v>
      </c>
      <c r="AR97" s="42">
        <v>42903.48</v>
      </c>
      <c r="AS97" s="42">
        <v>86578.26</v>
      </c>
      <c r="AT97" s="43">
        <v>129481.73999999999</v>
      </c>
      <c r="AU97" s="42">
        <v>3846</v>
      </c>
      <c r="AV97" s="44">
        <v>14883</v>
      </c>
      <c r="AW97" s="43">
        <v>18729</v>
      </c>
      <c r="AX97" s="42">
        <v>57156</v>
      </c>
      <c r="AY97" s="44">
        <v>57061</v>
      </c>
      <c r="AZ97" s="43">
        <v>114217</v>
      </c>
      <c r="BA97" s="42">
        <v>70118</v>
      </c>
      <c r="BB97" s="44">
        <v>204300</v>
      </c>
      <c r="BC97" s="43">
        <v>274418</v>
      </c>
      <c r="BD97" s="42">
        <v>42425</v>
      </c>
      <c r="BE97" s="44">
        <v>23236</v>
      </c>
      <c r="BF97" s="43">
        <v>65661</v>
      </c>
      <c r="BG97" s="297">
        <f t="shared" si="111"/>
        <v>557706.48</v>
      </c>
      <c r="BH97" s="297">
        <f t="shared" si="111"/>
        <v>1090537.26</v>
      </c>
      <c r="BI97" s="85">
        <f t="shared" si="109"/>
        <v>1648243.74</v>
      </c>
      <c r="BL97" s="591"/>
      <c r="BM97" s="591"/>
      <c r="BN97" s="591"/>
    </row>
    <row r="98" spans="1:66" x14ac:dyDescent="0.35">
      <c r="B98" s="307">
        <v>43374</v>
      </c>
      <c r="C98" s="42">
        <v>85742</v>
      </c>
      <c r="D98" s="42">
        <v>264808</v>
      </c>
      <c r="E98" s="43">
        <v>350550</v>
      </c>
      <c r="F98" s="42">
        <v>90090</v>
      </c>
      <c r="G98" s="42">
        <v>270372</v>
      </c>
      <c r="H98" s="43">
        <v>360462</v>
      </c>
      <c r="I98" s="42">
        <v>217696</v>
      </c>
      <c r="J98" s="42">
        <v>286553</v>
      </c>
      <c r="K98" s="43">
        <v>504249</v>
      </c>
      <c r="L98" s="42">
        <v>55820</v>
      </c>
      <c r="M98" s="42">
        <v>148752</v>
      </c>
      <c r="N98" s="43">
        <v>204572</v>
      </c>
      <c r="O98" s="42">
        <v>6697</v>
      </c>
      <c r="P98" s="44"/>
      <c r="Q98" s="43">
        <v>6697</v>
      </c>
      <c r="R98" s="42">
        <v>74938</v>
      </c>
      <c r="S98" s="44">
        <v>76859</v>
      </c>
      <c r="T98" s="43">
        <v>151797</v>
      </c>
      <c r="U98" s="42">
        <v>79019</v>
      </c>
      <c r="V98" s="44">
        <v>215501</v>
      </c>
      <c r="W98" s="43">
        <v>294520</v>
      </c>
      <c r="X98" s="42">
        <v>31869</v>
      </c>
      <c r="Y98" s="44">
        <v>35426</v>
      </c>
      <c r="Z98" s="43">
        <v>67295</v>
      </c>
      <c r="AA98" s="12">
        <f t="shared" si="110"/>
        <v>641871</v>
      </c>
      <c r="AB98" s="12">
        <f t="shared" si="110"/>
        <v>1298271</v>
      </c>
      <c r="AC98" s="13">
        <f t="shared" si="108"/>
        <v>1940142</v>
      </c>
      <c r="AD98" s="94"/>
      <c r="AE98" s="22"/>
      <c r="AF98" s="22"/>
      <c r="AG98" s="22"/>
      <c r="AH98" s="307">
        <v>43374</v>
      </c>
      <c r="AI98" s="42">
        <v>79501</v>
      </c>
      <c r="AJ98" s="42">
        <v>257678</v>
      </c>
      <c r="AK98" s="43">
        <v>337179</v>
      </c>
      <c r="AL98" s="42">
        <v>50670</v>
      </c>
      <c r="AM98" s="42">
        <v>243433</v>
      </c>
      <c r="AN98" s="43">
        <v>294103</v>
      </c>
      <c r="AO98" s="42">
        <v>161384</v>
      </c>
      <c r="AP98" s="42">
        <v>273019</v>
      </c>
      <c r="AQ98" s="43">
        <v>434403</v>
      </c>
      <c r="AR98" s="42">
        <v>63013</v>
      </c>
      <c r="AS98" s="42">
        <v>93967</v>
      </c>
      <c r="AT98" s="43">
        <v>156980</v>
      </c>
      <c r="AU98" s="42">
        <v>22076</v>
      </c>
      <c r="AV98" s="44"/>
      <c r="AW98" s="43">
        <v>22076</v>
      </c>
      <c r="AX98" s="42">
        <v>78468</v>
      </c>
      <c r="AY98" s="44">
        <v>75139</v>
      </c>
      <c r="AZ98" s="43">
        <v>153607</v>
      </c>
      <c r="BA98" s="42">
        <v>73948</v>
      </c>
      <c r="BB98" s="44">
        <v>210812</v>
      </c>
      <c r="BC98" s="43">
        <v>284760</v>
      </c>
      <c r="BD98" s="42">
        <v>29102</v>
      </c>
      <c r="BE98" s="44">
        <v>34024</v>
      </c>
      <c r="BF98" s="43">
        <v>63126</v>
      </c>
      <c r="BG98" s="297">
        <f t="shared" si="111"/>
        <v>558162</v>
      </c>
      <c r="BH98" s="297">
        <f t="shared" si="111"/>
        <v>1188072</v>
      </c>
      <c r="BI98" s="85">
        <f t="shared" si="109"/>
        <v>1746234</v>
      </c>
      <c r="BL98" s="591"/>
      <c r="BM98" s="591"/>
      <c r="BN98" s="591"/>
    </row>
    <row r="99" spans="1:66" x14ac:dyDescent="0.35">
      <c r="B99" s="307">
        <v>43405</v>
      </c>
      <c r="C99" s="42">
        <v>77609</v>
      </c>
      <c r="D99" s="42">
        <v>282661</v>
      </c>
      <c r="E99" s="43">
        <v>360270</v>
      </c>
      <c r="F99" s="42">
        <v>78050</v>
      </c>
      <c r="G99" s="42">
        <v>248001</v>
      </c>
      <c r="H99" s="43">
        <v>326051</v>
      </c>
      <c r="I99" s="42">
        <v>197315</v>
      </c>
      <c r="J99" s="42">
        <v>302994</v>
      </c>
      <c r="K99" s="43">
        <v>500309</v>
      </c>
      <c r="L99" s="42">
        <v>59480</v>
      </c>
      <c r="M99" s="42">
        <v>132533</v>
      </c>
      <c r="N99" s="43">
        <v>192013</v>
      </c>
      <c r="O99" s="42"/>
      <c r="P99" s="44"/>
      <c r="Q99" s="43">
        <v>0</v>
      </c>
      <c r="R99" s="42">
        <v>73714.570000000007</v>
      </c>
      <c r="S99" s="44">
        <v>80549.100000000006</v>
      </c>
      <c r="T99" s="43">
        <v>154263.67000000001</v>
      </c>
      <c r="U99" s="42">
        <v>64574</v>
      </c>
      <c r="V99" s="44">
        <v>165286</v>
      </c>
      <c r="W99" s="43">
        <v>229860</v>
      </c>
      <c r="X99" s="42">
        <v>38186.18</v>
      </c>
      <c r="Y99" s="44">
        <v>38237.19</v>
      </c>
      <c r="Z99" s="43">
        <v>76423.37</v>
      </c>
      <c r="AA99" s="12">
        <f t="shared" si="110"/>
        <v>588928.75000000012</v>
      </c>
      <c r="AB99" s="12">
        <f t="shared" si="110"/>
        <v>1250261.29</v>
      </c>
      <c r="AC99" s="13">
        <f t="shared" si="108"/>
        <v>1839190.04</v>
      </c>
      <c r="AD99" s="94"/>
      <c r="AE99" s="22"/>
      <c r="AF99" s="22"/>
      <c r="AG99" s="22"/>
      <c r="AH99" s="307">
        <v>43405</v>
      </c>
      <c r="AI99" s="42">
        <v>89634.9</v>
      </c>
      <c r="AJ99" s="42">
        <v>249059.1</v>
      </c>
      <c r="AK99" s="43">
        <v>338694</v>
      </c>
      <c r="AL99" s="42">
        <v>57001.3</v>
      </c>
      <c r="AM99" s="42">
        <v>262146</v>
      </c>
      <c r="AN99" s="43">
        <v>319147.3</v>
      </c>
      <c r="AO99" s="42">
        <v>178349.33</v>
      </c>
      <c r="AP99" s="42">
        <v>315854.49</v>
      </c>
      <c r="AQ99" s="43">
        <v>494203.81999999995</v>
      </c>
      <c r="AR99" s="42">
        <v>60597.63</v>
      </c>
      <c r="AS99" s="42">
        <v>122129.72</v>
      </c>
      <c r="AT99" s="43">
        <v>182727.35</v>
      </c>
      <c r="AU99" s="42"/>
      <c r="AV99" s="44"/>
      <c r="AW99" s="43">
        <v>0</v>
      </c>
      <c r="AX99" s="42">
        <v>75421.3</v>
      </c>
      <c r="AY99" s="44">
        <v>71649.95</v>
      </c>
      <c r="AZ99" s="43">
        <v>147071.25</v>
      </c>
      <c r="BA99" s="42">
        <v>68147</v>
      </c>
      <c r="BB99" s="44">
        <v>177431</v>
      </c>
      <c r="BC99" s="43">
        <v>245578</v>
      </c>
      <c r="BD99" s="42">
        <v>43263</v>
      </c>
      <c r="BE99" s="44">
        <v>35319</v>
      </c>
      <c r="BF99" s="43">
        <v>78582</v>
      </c>
      <c r="BG99" s="297">
        <f t="shared" si="111"/>
        <v>572414.46</v>
      </c>
      <c r="BH99" s="297">
        <f t="shared" si="111"/>
        <v>1233589.26</v>
      </c>
      <c r="BI99" s="85">
        <f t="shared" si="109"/>
        <v>1806003.72</v>
      </c>
      <c r="BL99" s="591"/>
      <c r="BM99" s="591"/>
      <c r="BN99" s="591"/>
    </row>
    <row r="100" spans="1:66" x14ac:dyDescent="0.35">
      <c r="B100" s="307">
        <v>43435</v>
      </c>
      <c r="C100" s="42">
        <v>88627</v>
      </c>
      <c r="D100" s="42">
        <v>239333</v>
      </c>
      <c r="E100" s="43">
        <v>327960</v>
      </c>
      <c r="F100" s="42">
        <v>56850</v>
      </c>
      <c r="G100" s="42">
        <v>268455</v>
      </c>
      <c r="H100" s="43">
        <v>325305</v>
      </c>
      <c r="I100" s="42">
        <v>214101</v>
      </c>
      <c r="J100" s="42">
        <v>309079</v>
      </c>
      <c r="K100" s="43">
        <v>523180</v>
      </c>
      <c r="L100" s="42">
        <v>57138</v>
      </c>
      <c r="M100" s="42">
        <v>121680</v>
      </c>
      <c r="N100" s="43">
        <v>178818</v>
      </c>
      <c r="O100" s="42"/>
      <c r="P100" s="44"/>
      <c r="Q100" s="43">
        <v>0</v>
      </c>
      <c r="R100" s="42">
        <v>78389.87</v>
      </c>
      <c r="S100" s="44">
        <v>81904.695000000007</v>
      </c>
      <c r="T100" s="43">
        <v>160294.565</v>
      </c>
      <c r="U100" s="42">
        <v>88456</v>
      </c>
      <c r="V100" s="44">
        <v>222134</v>
      </c>
      <c r="W100" s="43">
        <v>310590</v>
      </c>
      <c r="X100" s="42">
        <v>42698</v>
      </c>
      <c r="Y100" s="44">
        <v>48001.09</v>
      </c>
      <c r="Z100" s="43">
        <v>90699.09</v>
      </c>
      <c r="AA100" s="12">
        <f t="shared" si="110"/>
        <v>626259.87</v>
      </c>
      <c r="AB100" s="12">
        <f t="shared" si="110"/>
        <v>1290586.7850000001</v>
      </c>
      <c r="AC100" s="13">
        <f t="shared" si="108"/>
        <v>1916846.6550000003</v>
      </c>
      <c r="AD100" s="94"/>
      <c r="AE100" s="22"/>
      <c r="AF100" s="22"/>
      <c r="AG100" s="22"/>
      <c r="AH100" s="307">
        <v>43435</v>
      </c>
      <c r="AI100" s="42">
        <v>96282.9</v>
      </c>
      <c r="AJ100" s="42">
        <v>226586.9</v>
      </c>
      <c r="AK100" s="43">
        <v>322869.8</v>
      </c>
      <c r="AL100" s="42">
        <v>89749</v>
      </c>
      <c r="AM100" s="42">
        <v>230962.3</v>
      </c>
      <c r="AN100" s="43">
        <v>320711.3</v>
      </c>
      <c r="AO100" s="42">
        <v>241156.4</v>
      </c>
      <c r="AP100" s="42">
        <v>275461.90000000002</v>
      </c>
      <c r="AQ100" s="43">
        <v>516618.30000000005</v>
      </c>
      <c r="AR100" s="42">
        <v>71030.22</v>
      </c>
      <c r="AS100" s="42">
        <v>109351</v>
      </c>
      <c r="AT100" s="43">
        <v>180381.22</v>
      </c>
      <c r="AU100" s="42"/>
      <c r="AV100" s="44"/>
      <c r="AW100" s="43">
        <v>0</v>
      </c>
      <c r="AX100" s="42">
        <v>80691.520000000004</v>
      </c>
      <c r="AY100" s="44">
        <v>73237.820000000007</v>
      </c>
      <c r="AZ100" s="43">
        <v>153929.34000000003</v>
      </c>
      <c r="BA100" s="42">
        <v>97134</v>
      </c>
      <c r="BB100" s="44">
        <v>199377</v>
      </c>
      <c r="BC100" s="43">
        <v>296511</v>
      </c>
      <c r="BD100" s="42">
        <v>41377</v>
      </c>
      <c r="BE100" s="44">
        <v>54287</v>
      </c>
      <c r="BF100" s="43">
        <v>95664</v>
      </c>
      <c r="BG100" s="297">
        <f t="shared" si="111"/>
        <v>717421.04</v>
      </c>
      <c r="BH100" s="297">
        <f t="shared" si="111"/>
        <v>1169263.92</v>
      </c>
      <c r="BI100" s="85">
        <f t="shared" si="109"/>
        <v>1886684.96</v>
      </c>
      <c r="BL100" s="591"/>
      <c r="BM100" s="591"/>
      <c r="BN100" s="591"/>
    </row>
    <row r="101" spans="1:66" x14ac:dyDescent="0.35">
      <c r="B101" s="307">
        <v>43466</v>
      </c>
      <c r="C101" s="42">
        <v>84028</v>
      </c>
      <c r="D101" s="42">
        <v>221882</v>
      </c>
      <c r="E101" s="43">
        <v>305910</v>
      </c>
      <c r="F101" s="42">
        <v>83966</v>
      </c>
      <c r="G101" s="42">
        <v>262153</v>
      </c>
      <c r="H101" s="43">
        <v>346119</v>
      </c>
      <c r="I101" s="42">
        <v>169291</v>
      </c>
      <c r="J101" s="42">
        <v>252008</v>
      </c>
      <c r="K101" s="43">
        <v>421299</v>
      </c>
      <c r="L101" s="42">
        <v>56244</v>
      </c>
      <c r="M101" s="42">
        <v>119359</v>
      </c>
      <c r="N101" s="43">
        <v>175603</v>
      </c>
      <c r="O101" s="42"/>
      <c r="P101" s="44"/>
      <c r="Q101" s="43">
        <v>0</v>
      </c>
      <c r="R101" s="42">
        <v>85644</v>
      </c>
      <c r="S101" s="44">
        <v>67001</v>
      </c>
      <c r="T101" s="43">
        <v>152645</v>
      </c>
      <c r="U101" s="42">
        <v>89270</v>
      </c>
      <c r="V101" s="44">
        <v>222130</v>
      </c>
      <c r="W101" s="43">
        <v>311400</v>
      </c>
      <c r="X101" s="42">
        <v>43292</v>
      </c>
      <c r="Y101" s="44">
        <v>37172</v>
      </c>
      <c r="Z101" s="43">
        <v>80464</v>
      </c>
      <c r="AA101" s="12">
        <f t="shared" si="110"/>
        <v>611735</v>
      </c>
      <c r="AB101" s="12">
        <f t="shared" si="110"/>
        <v>1181705</v>
      </c>
      <c r="AC101" s="13">
        <f t="shared" si="108"/>
        <v>1793440</v>
      </c>
      <c r="AD101" s="94"/>
      <c r="AE101" s="22"/>
      <c r="AF101" s="22"/>
      <c r="AG101" s="22"/>
      <c r="AH101" s="307">
        <v>43466</v>
      </c>
      <c r="AI101" s="42">
        <v>78199.8</v>
      </c>
      <c r="AJ101" s="42">
        <v>234022.5</v>
      </c>
      <c r="AK101" s="43">
        <v>312222.3</v>
      </c>
      <c r="AL101" s="42">
        <v>98090</v>
      </c>
      <c r="AM101" s="42">
        <v>221373.5</v>
      </c>
      <c r="AN101" s="43">
        <v>319463.5</v>
      </c>
      <c r="AO101" s="42">
        <v>176142.9</v>
      </c>
      <c r="AP101" s="42">
        <v>260299.73</v>
      </c>
      <c r="AQ101" s="43">
        <v>436442.63</v>
      </c>
      <c r="AR101" s="42">
        <v>66788</v>
      </c>
      <c r="AS101" s="42">
        <v>121544</v>
      </c>
      <c r="AT101" s="43">
        <v>188332</v>
      </c>
      <c r="AU101" s="42"/>
      <c r="AV101" s="44"/>
      <c r="AW101" s="43">
        <v>0</v>
      </c>
      <c r="AX101" s="42">
        <v>83718</v>
      </c>
      <c r="AY101" s="44">
        <v>73117</v>
      </c>
      <c r="AZ101" s="43">
        <v>156835</v>
      </c>
      <c r="BA101" s="42">
        <v>93045</v>
      </c>
      <c r="BB101" s="44">
        <v>190924</v>
      </c>
      <c r="BC101" s="43">
        <v>283969</v>
      </c>
      <c r="BD101" s="42">
        <v>48926</v>
      </c>
      <c r="BE101" s="44">
        <v>35773</v>
      </c>
      <c r="BF101" s="43">
        <v>84699</v>
      </c>
      <c r="BG101" s="297">
        <f t="shared" si="111"/>
        <v>644909.69999999995</v>
      </c>
      <c r="BH101" s="297">
        <f t="shared" si="111"/>
        <v>1137053.73</v>
      </c>
      <c r="BI101" s="85">
        <f t="shared" si="109"/>
        <v>1781963.43</v>
      </c>
      <c r="BL101" s="591"/>
      <c r="BM101" s="591"/>
      <c r="BN101" s="591"/>
    </row>
    <row r="102" spans="1:66" x14ac:dyDescent="0.35">
      <c r="B102" s="307">
        <v>43497</v>
      </c>
      <c r="C102" s="42">
        <v>80962</v>
      </c>
      <c r="D102" s="42">
        <v>226478</v>
      </c>
      <c r="E102" s="43">
        <v>307440</v>
      </c>
      <c r="F102" s="42">
        <v>61445</v>
      </c>
      <c r="G102" s="42">
        <v>250057</v>
      </c>
      <c r="H102" s="43">
        <v>311502</v>
      </c>
      <c r="I102" s="42">
        <v>199648</v>
      </c>
      <c r="J102" s="42">
        <v>334668</v>
      </c>
      <c r="K102" s="43">
        <v>534316</v>
      </c>
      <c r="L102" s="42">
        <v>63741</v>
      </c>
      <c r="M102" s="42">
        <v>121015</v>
      </c>
      <c r="N102" s="43">
        <v>184756</v>
      </c>
      <c r="O102" s="42"/>
      <c r="P102" s="44"/>
      <c r="Q102" s="43">
        <v>0</v>
      </c>
      <c r="R102" s="42">
        <v>90280.46</v>
      </c>
      <c r="S102" s="44">
        <v>76469.53</v>
      </c>
      <c r="T102" s="43">
        <v>166749.99</v>
      </c>
      <c r="U102" s="42">
        <v>82620</v>
      </c>
      <c r="V102" s="44">
        <v>199080</v>
      </c>
      <c r="W102" s="43">
        <v>281700</v>
      </c>
      <c r="X102" s="42">
        <v>45065.18</v>
      </c>
      <c r="Y102" s="44">
        <v>33804.31</v>
      </c>
      <c r="Z102" s="43">
        <v>78869.489999999991</v>
      </c>
      <c r="AA102" s="12">
        <f t="shared" si="110"/>
        <v>623761.64</v>
      </c>
      <c r="AB102" s="12">
        <f t="shared" si="110"/>
        <v>1241571.8400000001</v>
      </c>
      <c r="AC102" s="13">
        <f t="shared" si="108"/>
        <v>1865333.48</v>
      </c>
      <c r="AD102" s="94"/>
      <c r="AE102" s="22"/>
      <c r="AF102" s="22"/>
      <c r="AG102" s="22"/>
      <c r="AH102" s="307">
        <v>43497</v>
      </c>
      <c r="AI102" s="42">
        <v>86290</v>
      </c>
      <c r="AJ102" s="42">
        <v>235895</v>
      </c>
      <c r="AK102" s="43">
        <v>322185</v>
      </c>
      <c r="AL102" s="42">
        <v>86059.1</v>
      </c>
      <c r="AM102" s="42">
        <v>243367.3</v>
      </c>
      <c r="AN102" s="43">
        <v>329426.40000000002</v>
      </c>
      <c r="AO102" s="42">
        <v>174858.15</v>
      </c>
      <c r="AP102" s="42">
        <v>237140.4</v>
      </c>
      <c r="AQ102" s="43">
        <v>411998.55</v>
      </c>
      <c r="AR102" s="42">
        <v>68428.86</v>
      </c>
      <c r="AS102" s="42">
        <v>127321.28</v>
      </c>
      <c r="AT102" s="43">
        <v>195750.14</v>
      </c>
      <c r="AU102" s="42"/>
      <c r="AV102" s="44"/>
      <c r="AW102" s="43">
        <v>0</v>
      </c>
      <c r="AX102" s="42">
        <v>80885.17</v>
      </c>
      <c r="AY102" s="44">
        <v>76902.92</v>
      </c>
      <c r="AZ102" s="43">
        <v>157788.09</v>
      </c>
      <c r="BA102" s="42">
        <v>85271</v>
      </c>
      <c r="BB102" s="44">
        <v>174578</v>
      </c>
      <c r="BC102" s="43">
        <v>259849</v>
      </c>
      <c r="BD102" s="42">
        <v>45116</v>
      </c>
      <c r="BE102" s="44">
        <v>31770.7</v>
      </c>
      <c r="BF102" s="43">
        <v>76886.7</v>
      </c>
      <c r="BG102" s="297">
        <f t="shared" si="111"/>
        <v>626908.28</v>
      </c>
      <c r="BH102" s="297">
        <f t="shared" si="111"/>
        <v>1126975.6000000001</v>
      </c>
      <c r="BI102" s="85">
        <f t="shared" si="109"/>
        <v>1753883.8800000001</v>
      </c>
      <c r="BJ102" s="22"/>
      <c r="BL102" s="591"/>
      <c r="BM102" s="591"/>
      <c r="BN102" s="591"/>
    </row>
    <row r="103" spans="1:66" ht="15" thickBot="1" x14ac:dyDescent="0.4">
      <c r="B103" s="307">
        <v>43525</v>
      </c>
      <c r="C103" s="42">
        <v>92067</v>
      </c>
      <c r="D103" s="42">
        <v>240663</v>
      </c>
      <c r="E103" s="43">
        <v>332730</v>
      </c>
      <c r="F103" s="42">
        <v>83132</v>
      </c>
      <c r="G103" s="42">
        <v>255679</v>
      </c>
      <c r="H103" s="43">
        <v>338811</v>
      </c>
      <c r="I103" s="42">
        <v>246658</v>
      </c>
      <c r="J103" s="42">
        <v>355598</v>
      </c>
      <c r="K103" s="43">
        <v>602256</v>
      </c>
      <c r="L103" s="42">
        <v>87114</v>
      </c>
      <c r="M103" s="42">
        <v>120510</v>
      </c>
      <c r="N103" s="43">
        <v>207624</v>
      </c>
      <c r="O103" s="42">
        <v>9186</v>
      </c>
      <c r="P103" s="44">
        <v>17054</v>
      </c>
      <c r="Q103" s="43">
        <v>26240</v>
      </c>
      <c r="R103" s="42">
        <v>104359.61</v>
      </c>
      <c r="S103" s="44">
        <v>101996.145</v>
      </c>
      <c r="T103" s="43">
        <v>206355.755</v>
      </c>
      <c r="U103" s="42">
        <v>90155</v>
      </c>
      <c r="V103" s="44">
        <v>220435</v>
      </c>
      <c r="W103" s="43">
        <v>310590</v>
      </c>
      <c r="X103" s="42">
        <v>15062.85</v>
      </c>
      <c r="Y103" s="44">
        <v>14070.24</v>
      </c>
      <c r="Z103" s="43">
        <v>29133.09</v>
      </c>
      <c r="AA103" s="12">
        <f t="shared" si="110"/>
        <v>727734.46</v>
      </c>
      <c r="AB103" s="12">
        <f t="shared" si="110"/>
        <v>1326005.385</v>
      </c>
      <c r="AC103" s="13">
        <f t="shared" si="108"/>
        <v>2053739.845</v>
      </c>
      <c r="AD103" s="94"/>
      <c r="AE103" s="22"/>
      <c r="AF103" s="22"/>
      <c r="AG103" s="22"/>
      <c r="AH103" s="307">
        <v>43525</v>
      </c>
      <c r="AI103" s="42">
        <v>87584</v>
      </c>
      <c r="AJ103" s="42">
        <v>209756</v>
      </c>
      <c r="AK103" s="43">
        <v>297340</v>
      </c>
      <c r="AL103" s="42">
        <v>77229.5</v>
      </c>
      <c r="AM103" s="42">
        <v>230997.6</v>
      </c>
      <c r="AN103" s="43">
        <v>308227.09999999998</v>
      </c>
      <c r="AO103" s="42">
        <v>266647.58</v>
      </c>
      <c r="AP103" s="42">
        <v>254187.89</v>
      </c>
      <c r="AQ103" s="43">
        <v>520835.47000000003</v>
      </c>
      <c r="AR103" s="42">
        <v>77106</v>
      </c>
      <c r="AS103" s="42">
        <v>98493</v>
      </c>
      <c r="AT103" s="43">
        <v>175599</v>
      </c>
      <c r="AU103" s="42">
        <v>6896</v>
      </c>
      <c r="AV103" s="44">
        <v>7713</v>
      </c>
      <c r="AW103" s="43">
        <v>14609</v>
      </c>
      <c r="AX103" s="42">
        <v>99355.07</v>
      </c>
      <c r="AY103" s="44">
        <v>70100.210000000006</v>
      </c>
      <c r="AZ103" s="43">
        <v>169455.28000000003</v>
      </c>
      <c r="BA103" s="42">
        <v>87523</v>
      </c>
      <c r="BB103" s="44">
        <v>212961</v>
      </c>
      <c r="BC103" s="43">
        <v>300484</v>
      </c>
      <c r="BD103" s="42">
        <v>17159.52</v>
      </c>
      <c r="BE103" s="44">
        <v>19000.07</v>
      </c>
      <c r="BF103" s="43">
        <v>36159.589999999997</v>
      </c>
      <c r="BG103" s="297">
        <f t="shared" si="111"/>
        <v>719500.67</v>
      </c>
      <c r="BH103" s="297">
        <f t="shared" si="111"/>
        <v>1103208.77</v>
      </c>
      <c r="BI103" s="85">
        <f t="shared" si="109"/>
        <v>1822709.44</v>
      </c>
      <c r="BJ103" s="22"/>
      <c r="BL103" s="591"/>
      <c r="BM103" s="591"/>
      <c r="BN103" s="591"/>
    </row>
    <row r="104" spans="1:66" ht="15" thickBot="1" x14ac:dyDescent="0.4">
      <c r="B104" s="310" t="s">
        <v>93</v>
      </c>
      <c r="C104" s="279">
        <v>998063</v>
      </c>
      <c r="D104" s="280">
        <v>2886877</v>
      </c>
      <c r="E104" s="287">
        <v>3884940</v>
      </c>
      <c r="F104" s="279">
        <v>994510</v>
      </c>
      <c r="G104" s="280">
        <v>2668690</v>
      </c>
      <c r="H104" s="287">
        <v>3663200</v>
      </c>
      <c r="I104" s="279">
        <v>2258688</v>
      </c>
      <c r="J104" s="280">
        <v>3367367</v>
      </c>
      <c r="K104" s="287">
        <v>5626055</v>
      </c>
      <c r="L104" s="279">
        <v>597733</v>
      </c>
      <c r="M104" s="280">
        <v>1264236</v>
      </c>
      <c r="N104" s="287">
        <v>1861969</v>
      </c>
      <c r="O104" s="279">
        <v>181983</v>
      </c>
      <c r="P104" s="280">
        <v>122314</v>
      </c>
      <c r="Q104" s="287">
        <v>304297</v>
      </c>
      <c r="R104" s="279">
        <v>913657.51</v>
      </c>
      <c r="S104" s="280">
        <v>803606.47</v>
      </c>
      <c r="T104" s="287">
        <v>1717263.98</v>
      </c>
      <c r="U104" s="279">
        <v>1037877</v>
      </c>
      <c r="V104" s="280">
        <v>2632993</v>
      </c>
      <c r="W104" s="287">
        <v>3670870</v>
      </c>
      <c r="X104" s="279">
        <v>398775.20999999996</v>
      </c>
      <c r="Y104" s="280">
        <v>330511.83</v>
      </c>
      <c r="Z104" s="287">
        <v>729287.03999999992</v>
      </c>
      <c r="AA104" s="288">
        <f>SUM(AA92:AA103)</f>
        <v>7381286.7199999997</v>
      </c>
      <c r="AB104" s="289">
        <f>SUM(AB92:AB103)</f>
        <v>14076595.299999999</v>
      </c>
      <c r="AC104" s="290">
        <f>SUM(AC92:AC103)</f>
        <v>21457882.02</v>
      </c>
      <c r="AD104" s="94"/>
      <c r="AF104" s="22"/>
      <c r="AH104" s="308" t="s">
        <v>14</v>
      </c>
      <c r="AI104" s="46">
        <v>1004448.6000000001</v>
      </c>
      <c r="AJ104" s="47">
        <v>2835693.5</v>
      </c>
      <c r="AK104" s="48">
        <v>3840142.0999999996</v>
      </c>
      <c r="AL104" s="46">
        <v>1003146.9</v>
      </c>
      <c r="AM104" s="47">
        <v>2729054.6999999997</v>
      </c>
      <c r="AN104" s="48">
        <v>3732201.5999999996</v>
      </c>
      <c r="AO104" s="46">
        <v>2263872.36</v>
      </c>
      <c r="AP104" s="47">
        <v>3271862.41</v>
      </c>
      <c r="AQ104" s="48">
        <v>5535734.7699999996</v>
      </c>
      <c r="AR104" s="46">
        <v>594087.18999999994</v>
      </c>
      <c r="AS104" s="47">
        <v>1064693.26</v>
      </c>
      <c r="AT104" s="48">
        <v>1658780.4500000002</v>
      </c>
      <c r="AU104" s="46">
        <v>182456</v>
      </c>
      <c r="AV104" s="47">
        <v>110874</v>
      </c>
      <c r="AW104" s="48">
        <v>293330</v>
      </c>
      <c r="AX104" s="46">
        <v>898030.06</v>
      </c>
      <c r="AY104" s="47">
        <v>764210.9</v>
      </c>
      <c r="AZ104" s="48">
        <v>1662240.9600000002</v>
      </c>
      <c r="BA104" s="46">
        <v>1078062</v>
      </c>
      <c r="BB104" s="47">
        <v>2361792</v>
      </c>
      <c r="BC104" s="48">
        <v>3439854</v>
      </c>
      <c r="BD104" s="46">
        <v>413859.52</v>
      </c>
      <c r="BE104" s="47">
        <v>334311.77</v>
      </c>
      <c r="BF104" s="48">
        <v>748171.28999999992</v>
      </c>
      <c r="BG104" s="298">
        <f>SUM(BG92:BG103)</f>
        <v>7437962.6299999999</v>
      </c>
      <c r="BH104" s="299">
        <f>SUM(BH92:BH103)</f>
        <v>13472492.539999999</v>
      </c>
      <c r="BI104" s="300">
        <f>SUM(BI92:BI103)</f>
        <v>20910455.170000002</v>
      </c>
    </row>
    <row r="105" spans="1:66" ht="15" thickBot="1" x14ac:dyDescent="0.4">
      <c r="AD105" s="94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6" ht="15" thickBot="1" x14ac:dyDescent="0.4">
      <c r="B106" s="305"/>
      <c r="C106" s="606" t="s">
        <v>21</v>
      </c>
      <c r="D106" s="607"/>
      <c r="E106" s="607"/>
      <c r="F106" s="607"/>
      <c r="G106" s="607"/>
      <c r="H106" s="607"/>
      <c r="I106" s="607"/>
      <c r="J106" s="607"/>
      <c r="K106" s="607"/>
      <c r="L106" s="607"/>
      <c r="M106" s="607"/>
      <c r="N106" s="607"/>
      <c r="O106" s="607"/>
      <c r="P106" s="607"/>
      <c r="Q106" s="607"/>
      <c r="R106" s="607"/>
      <c r="S106" s="607"/>
      <c r="T106" s="607"/>
      <c r="U106" s="607"/>
      <c r="V106" s="607"/>
      <c r="W106" s="607"/>
      <c r="X106" s="607"/>
      <c r="Y106" s="607"/>
      <c r="Z106" s="607"/>
      <c r="AA106" s="607"/>
      <c r="AB106" s="607"/>
      <c r="AC106" s="608"/>
      <c r="AD106" s="94"/>
      <c r="AH106" s="305"/>
      <c r="AI106" s="606" t="s">
        <v>28</v>
      </c>
      <c r="AJ106" s="607"/>
      <c r="AK106" s="607"/>
      <c r="AL106" s="607"/>
      <c r="AM106" s="607"/>
      <c r="AN106" s="607"/>
      <c r="AO106" s="607"/>
      <c r="AP106" s="607"/>
      <c r="AQ106" s="607"/>
      <c r="AR106" s="607"/>
      <c r="AS106" s="607"/>
      <c r="AT106" s="607"/>
      <c r="AU106" s="607"/>
      <c r="AV106" s="607"/>
      <c r="AW106" s="607"/>
      <c r="AX106" s="607"/>
      <c r="AY106" s="607"/>
      <c r="AZ106" s="607"/>
      <c r="BA106" s="607"/>
      <c r="BB106" s="607"/>
      <c r="BC106" s="607"/>
      <c r="BD106" s="607"/>
      <c r="BE106" s="607"/>
      <c r="BF106" s="607"/>
      <c r="BG106" s="607"/>
      <c r="BH106" s="607"/>
      <c r="BI106" s="608"/>
    </row>
    <row r="107" spans="1:66" ht="15" thickBot="1" x14ac:dyDescent="0.4">
      <c r="B107" s="306"/>
      <c r="C107" s="602" t="s">
        <v>1</v>
      </c>
      <c r="D107" s="603"/>
      <c r="E107" s="604"/>
      <c r="F107" s="602" t="s">
        <v>2</v>
      </c>
      <c r="G107" s="603"/>
      <c r="H107" s="604"/>
      <c r="I107" s="602" t="s">
        <v>3</v>
      </c>
      <c r="J107" s="603"/>
      <c r="K107" s="604"/>
      <c r="L107" s="602" t="s">
        <v>4</v>
      </c>
      <c r="M107" s="603"/>
      <c r="N107" s="604"/>
      <c r="O107" s="602" t="s">
        <v>5</v>
      </c>
      <c r="P107" s="603"/>
      <c r="Q107" s="604"/>
      <c r="R107" s="602" t="s">
        <v>6</v>
      </c>
      <c r="S107" s="603"/>
      <c r="T107" s="604"/>
      <c r="U107" s="602" t="s">
        <v>7</v>
      </c>
      <c r="V107" s="603"/>
      <c r="W107" s="604"/>
      <c r="X107" s="602" t="s">
        <v>8</v>
      </c>
      <c r="Y107" s="603"/>
      <c r="Z107" s="604"/>
      <c r="AA107" s="602" t="s">
        <v>9</v>
      </c>
      <c r="AB107" s="603"/>
      <c r="AC107" s="604"/>
      <c r="AD107" s="94"/>
      <c r="AH107" s="306"/>
      <c r="AI107" s="602" t="s">
        <v>1</v>
      </c>
      <c r="AJ107" s="603"/>
      <c r="AK107" s="604"/>
      <c r="AL107" s="602" t="s">
        <v>2</v>
      </c>
      <c r="AM107" s="603"/>
      <c r="AN107" s="604"/>
      <c r="AO107" s="602" t="s">
        <v>3</v>
      </c>
      <c r="AP107" s="603"/>
      <c r="AQ107" s="604"/>
      <c r="AR107" s="602" t="s">
        <v>4</v>
      </c>
      <c r="AS107" s="603"/>
      <c r="AT107" s="604"/>
      <c r="AU107" s="602" t="s">
        <v>5</v>
      </c>
      <c r="AV107" s="603"/>
      <c r="AW107" s="604"/>
      <c r="AX107" s="602" t="s">
        <v>6</v>
      </c>
      <c r="AY107" s="603"/>
      <c r="AZ107" s="604"/>
      <c r="BA107" s="602" t="s">
        <v>7</v>
      </c>
      <c r="BB107" s="603"/>
      <c r="BC107" s="604"/>
      <c r="BD107" s="602" t="s">
        <v>8</v>
      </c>
      <c r="BE107" s="603"/>
      <c r="BF107" s="604"/>
      <c r="BG107" s="602" t="s">
        <v>9</v>
      </c>
      <c r="BH107" s="603"/>
      <c r="BI107" s="604"/>
    </row>
    <row r="108" spans="1:66" ht="15" thickBot="1" x14ac:dyDescent="0.4">
      <c r="B108" s="306"/>
      <c r="C108" s="38" t="s">
        <v>10</v>
      </c>
      <c r="D108" s="39" t="s">
        <v>11</v>
      </c>
      <c r="E108" s="40" t="s">
        <v>12</v>
      </c>
      <c r="F108" s="38" t="str">
        <f t="shared" ref="F108:Z108" si="112">+C108</f>
        <v>LUMP</v>
      </c>
      <c r="G108" s="39" t="str">
        <f t="shared" si="112"/>
        <v>FINES</v>
      </c>
      <c r="H108" s="40" t="str">
        <f t="shared" si="112"/>
        <v>TOT</v>
      </c>
      <c r="I108" s="38" t="str">
        <f t="shared" si="112"/>
        <v>LUMP</v>
      </c>
      <c r="J108" s="39" t="str">
        <f t="shared" si="112"/>
        <v>FINES</v>
      </c>
      <c r="K108" s="40" t="str">
        <f t="shared" si="112"/>
        <v>TOT</v>
      </c>
      <c r="L108" s="38" t="str">
        <f t="shared" ref="L108:Q108" si="113">+F108</f>
        <v>LUMP</v>
      </c>
      <c r="M108" s="39" t="str">
        <f t="shared" si="113"/>
        <v>FINES</v>
      </c>
      <c r="N108" s="40" t="str">
        <f t="shared" si="113"/>
        <v>TOT</v>
      </c>
      <c r="O108" s="38" t="str">
        <f t="shared" si="113"/>
        <v>LUMP</v>
      </c>
      <c r="P108" s="39" t="str">
        <f t="shared" si="113"/>
        <v>FINES</v>
      </c>
      <c r="Q108" s="40" t="str">
        <f t="shared" si="113"/>
        <v>TOT</v>
      </c>
      <c r="R108" s="38" t="str">
        <f t="shared" si="112"/>
        <v>LUMP</v>
      </c>
      <c r="S108" s="39" t="str">
        <f t="shared" si="112"/>
        <v>FINES</v>
      </c>
      <c r="T108" s="40" t="str">
        <f t="shared" si="112"/>
        <v>TOT</v>
      </c>
      <c r="U108" s="38" t="str">
        <f t="shared" si="112"/>
        <v>LUMP</v>
      </c>
      <c r="V108" s="39" t="str">
        <f t="shared" si="112"/>
        <v>FINES</v>
      </c>
      <c r="W108" s="40" t="str">
        <f t="shared" si="112"/>
        <v>TOT</v>
      </c>
      <c r="X108" s="38" t="str">
        <f t="shared" si="112"/>
        <v>LUMP</v>
      </c>
      <c r="Y108" s="39" t="str">
        <f t="shared" si="112"/>
        <v>FINES</v>
      </c>
      <c r="Z108" s="40" t="str">
        <f t="shared" si="112"/>
        <v>TOT</v>
      </c>
      <c r="AA108" s="38" t="str">
        <f>+R108</f>
        <v>LUMP</v>
      </c>
      <c r="AB108" s="39" t="str">
        <f>+S108</f>
        <v>FINES</v>
      </c>
      <c r="AC108" s="40" t="str">
        <f>+T108</f>
        <v>TOT</v>
      </c>
      <c r="AD108" s="94"/>
      <c r="AH108" s="306"/>
      <c r="AI108" s="38" t="s">
        <v>10</v>
      </c>
      <c r="AJ108" s="39" t="s">
        <v>11</v>
      </c>
      <c r="AK108" s="40" t="s">
        <v>12</v>
      </c>
      <c r="AL108" s="38" t="str">
        <f t="shared" ref="AL108:BF108" si="114">+AI108</f>
        <v>LUMP</v>
      </c>
      <c r="AM108" s="39" t="str">
        <f t="shared" si="114"/>
        <v>FINES</v>
      </c>
      <c r="AN108" s="40" t="str">
        <f t="shared" si="114"/>
        <v>TOT</v>
      </c>
      <c r="AO108" s="38" t="str">
        <f t="shared" si="114"/>
        <v>LUMP</v>
      </c>
      <c r="AP108" s="39" t="str">
        <f t="shared" si="114"/>
        <v>FINES</v>
      </c>
      <c r="AQ108" s="40" t="str">
        <f t="shared" si="114"/>
        <v>TOT</v>
      </c>
      <c r="AR108" s="38" t="str">
        <f t="shared" ref="AR108:AW108" si="115">+AL108</f>
        <v>LUMP</v>
      </c>
      <c r="AS108" s="39" t="str">
        <f t="shared" si="115"/>
        <v>FINES</v>
      </c>
      <c r="AT108" s="40" t="str">
        <f t="shared" si="115"/>
        <v>TOT</v>
      </c>
      <c r="AU108" s="38" t="str">
        <f t="shared" si="115"/>
        <v>LUMP</v>
      </c>
      <c r="AV108" s="39" t="str">
        <f t="shared" si="115"/>
        <v>FINES</v>
      </c>
      <c r="AW108" s="40" t="str">
        <f t="shared" si="115"/>
        <v>TOT</v>
      </c>
      <c r="AX108" s="38" t="str">
        <f t="shared" si="114"/>
        <v>LUMP</v>
      </c>
      <c r="AY108" s="39" t="str">
        <f t="shared" si="114"/>
        <v>FINES</v>
      </c>
      <c r="AZ108" s="40" t="str">
        <f t="shared" si="114"/>
        <v>TOT</v>
      </c>
      <c r="BA108" s="38" t="str">
        <f t="shared" si="114"/>
        <v>LUMP</v>
      </c>
      <c r="BB108" s="39" t="str">
        <f t="shared" si="114"/>
        <v>FINES</v>
      </c>
      <c r="BC108" s="40" t="str">
        <f t="shared" si="114"/>
        <v>TOT</v>
      </c>
      <c r="BD108" s="38" t="str">
        <f t="shared" si="114"/>
        <v>LUMP</v>
      </c>
      <c r="BE108" s="39" t="str">
        <f t="shared" si="114"/>
        <v>FINES</v>
      </c>
      <c r="BF108" s="40" t="str">
        <f t="shared" si="114"/>
        <v>TOT</v>
      </c>
      <c r="BG108" s="38" t="str">
        <f>+AX108</f>
        <v>LUMP</v>
      </c>
      <c r="BH108" s="39" t="str">
        <f>+AY108</f>
        <v>FINES</v>
      </c>
      <c r="BI108" s="40" t="str">
        <f>+AZ108</f>
        <v>TOT</v>
      </c>
    </row>
    <row r="109" spans="1:66" x14ac:dyDescent="0.35">
      <c r="A109" s="2">
        <v>30</v>
      </c>
      <c r="B109" s="307">
        <v>43556</v>
      </c>
      <c r="C109" s="42">
        <v>96120</v>
      </c>
      <c r="D109" s="42">
        <v>208440</v>
      </c>
      <c r="E109" s="43">
        <v>304560</v>
      </c>
      <c r="F109" s="42">
        <v>80355</v>
      </c>
      <c r="G109" s="42">
        <v>231111</v>
      </c>
      <c r="H109" s="43">
        <v>311466</v>
      </c>
      <c r="I109" s="42">
        <v>235045</v>
      </c>
      <c r="J109" s="42">
        <v>320436</v>
      </c>
      <c r="K109" s="43">
        <v>555481</v>
      </c>
      <c r="L109" s="42">
        <v>1447</v>
      </c>
      <c r="M109" s="42">
        <v>965</v>
      </c>
      <c r="N109" s="43">
        <v>2412</v>
      </c>
      <c r="O109" s="42">
        <v>23020.25</v>
      </c>
      <c r="P109" s="44">
        <v>22595.56</v>
      </c>
      <c r="Q109" s="43">
        <v>45615.81</v>
      </c>
      <c r="R109" s="42">
        <v>70272.62</v>
      </c>
      <c r="S109" s="44">
        <v>83073.585000000006</v>
      </c>
      <c r="T109" s="43">
        <v>153346.20500000002</v>
      </c>
      <c r="U109" s="42">
        <v>86470</v>
      </c>
      <c r="V109" s="44">
        <v>204320</v>
      </c>
      <c r="W109" s="43">
        <v>290790</v>
      </c>
      <c r="X109" s="42">
        <v>41031</v>
      </c>
      <c r="Y109" s="44">
        <v>42974.9</v>
      </c>
      <c r="Z109" s="43">
        <v>84005.9</v>
      </c>
      <c r="AA109" s="12">
        <v>633760.87</v>
      </c>
      <c r="AB109" s="12">
        <v>1113916.0449999999</v>
      </c>
      <c r="AC109" s="13">
        <v>1747676.915</v>
      </c>
      <c r="AD109" s="94"/>
      <c r="AE109" s="22"/>
      <c r="AF109" s="22"/>
      <c r="AG109" s="22"/>
      <c r="AH109" s="433">
        <v>43556</v>
      </c>
      <c r="AI109" s="42">
        <v>96987.8</v>
      </c>
      <c r="AJ109" s="44">
        <v>280794.09999999998</v>
      </c>
      <c r="AK109" s="43">
        <v>377781.89999999997</v>
      </c>
      <c r="AL109" s="42">
        <v>115405.40000000001</v>
      </c>
      <c r="AM109" s="44">
        <v>294500.3</v>
      </c>
      <c r="AN109" s="43">
        <v>409905.7</v>
      </c>
      <c r="AO109" s="42">
        <v>160085.24</v>
      </c>
      <c r="AP109" s="44">
        <v>257840.31</v>
      </c>
      <c r="AQ109" s="43">
        <v>417925.55</v>
      </c>
      <c r="AR109" s="42">
        <v>18255.23</v>
      </c>
      <c r="AS109" s="44">
        <v>60941.440000000002</v>
      </c>
      <c r="AT109" s="43">
        <v>79196.67</v>
      </c>
      <c r="AU109" s="42">
        <v>23870.36</v>
      </c>
      <c r="AV109" s="44">
        <v>24944.79</v>
      </c>
      <c r="AW109" s="43">
        <v>48815.15</v>
      </c>
      <c r="AX109" s="42">
        <v>81820</v>
      </c>
      <c r="AY109" s="44">
        <v>99023.6</v>
      </c>
      <c r="AZ109" s="43">
        <v>180843.6</v>
      </c>
      <c r="BA109" s="42">
        <v>93757</v>
      </c>
      <c r="BB109" s="44">
        <v>203027</v>
      </c>
      <c r="BC109" s="43">
        <v>296784</v>
      </c>
      <c r="BD109" s="42">
        <v>37460.339999999997</v>
      </c>
      <c r="BE109" s="44">
        <v>40808.979999999996</v>
      </c>
      <c r="BF109" s="43">
        <v>78269.319999999992</v>
      </c>
      <c r="BG109" s="297">
        <v>627641.37</v>
      </c>
      <c r="BH109" s="297">
        <v>1261880.52</v>
      </c>
      <c r="BI109" s="85">
        <v>1889521.8900000001</v>
      </c>
      <c r="BJ109" s="22"/>
      <c r="BL109" s="587"/>
      <c r="BM109" s="587"/>
      <c r="BN109" s="587"/>
    </row>
    <row r="110" spans="1:66" x14ac:dyDescent="0.35">
      <c r="A110" s="2">
        <v>31</v>
      </c>
      <c r="B110" s="307">
        <v>43586</v>
      </c>
      <c r="C110" s="42">
        <v>80463</v>
      </c>
      <c r="D110" s="42">
        <v>224547</v>
      </c>
      <c r="E110" s="43">
        <v>305010</v>
      </c>
      <c r="F110" s="42">
        <v>72935</v>
      </c>
      <c r="G110" s="42">
        <v>262700</v>
      </c>
      <c r="H110" s="43">
        <v>335635</v>
      </c>
      <c r="I110" s="42">
        <v>215460</v>
      </c>
      <c r="J110" s="42">
        <v>379261</v>
      </c>
      <c r="K110" s="43">
        <v>594721</v>
      </c>
      <c r="L110" s="42">
        <v>90186</v>
      </c>
      <c r="M110" s="42">
        <v>89837</v>
      </c>
      <c r="N110" s="43">
        <v>180023</v>
      </c>
      <c r="O110" s="42">
        <v>27238</v>
      </c>
      <c r="P110" s="44">
        <v>21392</v>
      </c>
      <c r="Q110" s="43">
        <v>48630</v>
      </c>
      <c r="R110" s="42">
        <v>68818</v>
      </c>
      <c r="S110" s="44">
        <v>82737</v>
      </c>
      <c r="T110" s="43">
        <v>151555</v>
      </c>
      <c r="U110" s="42">
        <v>86275</v>
      </c>
      <c r="V110" s="44">
        <v>206675</v>
      </c>
      <c r="W110" s="43">
        <v>292950</v>
      </c>
      <c r="X110" s="42">
        <v>25831</v>
      </c>
      <c r="Y110" s="44">
        <v>35778</v>
      </c>
      <c r="Z110" s="43">
        <v>61609</v>
      </c>
      <c r="AA110" s="12">
        <v>667206</v>
      </c>
      <c r="AB110" s="12">
        <v>1302927</v>
      </c>
      <c r="AC110" s="13">
        <v>1970133</v>
      </c>
      <c r="AD110" s="94"/>
      <c r="AE110" s="22"/>
      <c r="AF110" s="22"/>
      <c r="AG110" s="22"/>
      <c r="AH110" s="433">
        <v>43586</v>
      </c>
      <c r="AI110" s="42">
        <v>84248.6</v>
      </c>
      <c r="AJ110" s="44">
        <v>276190.59999999998</v>
      </c>
      <c r="AK110" s="43">
        <v>360439.19999999995</v>
      </c>
      <c r="AL110" s="42">
        <v>69662</v>
      </c>
      <c r="AM110" s="44">
        <v>300928</v>
      </c>
      <c r="AN110" s="43">
        <v>370590</v>
      </c>
      <c r="AO110" s="42">
        <v>218759</v>
      </c>
      <c r="AP110" s="44">
        <v>294752</v>
      </c>
      <c r="AQ110" s="43">
        <v>513511</v>
      </c>
      <c r="AR110" s="42">
        <v>67408.47</v>
      </c>
      <c r="AS110" s="44">
        <v>52621.25</v>
      </c>
      <c r="AT110" s="43">
        <v>120029.72</v>
      </c>
      <c r="AU110" s="42">
        <v>23807</v>
      </c>
      <c r="AV110" s="44">
        <v>19674</v>
      </c>
      <c r="AW110" s="43">
        <v>43481</v>
      </c>
      <c r="AX110" s="42">
        <v>71974.2</v>
      </c>
      <c r="AY110" s="44">
        <v>110531.09999999999</v>
      </c>
      <c r="AZ110" s="43">
        <v>182505.3</v>
      </c>
      <c r="BA110" s="42">
        <v>80272</v>
      </c>
      <c r="BB110" s="44">
        <v>206594</v>
      </c>
      <c r="BC110" s="43">
        <v>286866</v>
      </c>
      <c r="BD110" s="42">
        <v>34307</v>
      </c>
      <c r="BE110" s="44">
        <v>33098</v>
      </c>
      <c r="BF110" s="43">
        <v>67405</v>
      </c>
      <c r="BG110" s="297">
        <v>650438.27</v>
      </c>
      <c r="BH110" s="297">
        <v>1294388.95</v>
      </c>
      <c r="BI110" s="85">
        <v>1944827.22</v>
      </c>
      <c r="BJ110" s="22"/>
      <c r="BL110" s="587"/>
      <c r="BM110" s="587"/>
      <c r="BN110" s="587"/>
    </row>
    <row r="111" spans="1:66" x14ac:dyDescent="0.35">
      <c r="A111" s="2">
        <v>30</v>
      </c>
      <c r="B111" s="307">
        <v>43617</v>
      </c>
      <c r="C111" s="42">
        <v>96565</v>
      </c>
      <c r="D111" s="42">
        <v>264065</v>
      </c>
      <c r="E111" s="43">
        <v>360630</v>
      </c>
      <c r="F111" s="42">
        <v>75243</v>
      </c>
      <c r="G111" s="42">
        <v>248397</v>
      </c>
      <c r="H111" s="43">
        <v>323640</v>
      </c>
      <c r="I111" s="42">
        <v>191188</v>
      </c>
      <c r="J111" s="42">
        <v>393427</v>
      </c>
      <c r="K111" s="43">
        <v>584615</v>
      </c>
      <c r="L111" s="42">
        <v>54669</v>
      </c>
      <c r="M111" s="42">
        <v>105795</v>
      </c>
      <c r="N111" s="43">
        <v>160464</v>
      </c>
      <c r="O111" s="42">
        <v>20853.04</v>
      </c>
      <c r="P111" s="44">
        <v>22227.02</v>
      </c>
      <c r="Q111" s="43">
        <v>43080.06</v>
      </c>
      <c r="R111" s="42">
        <v>64730</v>
      </c>
      <c r="S111" s="44">
        <v>43652.43</v>
      </c>
      <c r="T111" s="43">
        <v>108382.43</v>
      </c>
      <c r="U111" s="42">
        <v>92885</v>
      </c>
      <c r="V111" s="44">
        <v>219865</v>
      </c>
      <c r="W111" s="43">
        <v>312750</v>
      </c>
      <c r="X111" s="42">
        <v>7447</v>
      </c>
      <c r="Y111" s="44">
        <v>27612</v>
      </c>
      <c r="Z111" s="43">
        <v>35059</v>
      </c>
      <c r="AA111" s="12">
        <v>603580.04</v>
      </c>
      <c r="AB111" s="12">
        <v>1325040.4500000002</v>
      </c>
      <c r="AC111" s="13">
        <v>1928620.4900000002</v>
      </c>
      <c r="AD111" s="94"/>
      <c r="AE111" s="22"/>
      <c r="AF111" s="22"/>
      <c r="AG111" s="22"/>
      <c r="AH111" s="433">
        <v>43617</v>
      </c>
      <c r="AI111" s="42">
        <v>95526.7</v>
      </c>
      <c r="AJ111" s="44">
        <v>281789.3</v>
      </c>
      <c r="AK111" s="43">
        <v>377316</v>
      </c>
      <c r="AL111" s="42">
        <v>80316.040000000008</v>
      </c>
      <c r="AM111" s="44">
        <v>264347.96000000002</v>
      </c>
      <c r="AN111" s="43">
        <v>344664</v>
      </c>
      <c r="AO111" s="42">
        <v>211647.32</v>
      </c>
      <c r="AP111" s="44">
        <v>346996.77</v>
      </c>
      <c r="AQ111" s="43">
        <v>558644.09000000008</v>
      </c>
      <c r="AR111" s="42">
        <v>77147.45</v>
      </c>
      <c r="AS111" s="44">
        <v>107263.79</v>
      </c>
      <c r="AT111" s="43">
        <v>184411.24</v>
      </c>
      <c r="AU111" s="42">
        <v>19974.809999999998</v>
      </c>
      <c r="AV111" s="44">
        <v>14595.529999999999</v>
      </c>
      <c r="AW111" s="43">
        <v>34570.339999999997</v>
      </c>
      <c r="AX111" s="42">
        <v>61725.8</v>
      </c>
      <c r="AY111" s="44">
        <v>37443</v>
      </c>
      <c r="AZ111" s="43">
        <v>99168.8</v>
      </c>
      <c r="BA111" s="42">
        <v>81427</v>
      </c>
      <c r="BB111" s="44">
        <v>211581</v>
      </c>
      <c r="BC111" s="43">
        <v>293008</v>
      </c>
      <c r="BD111" s="42">
        <v>6378.35</v>
      </c>
      <c r="BE111" s="44">
        <v>24141.24</v>
      </c>
      <c r="BF111" s="43">
        <v>30519.590000000004</v>
      </c>
      <c r="BG111" s="297">
        <v>634143.46999999986</v>
      </c>
      <c r="BH111" s="297">
        <v>1288158.5900000001</v>
      </c>
      <c r="BI111" s="85">
        <v>1922302.06</v>
      </c>
      <c r="BJ111" s="22"/>
      <c r="BL111" s="587"/>
      <c r="BM111" s="587"/>
      <c r="BN111" s="587"/>
    </row>
    <row r="112" spans="1:66" x14ac:dyDescent="0.35">
      <c r="A112" s="2">
        <v>31</v>
      </c>
      <c r="B112" s="307">
        <v>43647</v>
      </c>
      <c r="C112" s="42">
        <v>108100</v>
      </c>
      <c r="D112" s="42">
        <v>251149</v>
      </c>
      <c r="E112" s="43">
        <v>359249</v>
      </c>
      <c r="F112" s="42">
        <v>68360</v>
      </c>
      <c r="G112" s="42">
        <v>211573</v>
      </c>
      <c r="H112" s="43">
        <v>279933</v>
      </c>
      <c r="I112" s="42">
        <v>194632</v>
      </c>
      <c r="J112" s="42">
        <v>352006</v>
      </c>
      <c r="K112" s="43">
        <v>546638</v>
      </c>
      <c r="L112" s="42">
        <v>60996</v>
      </c>
      <c r="M112" s="42">
        <v>89376</v>
      </c>
      <c r="N112" s="43">
        <v>150372</v>
      </c>
      <c r="O112" s="42">
        <v>24663.08</v>
      </c>
      <c r="P112" s="44">
        <v>45143.09</v>
      </c>
      <c r="Q112" s="43">
        <v>69806.17</v>
      </c>
      <c r="R112" s="42">
        <v>69762.33</v>
      </c>
      <c r="S112" s="44">
        <v>19496.560000000001</v>
      </c>
      <c r="T112" s="43">
        <v>89258.89</v>
      </c>
      <c r="U112" s="42">
        <v>84110</v>
      </c>
      <c r="V112" s="44">
        <v>209380</v>
      </c>
      <c r="W112" s="43">
        <v>293490</v>
      </c>
      <c r="X112" s="42">
        <v>43828</v>
      </c>
      <c r="Y112" s="44">
        <v>4148</v>
      </c>
      <c r="Z112" s="43">
        <v>47976</v>
      </c>
      <c r="AA112" s="12">
        <v>654451.41</v>
      </c>
      <c r="AB112" s="12">
        <v>1182271.6499999999</v>
      </c>
      <c r="AC112" s="13">
        <v>1836723.06</v>
      </c>
      <c r="AD112" s="94"/>
      <c r="AE112" s="22"/>
      <c r="AF112" s="22"/>
      <c r="AG112" s="22"/>
      <c r="AH112" s="433">
        <v>43647</v>
      </c>
      <c r="AI112" s="42">
        <v>103456.29999999999</v>
      </c>
      <c r="AJ112" s="44">
        <v>258082</v>
      </c>
      <c r="AK112" s="43">
        <v>361538.3</v>
      </c>
      <c r="AL112" s="42">
        <v>87011.19</v>
      </c>
      <c r="AM112" s="44">
        <v>266760.61</v>
      </c>
      <c r="AN112" s="43">
        <v>353771.8</v>
      </c>
      <c r="AO112" s="42">
        <v>202773.49000000002</v>
      </c>
      <c r="AP112" s="44">
        <v>327706.19</v>
      </c>
      <c r="AQ112" s="43">
        <v>530479.68000000005</v>
      </c>
      <c r="AR112" s="42">
        <v>58007.89</v>
      </c>
      <c r="AS112" s="44">
        <v>65352.58</v>
      </c>
      <c r="AT112" s="43">
        <v>123360.47</v>
      </c>
      <c r="AU112" s="42">
        <v>27184.75</v>
      </c>
      <c r="AV112" s="44">
        <v>42716.38</v>
      </c>
      <c r="AW112" s="43">
        <v>69901.13</v>
      </c>
      <c r="AX112" s="42">
        <v>92230</v>
      </c>
      <c r="AY112" s="44">
        <v>29799.200000000001</v>
      </c>
      <c r="AZ112" s="43">
        <v>122029.2</v>
      </c>
      <c r="BA112" s="42">
        <v>75012.95</v>
      </c>
      <c r="BB112" s="44">
        <v>191694.05</v>
      </c>
      <c r="BC112" s="43">
        <v>266707</v>
      </c>
      <c r="BD112" s="42">
        <v>46149.18</v>
      </c>
      <c r="BE112" s="44">
        <v>10535.5</v>
      </c>
      <c r="BF112" s="43">
        <v>56684.68</v>
      </c>
      <c r="BG112" s="297">
        <v>691825.75</v>
      </c>
      <c r="BH112" s="297">
        <v>1192646.51</v>
      </c>
      <c r="BI112" s="85">
        <v>1884472.26</v>
      </c>
      <c r="BJ112" s="22"/>
      <c r="BL112" s="587"/>
      <c r="BM112" s="587"/>
      <c r="BN112" s="587"/>
    </row>
    <row r="113" spans="1:103" x14ac:dyDescent="0.35">
      <c r="A113" s="2">
        <v>31</v>
      </c>
      <c r="B113" s="307">
        <v>43678</v>
      </c>
      <c r="C113" s="42">
        <v>96623</v>
      </c>
      <c r="D113" s="42">
        <v>223867</v>
      </c>
      <c r="E113" s="43">
        <v>320490</v>
      </c>
      <c r="F113" s="42">
        <v>84377</v>
      </c>
      <c r="G113" s="42">
        <v>199584</v>
      </c>
      <c r="H113" s="43">
        <v>283961</v>
      </c>
      <c r="I113" s="42">
        <v>196442</v>
      </c>
      <c r="J113" s="42">
        <v>293979</v>
      </c>
      <c r="K113" s="43">
        <v>490421</v>
      </c>
      <c r="L113" s="42">
        <v>44574</v>
      </c>
      <c r="M113" s="42">
        <v>85833</v>
      </c>
      <c r="N113" s="43">
        <v>130407</v>
      </c>
      <c r="O113" s="42">
        <v>10403.4</v>
      </c>
      <c r="P113" s="44">
        <v>29489.66</v>
      </c>
      <c r="Q113" s="43">
        <v>39893.06</v>
      </c>
      <c r="R113" s="42">
        <v>23713.5</v>
      </c>
      <c r="S113" s="44">
        <v>3041.21</v>
      </c>
      <c r="T113" s="43">
        <v>26754.71</v>
      </c>
      <c r="U113" s="42">
        <v>86283</v>
      </c>
      <c r="V113" s="44">
        <v>236547</v>
      </c>
      <c r="W113" s="43">
        <v>322830</v>
      </c>
      <c r="X113" s="42">
        <v>21773</v>
      </c>
      <c r="Y113" s="44">
        <v>43335</v>
      </c>
      <c r="Z113" s="43">
        <v>65108</v>
      </c>
      <c r="AA113" s="12">
        <v>564188.9</v>
      </c>
      <c r="AB113" s="12">
        <v>1115675.8700000001</v>
      </c>
      <c r="AC113" s="13">
        <v>1679864.77</v>
      </c>
      <c r="AD113" s="94"/>
      <c r="AE113" s="22"/>
      <c r="AF113" s="22"/>
      <c r="AG113" s="22"/>
      <c r="AH113" s="433">
        <v>43678</v>
      </c>
      <c r="AI113" s="42">
        <v>97196.6</v>
      </c>
      <c r="AJ113" s="44">
        <v>225014.90000000002</v>
      </c>
      <c r="AK113" s="43">
        <v>322211.5</v>
      </c>
      <c r="AL113" s="42">
        <v>96678.02</v>
      </c>
      <c r="AM113" s="44">
        <v>217620.28</v>
      </c>
      <c r="AN113" s="43">
        <v>314298.3</v>
      </c>
      <c r="AO113" s="42">
        <v>204510.95999999996</v>
      </c>
      <c r="AP113" s="44">
        <v>320141.32999999996</v>
      </c>
      <c r="AQ113" s="43">
        <v>524652.28999999992</v>
      </c>
      <c r="AR113" s="42">
        <v>46417.13</v>
      </c>
      <c r="AS113" s="44">
        <v>87432.91</v>
      </c>
      <c r="AT113" s="85">
        <v>133850.04</v>
      </c>
      <c r="AU113" s="42">
        <v>9867.14</v>
      </c>
      <c r="AV113" s="44">
        <v>25602.1</v>
      </c>
      <c r="AW113" s="85">
        <v>35469.24</v>
      </c>
      <c r="AX113" s="42">
        <v>32190.799999999999</v>
      </c>
      <c r="AY113" s="44">
        <v>7703.1</v>
      </c>
      <c r="AZ113" s="43">
        <v>39893.9</v>
      </c>
      <c r="BA113" s="42">
        <v>67554</v>
      </c>
      <c r="BB113" s="44">
        <v>220597</v>
      </c>
      <c r="BC113" s="43">
        <v>288151</v>
      </c>
      <c r="BD113" s="42">
        <v>18968.07</v>
      </c>
      <c r="BE113" s="44">
        <v>15446.39</v>
      </c>
      <c r="BF113" s="43">
        <v>34414.46</v>
      </c>
      <c r="BG113" s="297">
        <v>573382.72</v>
      </c>
      <c r="BH113" s="297">
        <v>1119558.01</v>
      </c>
      <c r="BI113" s="85">
        <v>1692940.73</v>
      </c>
      <c r="BJ113" s="22"/>
      <c r="BL113" s="587"/>
      <c r="BM113" s="587"/>
      <c r="BN113" s="587"/>
    </row>
    <row r="114" spans="1:103" x14ac:dyDescent="0.35">
      <c r="A114" s="2">
        <v>30</v>
      </c>
      <c r="B114" s="307">
        <v>43709</v>
      </c>
      <c r="C114" s="42">
        <v>80314</v>
      </c>
      <c r="D114" s="44">
        <v>217496</v>
      </c>
      <c r="E114" s="43">
        <v>297810</v>
      </c>
      <c r="F114" s="42">
        <v>93604</v>
      </c>
      <c r="G114" s="44">
        <v>160647</v>
      </c>
      <c r="H114" s="43">
        <v>254251</v>
      </c>
      <c r="I114" s="42">
        <v>102200</v>
      </c>
      <c r="J114" s="44">
        <v>179842</v>
      </c>
      <c r="K114" s="43">
        <v>282042</v>
      </c>
      <c r="L114" s="42">
        <v>38793</v>
      </c>
      <c r="M114" s="44">
        <v>71357</v>
      </c>
      <c r="N114" s="13">
        <v>110150</v>
      </c>
      <c r="O114" s="42">
        <v>42815.040000000001</v>
      </c>
      <c r="P114" s="44">
        <v>38187.86</v>
      </c>
      <c r="Q114" s="85">
        <v>81002.899999999994</v>
      </c>
      <c r="R114" s="42">
        <v>10051.44</v>
      </c>
      <c r="S114" s="44">
        <v>0</v>
      </c>
      <c r="T114" s="43">
        <v>10051.44</v>
      </c>
      <c r="U114" s="42">
        <v>77945</v>
      </c>
      <c r="V114" s="44">
        <v>208885</v>
      </c>
      <c r="W114" s="43">
        <v>286830</v>
      </c>
      <c r="X114" s="42">
        <v>15294</v>
      </c>
      <c r="Y114" s="44">
        <v>31335</v>
      </c>
      <c r="Z114" s="43">
        <v>46629</v>
      </c>
      <c r="AA114" s="12">
        <v>461016.48000000004</v>
      </c>
      <c r="AB114" s="12">
        <v>907749.86</v>
      </c>
      <c r="AC114" s="13">
        <v>1368766.34</v>
      </c>
      <c r="AD114" s="94"/>
      <c r="AE114" s="22"/>
      <c r="AF114" s="22"/>
      <c r="AG114" s="22"/>
      <c r="AH114" s="433">
        <v>43709</v>
      </c>
      <c r="AI114" s="42">
        <v>81262.900000000009</v>
      </c>
      <c r="AJ114" s="44">
        <v>219828.09999999998</v>
      </c>
      <c r="AK114" s="43">
        <v>301091</v>
      </c>
      <c r="AL114" s="42">
        <v>90535.5</v>
      </c>
      <c r="AM114" s="44">
        <v>196357.8</v>
      </c>
      <c r="AN114" s="43">
        <v>286893.3</v>
      </c>
      <c r="AO114" s="42">
        <v>144954.78</v>
      </c>
      <c r="AP114" s="44">
        <v>258409.99</v>
      </c>
      <c r="AQ114" s="43">
        <v>403364.77</v>
      </c>
      <c r="AR114" s="42">
        <v>42416.51</v>
      </c>
      <c r="AS114" s="44">
        <v>67430.929999999993</v>
      </c>
      <c r="AT114" s="85">
        <v>109847.44</v>
      </c>
      <c r="AU114" s="42">
        <v>45638.07</v>
      </c>
      <c r="AV114" s="44">
        <v>45983.77</v>
      </c>
      <c r="AW114" s="85">
        <v>91621.84</v>
      </c>
      <c r="AX114" s="42">
        <v>7124.4</v>
      </c>
      <c r="AY114" s="44">
        <v>0</v>
      </c>
      <c r="AZ114" s="43">
        <v>7124.4</v>
      </c>
      <c r="BA114" s="42">
        <v>64881.86</v>
      </c>
      <c r="BB114" s="44">
        <v>219807.84</v>
      </c>
      <c r="BC114" s="43">
        <v>284689.7</v>
      </c>
      <c r="BD114" s="42">
        <v>21038.45</v>
      </c>
      <c r="BE114" s="44">
        <v>38925.949999999997</v>
      </c>
      <c r="BF114" s="43">
        <v>59964.399999999994</v>
      </c>
      <c r="BG114" s="297">
        <v>497852.47000000003</v>
      </c>
      <c r="BH114" s="297">
        <v>1046744.3799999999</v>
      </c>
      <c r="BI114" s="85">
        <v>1544596.8499999999</v>
      </c>
      <c r="BJ114" s="22"/>
      <c r="BL114" s="587"/>
      <c r="BM114" s="587"/>
      <c r="BN114" s="587"/>
    </row>
    <row r="115" spans="1:103" x14ac:dyDescent="0.35">
      <c r="A115" s="2">
        <v>31</v>
      </c>
      <c r="B115" s="307">
        <v>43739</v>
      </c>
      <c r="C115" s="42">
        <v>102046</v>
      </c>
      <c r="D115" s="44">
        <v>235634</v>
      </c>
      <c r="E115" s="43">
        <v>337680</v>
      </c>
      <c r="F115" s="42">
        <v>103791</v>
      </c>
      <c r="G115" s="44">
        <v>227315</v>
      </c>
      <c r="H115" s="43">
        <v>331106</v>
      </c>
      <c r="I115" s="42">
        <v>181041</v>
      </c>
      <c r="J115" s="44">
        <v>256145</v>
      </c>
      <c r="K115" s="43">
        <v>437186</v>
      </c>
      <c r="L115" s="42">
        <v>57640</v>
      </c>
      <c r="M115" s="44">
        <v>80281</v>
      </c>
      <c r="N115" s="13">
        <v>137921</v>
      </c>
      <c r="O115" s="42">
        <v>32724.53</v>
      </c>
      <c r="P115" s="44">
        <v>54214.39</v>
      </c>
      <c r="Q115" s="85">
        <v>86938.92</v>
      </c>
      <c r="R115" s="42">
        <v>52270.55</v>
      </c>
      <c r="S115" s="44">
        <v>42257.57</v>
      </c>
      <c r="T115" s="43">
        <v>94528.12</v>
      </c>
      <c r="U115" s="42">
        <v>80665</v>
      </c>
      <c r="V115" s="44">
        <v>208415</v>
      </c>
      <c r="W115" s="43">
        <v>289080</v>
      </c>
      <c r="X115" s="42">
        <v>33177</v>
      </c>
      <c r="Y115" s="44">
        <v>36088</v>
      </c>
      <c r="Z115" s="43">
        <v>69265</v>
      </c>
      <c r="AA115" s="12">
        <v>643355.08000000007</v>
      </c>
      <c r="AB115" s="12">
        <v>1140349.96</v>
      </c>
      <c r="AC115" s="13">
        <v>1783705.04</v>
      </c>
      <c r="AD115" s="94"/>
      <c r="AE115" s="22"/>
      <c r="AF115" s="22"/>
      <c r="AG115" s="22"/>
      <c r="AH115" s="433">
        <v>43739</v>
      </c>
      <c r="AI115" s="42">
        <v>101241</v>
      </c>
      <c r="AJ115" s="44">
        <v>221884</v>
      </c>
      <c r="AK115" s="43">
        <v>323125</v>
      </c>
      <c r="AL115" s="42">
        <v>98521</v>
      </c>
      <c r="AM115" s="44">
        <v>239451</v>
      </c>
      <c r="AN115" s="43">
        <v>337972</v>
      </c>
      <c r="AO115" s="42">
        <v>158402</v>
      </c>
      <c r="AP115" s="44">
        <v>261781</v>
      </c>
      <c r="AQ115" s="43">
        <v>420183</v>
      </c>
      <c r="AR115" s="42">
        <v>43120.65</v>
      </c>
      <c r="AS115" s="44">
        <v>127796.05</v>
      </c>
      <c r="AT115" s="85">
        <v>170916.7</v>
      </c>
      <c r="AU115" s="42">
        <v>31381.68</v>
      </c>
      <c r="AV115" s="44">
        <v>54671.48</v>
      </c>
      <c r="AW115" s="85">
        <v>86053.16</v>
      </c>
      <c r="AX115" s="42">
        <v>53551.8</v>
      </c>
      <c r="AY115" s="44">
        <v>40351.800000000003</v>
      </c>
      <c r="AZ115" s="43">
        <v>93903.6</v>
      </c>
      <c r="BA115" s="42">
        <v>65118</v>
      </c>
      <c r="BB115" s="44">
        <v>194804</v>
      </c>
      <c r="BC115" s="43">
        <v>259922</v>
      </c>
      <c r="BD115" s="42">
        <v>29740.989999999998</v>
      </c>
      <c r="BE115" s="44">
        <v>49955.57</v>
      </c>
      <c r="BF115" s="43">
        <v>79696.56</v>
      </c>
      <c r="BG115" s="297">
        <v>581077.12</v>
      </c>
      <c r="BH115" s="297">
        <v>1190694.9000000001</v>
      </c>
      <c r="BI115" s="85">
        <v>1771772.02</v>
      </c>
      <c r="BJ115" s="22"/>
      <c r="BL115" s="587"/>
      <c r="BM115" s="587"/>
      <c r="BN115" s="587"/>
    </row>
    <row r="116" spans="1:103" x14ac:dyDescent="0.35">
      <c r="A116" s="2">
        <v>30</v>
      </c>
      <c r="B116" s="307">
        <v>43770</v>
      </c>
      <c r="C116" s="42">
        <v>73154</v>
      </c>
      <c r="D116" s="42">
        <v>226366</v>
      </c>
      <c r="E116" s="43">
        <v>299520</v>
      </c>
      <c r="F116" s="42">
        <v>94389</v>
      </c>
      <c r="G116" s="42">
        <v>247509</v>
      </c>
      <c r="H116" s="43">
        <v>341898</v>
      </c>
      <c r="I116" s="42">
        <v>181900</v>
      </c>
      <c r="J116" s="42">
        <v>344373</v>
      </c>
      <c r="K116" s="43">
        <v>526273</v>
      </c>
      <c r="L116" s="42">
        <v>63356</v>
      </c>
      <c r="M116" s="42">
        <v>105528</v>
      </c>
      <c r="N116" s="43">
        <v>168884</v>
      </c>
      <c r="O116" s="42">
        <v>47801.63</v>
      </c>
      <c r="P116" s="44">
        <v>86258.9</v>
      </c>
      <c r="Q116" s="43">
        <v>134060.53</v>
      </c>
      <c r="R116" s="42">
        <v>86064.16</v>
      </c>
      <c r="S116" s="44">
        <v>85742.27</v>
      </c>
      <c r="T116" s="43">
        <v>171806.43</v>
      </c>
      <c r="U116" s="42">
        <v>89635</v>
      </c>
      <c r="V116" s="44">
        <v>252285</v>
      </c>
      <c r="W116" s="43">
        <v>341920</v>
      </c>
      <c r="X116" s="42">
        <v>34800</v>
      </c>
      <c r="Y116" s="44">
        <v>40132</v>
      </c>
      <c r="Z116" s="43">
        <v>74932</v>
      </c>
      <c r="AA116" s="12">
        <v>671099.79</v>
      </c>
      <c r="AB116" s="12">
        <v>1388194.17</v>
      </c>
      <c r="AC116" s="13">
        <v>2059293.96</v>
      </c>
      <c r="AD116" s="94"/>
      <c r="AE116" s="22"/>
      <c r="AF116" s="22"/>
      <c r="AG116" s="22"/>
      <c r="AH116" s="433">
        <v>43770</v>
      </c>
      <c r="AI116" s="42">
        <v>65233.3</v>
      </c>
      <c r="AJ116" s="44">
        <v>233928.7</v>
      </c>
      <c r="AK116" s="43">
        <v>299162</v>
      </c>
      <c r="AL116" s="42">
        <v>95095.4</v>
      </c>
      <c r="AM116" s="44">
        <v>210716.3</v>
      </c>
      <c r="AN116" s="43">
        <v>305811.69999999995</v>
      </c>
      <c r="AO116" s="42">
        <v>182770.87</v>
      </c>
      <c r="AP116" s="44">
        <v>290737.98</v>
      </c>
      <c r="AQ116" s="43">
        <v>473508.85</v>
      </c>
      <c r="AR116" s="42">
        <v>57750.340000000004</v>
      </c>
      <c r="AS116" s="44">
        <v>87804.32</v>
      </c>
      <c r="AT116" s="43">
        <v>145554.66</v>
      </c>
      <c r="AU116" s="42">
        <v>38402.36</v>
      </c>
      <c r="AV116" s="44">
        <v>80705.76999999999</v>
      </c>
      <c r="AW116" s="43">
        <v>119108.12999999999</v>
      </c>
      <c r="AX116" s="42">
        <v>82462.2</v>
      </c>
      <c r="AY116" s="44">
        <v>84811.7</v>
      </c>
      <c r="AZ116" s="43">
        <v>167273.9</v>
      </c>
      <c r="BA116" s="42">
        <v>78098.739999999991</v>
      </c>
      <c r="BB116" s="44">
        <v>221673.26</v>
      </c>
      <c r="BC116" s="43">
        <v>299772</v>
      </c>
      <c r="BD116" s="42">
        <v>29950.77</v>
      </c>
      <c r="BE116" s="44">
        <v>38317.040000000001</v>
      </c>
      <c r="BF116" s="43">
        <v>68267.81</v>
      </c>
      <c r="BG116" s="297">
        <v>629763.98</v>
      </c>
      <c r="BH116" s="297">
        <v>1248695.07</v>
      </c>
      <c r="BI116" s="85">
        <v>1878459.05</v>
      </c>
      <c r="BJ116" s="22"/>
      <c r="BL116" s="587"/>
      <c r="BM116" s="587"/>
      <c r="BN116" s="587"/>
    </row>
    <row r="117" spans="1:103" x14ac:dyDescent="0.35">
      <c r="A117" s="2">
        <v>31</v>
      </c>
      <c r="B117" s="307">
        <v>43800</v>
      </c>
      <c r="C117" s="42">
        <v>75264</v>
      </c>
      <c r="D117" s="42">
        <v>226596</v>
      </c>
      <c r="E117" s="13">
        <v>301860</v>
      </c>
      <c r="F117" s="42">
        <v>59806</v>
      </c>
      <c r="G117" s="42">
        <v>184528</v>
      </c>
      <c r="H117" s="13">
        <v>244334</v>
      </c>
      <c r="I117" s="42">
        <v>197304</v>
      </c>
      <c r="J117" s="42">
        <v>365450</v>
      </c>
      <c r="K117" s="13">
        <v>562754</v>
      </c>
      <c r="L117" s="42">
        <v>67890</v>
      </c>
      <c r="M117" s="42">
        <v>99847</v>
      </c>
      <c r="N117" s="13">
        <v>167737</v>
      </c>
      <c r="O117" s="42">
        <v>55302.89</v>
      </c>
      <c r="P117" s="44">
        <v>100962.71</v>
      </c>
      <c r="Q117" s="85">
        <v>156265.60000000001</v>
      </c>
      <c r="R117" s="42">
        <v>78870.899999999994</v>
      </c>
      <c r="S117" s="44">
        <v>122658.951</v>
      </c>
      <c r="T117" s="13">
        <v>201529.851</v>
      </c>
      <c r="U117" s="42">
        <v>62100</v>
      </c>
      <c r="V117" s="44">
        <v>169300</v>
      </c>
      <c r="W117" s="13">
        <v>231400</v>
      </c>
      <c r="X117" s="42">
        <v>39803</v>
      </c>
      <c r="Y117" s="44">
        <v>17692</v>
      </c>
      <c r="Z117" s="13">
        <v>57495</v>
      </c>
      <c r="AA117" s="12">
        <v>636340.79</v>
      </c>
      <c r="AB117" s="12">
        <v>1287034.6609999998</v>
      </c>
      <c r="AC117" s="13">
        <v>1923375.4509999999</v>
      </c>
      <c r="AD117" s="94"/>
      <c r="AE117" s="22"/>
      <c r="AF117" s="22"/>
      <c r="AG117" s="22"/>
      <c r="AH117" s="433">
        <v>43800</v>
      </c>
      <c r="AI117" s="83">
        <v>79304</v>
      </c>
      <c r="AJ117" s="84">
        <v>142623</v>
      </c>
      <c r="AK117" s="82">
        <v>221927</v>
      </c>
      <c r="AL117" s="83">
        <v>53305</v>
      </c>
      <c r="AM117" s="84">
        <v>178659</v>
      </c>
      <c r="AN117" s="82">
        <v>231964</v>
      </c>
      <c r="AO117" s="83">
        <v>202072.03</v>
      </c>
      <c r="AP117" s="84">
        <v>369826.18</v>
      </c>
      <c r="AQ117" s="334">
        <v>571898.21</v>
      </c>
      <c r="AR117" s="83">
        <v>76468</v>
      </c>
      <c r="AS117" s="84">
        <v>119520</v>
      </c>
      <c r="AT117" s="82">
        <v>195988</v>
      </c>
      <c r="AU117" s="83">
        <v>47905.1</v>
      </c>
      <c r="AV117" s="84">
        <v>75350.69</v>
      </c>
      <c r="AW117" s="82">
        <v>123255.79000000001</v>
      </c>
      <c r="AX117" s="83">
        <v>73512</v>
      </c>
      <c r="AY117" s="84">
        <v>118929.7</v>
      </c>
      <c r="AZ117" s="82">
        <v>192441.7</v>
      </c>
      <c r="BA117" s="83">
        <v>46164</v>
      </c>
      <c r="BB117" s="84">
        <v>115714</v>
      </c>
      <c r="BC117" s="82">
        <v>161878</v>
      </c>
      <c r="BD117" s="83">
        <v>40936.39</v>
      </c>
      <c r="BE117" s="84">
        <v>18189.66</v>
      </c>
      <c r="BF117" s="82">
        <v>59126.05</v>
      </c>
      <c r="BG117" s="297">
        <v>619666.52</v>
      </c>
      <c r="BH117" s="297">
        <v>1138812.23</v>
      </c>
      <c r="BI117" s="85">
        <v>1758478.75</v>
      </c>
      <c r="BJ117" s="22"/>
      <c r="BL117" s="587"/>
      <c r="BM117" s="587"/>
      <c r="BN117" s="587"/>
    </row>
    <row r="118" spans="1:103" x14ac:dyDescent="0.35">
      <c r="A118" s="2">
        <v>31</v>
      </c>
      <c r="B118" s="307">
        <v>43831</v>
      </c>
      <c r="C118" s="42">
        <v>85152</v>
      </c>
      <c r="D118" s="42">
        <v>259188</v>
      </c>
      <c r="E118" s="43">
        <v>344340</v>
      </c>
      <c r="F118" s="42">
        <v>103511</v>
      </c>
      <c r="G118" s="42">
        <v>274831</v>
      </c>
      <c r="H118" s="43">
        <v>378342</v>
      </c>
      <c r="I118" s="42">
        <v>123017</v>
      </c>
      <c r="J118" s="42">
        <v>321717</v>
      </c>
      <c r="K118" s="43">
        <v>444734</v>
      </c>
      <c r="L118" s="42">
        <v>81253</v>
      </c>
      <c r="M118" s="42">
        <v>74020</v>
      </c>
      <c r="N118" s="43">
        <v>155273</v>
      </c>
      <c r="O118" s="42">
        <v>54356.17</v>
      </c>
      <c r="P118" s="44">
        <v>84007.94</v>
      </c>
      <c r="Q118" s="43">
        <v>138364.10999999999</v>
      </c>
      <c r="R118" s="42">
        <v>94617.74</v>
      </c>
      <c r="S118" s="44">
        <v>144869.4</v>
      </c>
      <c r="T118" s="43">
        <v>239487.14</v>
      </c>
      <c r="U118" s="42">
        <v>89940</v>
      </c>
      <c r="V118" s="44">
        <v>242660</v>
      </c>
      <c r="W118" s="43">
        <v>332600</v>
      </c>
      <c r="X118" s="42">
        <v>34533</v>
      </c>
      <c r="Y118" s="44">
        <v>32268</v>
      </c>
      <c r="Z118" s="43">
        <v>66801</v>
      </c>
      <c r="AA118" s="12">
        <v>666379.91</v>
      </c>
      <c r="AB118" s="12">
        <v>1433561.3399999999</v>
      </c>
      <c r="AC118" s="13">
        <v>2099941.25</v>
      </c>
      <c r="AD118" s="94"/>
      <c r="AE118" s="22"/>
      <c r="AF118" s="22"/>
      <c r="AG118" s="22"/>
      <c r="AH118" s="433">
        <v>43831</v>
      </c>
      <c r="AI118" s="42">
        <v>81798.899999999994</v>
      </c>
      <c r="AJ118" s="44">
        <v>240981.5</v>
      </c>
      <c r="AK118" s="43">
        <v>322780.40000000002</v>
      </c>
      <c r="AL118" s="42">
        <v>106170.5</v>
      </c>
      <c r="AM118" s="44">
        <v>243207.7</v>
      </c>
      <c r="AN118" s="43">
        <v>349378.2</v>
      </c>
      <c r="AO118" s="42">
        <v>148446.12</v>
      </c>
      <c r="AP118" s="44">
        <v>308988.36</v>
      </c>
      <c r="AQ118" s="43">
        <v>457434.48</v>
      </c>
      <c r="AR118" s="42">
        <v>78137.62</v>
      </c>
      <c r="AS118" s="44">
        <v>86785.3</v>
      </c>
      <c r="AT118" s="43">
        <v>164922.91999999998</v>
      </c>
      <c r="AU118" s="325">
        <v>61480.72</v>
      </c>
      <c r="AV118" s="447">
        <v>89753.2</v>
      </c>
      <c r="AW118" s="448">
        <v>151233.91999999998</v>
      </c>
      <c r="AX118" s="42">
        <v>97107</v>
      </c>
      <c r="AY118" s="44">
        <v>140832.4</v>
      </c>
      <c r="AZ118" s="43">
        <v>237939.4</v>
      </c>
      <c r="BA118" s="42">
        <v>96461</v>
      </c>
      <c r="BB118" s="44">
        <v>209768</v>
      </c>
      <c r="BC118" s="43">
        <v>306229</v>
      </c>
      <c r="BD118" s="42">
        <v>30164.799999999999</v>
      </c>
      <c r="BE118" s="44">
        <v>32992.199999999997</v>
      </c>
      <c r="BF118" s="43">
        <v>63157</v>
      </c>
      <c r="BG118" s="297">
        <v>699766.66</v>
      </c>
      <c r="BH118" s="297">
        <v>1353308.6600000001</v>
      </c>
      <c r="BI118" s="85">
        <v>2053075.3200000003</v>
      </c>
      <c r="BJ118" s="22"/>
      <c r="BL118" s="587"/>
      <c r="BM118" s="587"/>
      <c r="BN118" s="587"/>
    </row>
    <row r="119" spans="1:103" x14ac:dyDescent="0.35">
      <c r="A119" s="2">
        <v>29</v>
      </c>
      <c r="B119" s="307">
        <v>43862</v>
      </c>
      <c r="C119" s="42">
        <v>84418</v>
      </c>
      <c r="D119" s="42">
        <v>241922</v>
      </c>
      <c r="E119" s="43">
        <v>326340</v>
      </c>
      <c r="F119" s="42">
        <v>103717</v>
      </c>
      <c r="G119" s="42">
        <v>228700</v>
      </c>
      <c r="H119" s="43">
        <v>332417</v>
      </c>
      <c r="I119" s="42">
        <v>158452</v>
      </c>
      <c r="J119" s="42">
        <v>365138</v>
      </c>
      <c r="K119" s="43">
        <v>523590</v>
      </c>
      <c r="L119" s="42">
        <v>110462</v>
      </c>
      <c r="M119" s="42">
        <v>74576</v>
      </c>
      <c r="N119" s="43">
        <v>185038</v>
      </c>
      <c r="O119" s="42">
        <v>22584.18</v>
      </c>
      <c r="P119" s="44">
        <v>86674.77</v>
      </c>
      <c r="Q119" s="43">
        <v>109258.95000000001</v>
      </c>
      <c r="R119" s="42">
        <v>95671.81</v>
      </c>
      <c r="S119" s="44">
        <v>127023.06</v>
      </c>
      <c r="T119" s="43">
        <v>222694.87</v>
      </c>
      <c r="U119" s="42">
        <v>90220</v>
      </c>
      <c r="V119" s="44">
        <v>245380</v>
      </c>
      <c r="W119" s="43">
        <v>335600</v>
      </c>
      <c r="X119" s="42">
        <v>35715.17</v>
      </c>
      <c r="Y119" s="44">
        <v>39709.800000000003</v>
      </c>
      <c r="Z119" s="43">
        <v>75424.97</v>
      </c>
      <c r="AA119" s="12">
        <v>701240.16</v>
      </c>
      <c r="AB119" s="12">
        <v>1409123.6300000001</v>
      </c>
      <c r="AC119" s="13">
        <v>2110363.79</v>
      </c>
      <c r="AD119" s="22"/>
      <c r="AE119" s="22"/>
      <c r="AF119" s="22"/>
      <c r="AG119" s="22"/>
      <c r="AH119" s="433">
        <v>43862</v>
      </c>
      <c r="AI119" s="42">
        <v>84584.7</v>
      </c>
      <c r="AJ119" s="44">
        <v>255673.4</v>
      </c>
      <c r="AK119" s="43">
        <v>340258.1</v>
      </c>
      <c r="AL119" s="42">
        <v>99443.8</v>
      </c>
      <c r="AM119" s="44">
        <v>221185.60000000003</v>
      </c>
      <c r="AN119" s="43">
        <v>320629.40000000002</v>
      </c>
      <c r="AO119" s="42">
        <v>153850.56</v>
      </c>
      <c r="AP119" s="44">
        <v>280751.98</v>
      </c>
      <c r="AQ119" s="43">
        <v>434602.54</v>
      </c>
      <c r="AR119" s="42">
        <v>97854.44</v>
      </c>
      <c r="AS119" s="44">
        <v>96603.900000000009</v>
      </c>
      <c r="AT119" s="43">
        <v>194458.34000000003</v>
      </c>
      <c r="AU119" s="42">
        <v>22464.1</v>
      </c>
      <c r="AV119" s="44">
        <v>105607.03</v>
      </c>
      <c r="AW119" s="43">
        <v>128071.13</v>
      </c>
      <c r="AX119" s="42">
        <v>101124.1</v>
      </c>
      <c r="AY119" s="44">
        <v>130721.60000000001</v>
      </c>
      <c r="AZ119" s="43">
        <v>231845.7</v>
      </c>
      <c r="BA119" s="42">
        <v>94813</v>
      </c>
      <c r="BB119" s="44">
        <v>203172</v>
      </c>
      <c r="BC119" s="43">
        <v>297985</v>
      </c>
      <c r="BD119" s="42">
        <v>35059.51</v>
      </c>
      <c r="BE119" s="44">
        <v>38646.129999999997</v>
      </c>
      <c r="BF119" s="43">
        <v>73705.64</v>
      </c>
      <c r="BG119" s="297">
        <v>689194.21</v>
      </c>
      <c r="BH119" s="297">
        <v>1332361.6399999997</v>
      </c>
      <c r="BI119" s="297">
        <v>2021555.8499999996</v>
      </c>
      <c r="BJ119" s="22"/>
      <c r="BL119" s="587"/>
      <c r="BM119" s="587"/>
      <c r="BN119" s="587"/>
    </row>
    <row r="120" spans="1:103" ht="15" thickBot="1" x14ac:dyDescent="0.4">
      <c r="A120" s="2">
        <v>31</v>
      </c>
      <c r="B120" s="307">
        <v>43891</v>
      </c>
      <c r="C120" s="42">
        <v>72826</v>
      </c>
      <c r="D120" s="42">
        <v>293564</v>
      </c>
      <c r="E120" s="43">
        <v>366390</v>
      </c>
      <c r="F120" s="42">
        <v>99048</v>
      </c>
      <c r="G120" s="42">
        <v>221665</v>
      </c>
      <c r="H120" s="43">
        <v>320713</v>
      </c>
      <c r="I120" s="42">
        <v>108718</v>
      </c>
      <c r="J120" s="42">
        <v>268714</v>
      </c>
      <c r="K120" s="43">
        <v>377432</v>
      </c>
      <c r="L120" s="42">
        <v>73958</v>
      </c>
      <c r="M120" s="42">
        <v>126243</v>
      </c>
      <c r="N120" s="43">
        <v>200201</v>
      </c>
      <c r="O120" s="42">
        <v>17683.12</v>
      </c>
      <c r="P120" s="44">
        <v>14123.24</v>
      </c>
      <c r="Q120" s="43">
        <v>31806.36</v>
      </c>
      <c r="R120" s="42">
        <v>93735</v>
      </c>
      <c r="S120" s="44">
        <v>153984.508</v>
      </c>
      <c r="T120" s="43">
        <v>247719.508</v>
      </c>
      <c r="U120" s="42">
        <v>100100</v>
      </c>
      <c r="V120" s="44">
        <v>264400</v>
      </c>
      <c r="W120" s="43">
        <v>364500</v>
      </c>
      <c r="X120" s="42">
        <v>37491.620000000003</v>
      </c>
      <c r="Y120" s="44">
        <v>11998.71</v>
      </c>
      <c r="Z120" s="43">
        <v>49490.33</v>
      </c>
      <c r="AA120" s="12">
        <v>603559.74</v>
      </c>
      <c r="AB120" s="12">
        <v>1354692.4580000001</v>
      </c>
      <c r="AC120" s="13">
        <v>1958252.1980000001</v>
      </c>
      <c r="AD120" s="94"/>
      <c r="AE120" s="22"/>
      <c r="AF120" s="22"/>
      <c r="AG120" s="22"/>
      <c r="AH120" s="433">
        <v>43891</v>
      </c>
      <c r="AI120" s="42">
        <v>72820.299999999988</v>
      </c>
      <c r="AJ120" s="44">
        <v>277957</v>
      </c>
      <c r="AK120" s="43">
        <v>350777.3</v>
      </c>
      <c r="AL120" s="42">
        <v>106581.3</v>
      </c>
      <c r="AM120" s="44">
        <v>265722.59999999998</v>
      </c>
      <c r="AN120" s="43">
        <v>372303.89999999997</v>
      </c>
      <c r="AO120" s="42">
        <v>139539.53999999998</v>
      </c>
      <c r="AP120" s="44">
        <v>265992.38</v>
      </c>
      <c r="AQ120" s="43">
        <v>405531.92</v>
      </c>
      <c r="AR120" s="42">
        <v>76159.17</v>
      </c>
      <c r="AS120" s="44">
        <v>112184.05</v>
      </c>
      <c r="AT120" s="43">
        <v>188343.22</v>
      </c>
      <c r="AU120" s="42">
        <v>22654.1</v>
      </c>
      <c r="AV120" s="44">
        <v>19376.3</v>
      </c>
      <c r="AW120" s="43">
        <v>42030.399999999994</v>
      </c>
      <c r="AX120" s="42">
        <v>98269.2</v>
      </c>
      <c r="AY120" s="44">
        <v>153418.39000000001</v>
      </c>
      <c r="AZ120" s="43">
        <v>251687.59000000003</v>
      </c>
      <c r="BA120" s="42">
        <v>101905</v>
      </c>
      <c r="BB120" s="44">
        <v>244166</v>
      </c>
      <c r="BC120" s="43">
        <v>346071</v>
      </c>
      <c r="BD120" s="42">
        <v>37793</v>
      </c>
      <c r="BE120" s="44">
        <v>10350</v>
      </c>
      <c r="BF120" s="43">
        <v>48143</v>
      </c>
      <c r="BG120" s="297">
        <v>655721.61</v>
      </c>
      <c r="BH120" s="297">
        <v>1349166.72</v>
      </c>
      <c r="BI120" s="297">
        <v>2004888.33</v>
      </c>
      <c r="BJ120" s="22"/>
      <c r="BL120" s="587"/>
      <c r="BM120" s="587"/>
      <c r="BN120" s="587"/>
    </row>
    <row r="121" spans="1:103" ht="15" thickBot="1" x14ac:dyDescent="0.4">
      <c r="A121" s="2">
        <f>SUM(A109:A120)</f>
        <v>366</v>
      </c>
      <c r="B121" s="310" t="s">
        <v>82</v>
      </c>
      <c r="C121" s="279">
        <f>SUM(C109:C120)</f>
        <v>1051045</v>
      </c>
      <c r="D121" s="280">
        <f t="shared" ref="D121:Z121" si="116">SUM(D109:D120)</f>
        <v>2872834</v>
      </c>
      <c r="E121" s="287">
        <f t="shared" si="116"/>
        <v>3923879</v>
      </c>
      <c r="F121" s="279">
        <f t="shared" si="116"/>
        <v>1039136</v>
      </c>
      <c r="G121" s="280">
        <f t="shared" si="116"/>
        <v>2698560</v>
      </c>
      <c r="H121" s="287">
        <f t="shared" si="116"/>
        <v>3737696</v>
      </c>
      <c r="I121" s="279">
        <f t="shared" si="116"/>
        <v>2085399</v>
      </c>
      <c r="J121" s="280">
        <f t="shared" si="116"/>
        <v>3840488</v>
      </c>
      <c r="K121" s="287">
        <f t="shared" si="116"/>
        <v>5925887</v>
      </c>
      <c r="L121" s="279">
        <f>SUM(L109:L120)</f>
        <v>745224</v>
      </c>
      <c r="M121" s="280">
        <f>SUM(M109:M120)</f>
        <v>1003658</v>
      </c>
      <c r="N121" s="287">
        <f>SUM(N109:N120)</f>
        <v>1748882</v>
      </c>
      <c r="O121" s="279">
        <f>SUM(O109:O120)</f>
        <v>379445.32999999996</v>
      </c>
      <c r="P121" s="280">
        <f>SUM(P109:P120)</f>
        <v>605277.14</v>
      </c>
      <c r="Q121" s="287">
        <f t="shared" si="116"/>
        <v>984722.46999999986</v>
      </c>
      <c r="R121" s="279">
        <f t="shared" si="116"/>
        <v>808578.05</v>
      </c>
      <c r="S121" s="280">
        <f t="shared" si="116"/>
        <v>908536.54400000011</v>
      </c>
      <c r="T121" s="287">
        <f t="shared" si="116"/>
        <v>1717114.594</v>
      </c>
      <c r="U121" s="279">
        <f t="shared" si="116"/>
        <v>1026628</v>
      </c>
      <c r="V121" s="280">
        <f t="shared" si="116"/>
        <v>2668112</v>
      </c>
      <c r="W121" s="287">
        <f t="shared" si="116"/>
        <v>3694740</v>
      </c>
      <c r="X121" s="279">
        <f t="shared" si="116"/>
        <v>370723.79</v>
      </c>
      <c r="Y121" s="280">
        <f t="shared" si="116"/>
        <v>363071.41000000003</v>
      </c>
      <c r="Z121" s="287">
        <f t="shared" si="116"/>
        <v>733795.2</v>
      </c>
      <c r="AA121" s="288">
        <f>SUM(AA109:AA120)</f>
        <v>7506179.1700000009</v>
      </c>
      <c r="AB121" s="289">
        <f>SUM(AB109:AB120)</f>
        <v>14960537.094000001</v>
      </c>
      <c r="AC121" s="290">
        <f>SUM(AC109:AC120)</f>
        <v>22466716.263999999</v>
      </c>
      <c r="AD121" s="94"/>
      <c r="AF121" s="22"/>
      <c r="AH121" s="308" t="s">
        <v>14</v>
      </c>
      <c r="AI121" s="46">
        <f t="shared" ref="AI121:BF121" si="117">SUM(AI109:AI120)</f>
        <v>1043661.1000000001</v>
      </c>
      <c r="AJ121" s="47">
        <f t="shared" si="117"/>
        <v>2914746.6</v>
      </c>
      <c r="AK121" s="48">
        <f t="shared" si="117"/>
        <v>3958407.6999999997</v>
      </c>
      <c r="AL121" s="46">
        <f t="shared" si="117"/>
        <v>1098725.1500000001</v>
      </c>
      <c r="AM121" s="47">
        <f t="shared" si="117"/>
        <v>2899457.1500000004</v>
      </c>
      <c r="AN121" s="48">
        <f t="shared" si="117"/>
        <v>3998182.3</v>
      </c>
      <c r="AO121" s="46">
        <f t="shared" si="117"/>
        <v>2127811.91</v>
      </c>
      <c r="AP121" s="47">
        <f t="shared" si="117"/>
        <v>3583924.47</v>
      </c>
      <c r="AQ121" s="48">
        <f t="shared" si="117"/>
        <v>5711736.3799999999</v>
      </c>
      <c r="AR121" s="46">
        <f>SUM(AR109:AR120)</f>
        <v>739142.9</v>
      </c>
      <c r="AS121" s="47">
        <f>SUM(AS109:AS120)</f>
        <v>1071736.52</v>
      </c>
      <c r="AT121" s="48">
        <f>SUM(AT109:AT120)</f>
        <v>1810879.42</v>
      </c>
      <c r="AU121" s="46">
        <f t="shared" si="117"/>
        <v>374630.18999999994</v>
      </c>
      <c r="AV121" s="47">
        <f t="shared" si="117"/>
        <v>598981.04</v>
      </c>
      <c r="AW121" s="48">
        <f t="shared" si="117"/>
        <v>973611.23</v>
      </c>
      <c r="AX121" s="46">
        <f t="shared" si="117"/>
        <v>853091.49999999988</v>
      </c>
      <c r="AY121" s="47">
        <f t="shared" si="117"/>
        <v>953565.59</v>
      </c>
      <c r="AZ121" s="48">
        <f t="shared" si="117"/>
        <v>1806657.09</v>
      </c>
      <c r="BA121" s="46">
        <f t="shared" si="117"/>
        <v>945464.55</v>
      </c>
      <c r="BB121" s="47">
        <f t="shared" si="117"/>
        <v>2442598.1500000004</v>
      </c>
      <c r="BC121" s="48">
        <f t="shared" si="117"/>
        <v>3388062.7</v>
      </c>
      <c r="BD121" s="46">
        <f t="shared" si="117"/>
        <v>367946.85</v>
      </c>
      <c r="BE121" s="47">
        <f t="shared" si="117"/>
        <v>351406.66000000003</v>
      </c>
      <c r="BF121" s="48">
        <f t="shared" si="117"/>
        <v>719353.51</v>
      </c>
      <c r="BG121" s="298">
        <f>SUM(BG109:BG120)</f>
        <v>7550474.1500000004</v>
      </c>
      <c r="BH121" s="299">
        <f>SUM(BH109:BH120)</f>
        <v>14816416.180000002</v>
      </c>
      <c r="BI121" s="300">
        <f>SUM(BI109:BI120)</f>
        <v>22366890.329999998</v>
      </c>
      <c r="BJ121" s="22"/>
    </row>
    <row r="122" spans="1:103" x14ac:dyDescent="0.35">
      <c r="AC122" s="22">
        <f>SUM(AC115:AC120)</f>
        <v>11934931.689000001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22">
        <f>SUM(BI115:BI120)</f>
        <v>11488229.32</v>
      </c>
      <c r="BJ122" s="22"/>
    </row>
    <row r="123" spans="1:103" ht="15" thickBot="1" x14ac:dyDescent="0.4"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80">
        <f>(AA121-AA104)/AA104%</f>
        <v>1.6920146139506844</v>
      </c>
      <c r="AB123" s="80">
        <f>(AB121-AB104)/AB104%</f>
        <v>6.2795141521188844</v>
      </c>
      <c r="AC123" s="80">
        <f>(AC121-AC104)/AC104%</f>
        <v>4.7014623487057419</v>
      </c>
      <c r="AD123" s="80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>
        <f>453/3257</f>
        <v>0.13908504758980658</v>
      </c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80"/>
      <c r="BH123" s="80"/>
      <c r="BI123" s="80"/>
      <c r="BJ123" s="22"/>
    </row>
    <row r="124" spans="1:103" ht="15" thickBot="1" x14ac:dyDescent="0.4">
      <c r="B124" s="306"/>
      <c r="C124" s="602" t="s">
        <v>39</v>
      </c>
      <c r="D124" s="603"/>
      <c r="E124" s="603"/>
      <c r="F124" s="603"/>
      <c r="G124" s="603"/>
      <c r="H124" s="603"/>
      <c r="I124" s="603"/>
      <c r="J124" s="603"/>
      <c r="K124" s="603"/>
      <c r="L124" s="603"/>
      <c r="M124" s="603"/>
      <c r="N124" s="603"/>
      <c r="O124" s="603"/>
      <c r="P124" s="603"/>
      <c r="Q124" s="603"/>
      <c r="R124" s="603"/>
      <c r="S124" s="603"/>
      <c r="T124" s="603"/>
      <c r="U124" s="603"/>
      <c r="V124" s="603"/>
      <c r="W124" s="603"/>
      <c r="X124" s="603"/>
      <c r="Y124" s="603"/>
      <c r="Z124" s="603"/>
      <c r="AA124" s="603"/>
      <c r="AB124" s="603"/>
      <c r="AC124" s="604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22"/>
    </row>
    <row r="125" spans="1:103" ht="15" thickBot="1" x14ac:dyDescent="0.4">
      <c r="B125" s="306"/>
      <c r="C125" s="602" t="s">
        <v>1</v>
      </c>
      <c r="D125" s="603"/>
      <c r="E125" s="604"/>
      <c r="F125" s="602" t="s">
        <v>2</v>
      </c>
      <c r="G125" s="603"/>
      <c r="H125" s="604"/>
      <c r="I125" s="602" t="s">
        <v>3</v>
      </c>
      <c r="J125" s="603"/>
      <c r="K125" s="604"/>
      <c r="L125" s="602" t="s">
        <v>4</v>
      </c>
      <c r="M125" s="603"/>
      <c r="N125" s="604"/>
      <c r="O125" s="602" t="s">
        <v>5</v>
      </c>
      <c r="P125" s="603"/>
      <c r="Q125" s="604"/>
      <c r="R125" s="602" t="s">
        <v>6</v>
      </c>
      <c r="S125" s="603"/>
      <c r="T125" s="604"/>
      <c r="U125" s="602" t="s">
        <v>7</v>
      </c>
      <c r="V125" s="603"/>
      <c r="W125" s="604"/>
      <c r="X125" s="602" t="s">
        <v>8</v>
      </c>
      <c r="Y125" s="603"/>
      <c r="Z125" s="604"/>
      <c r="AA125" s="602" t="s">
        <v>9</v>
      </c>
      <c r="AB125" s="603"/>
      <c r="AC125" s="604"/>
      <c r="AD125" s="81"/>
      <c r="AH125" s="306"/>
      <c r="AI125" s="602" t="s">
        <v>1</v>
      </c>
      <c r="AJ125" s="603"/>
      <c r="AK125" s="604"/>
      <c r="AL125" s="602" t="s">
        <v>2</v>
      </c>
      <c r="AM125" s="603"/>
      <c r="AN125" s="604"/>
      <c r="AO125" s="602" t="s">
        <v>3</v>
      </c>
      <c r="AP125" s="603"/>
      <c r="AQ125" s="604"/>
      <c r="AR125" s="602" t="s">
        <v>4</v>
      </c>
      <c r="AS125" s="603"/>
      <c r="AT125" s="604"/>
      <c r="AU125" s="602" t="s">
        <v>5</v>
      </c>
      <c r="AV125" s="603"/>
      <c r="AW125" s="604"/>
      <c r="AX125" s="602" t="s">
        <v>6</v>
      </c>
      <c r="AY125" s="603"/>
      <c r="AZ125" s="604"/>
      <c r="BA125" s="602" t="s">
        <v>7</v>
      </c>
      <c r="BB125" s="603"/>
      <c r="BC125" s="604"/>
      <c r="BD125" s="602" t="s">
        <v>8</v>
      </c>
      <c r="BE125" s="603"/>
      <c r="BF125" s="604"/>
      <c r="BG125" s="602" t="s">
        <v>9</v>
      </c>
      <c r="BH125" s="603"/>
      <c r="BI125" s="604"/>
      <c r="BJ125" s="22"/>
    </row>
    <row r="126" spans="1:103" ht="15" thickBot="1" x14ac:dyDescent="0.4">
      <c r="B126" s="307"/>
      <c r="C126" s="42" t="s">
        <v>10</v>
      </c>
      <c r="D126" s="42" t="s">
        <v>11</v>
      </c>
      <c r="E126" s="43" t="s">
        <v>12</v>
      </c>
      <c r="F126" s="42" t="s">
        <v>10</v>
      </c>
      <c r="G126" s="42" t="s">
        <v>11</v>
      </c>
      <c r="H126" s="43" t="s">
        <v>12</v>
      </c>
      <c r="I126" s="42" t="s">
        <v>10</v>
      </c>
      <c r="J126" s="42" t="s">
        <v>11</v>
      </c>
      <c r="K126" s="43" t="s">
        <v>12</v>
      </c>
      <c r="L126" s="42" t="s">
        <v>10</v>
      </c>
      <c r="M126" s="42" t="s">
        <v>11</v>
      </c>
      <c r="N126" s="43" t="s">
        <v>12</v>
      </c>
      <c r="O126" s="42" t="s">
        <v>10</v>
      </c>
      <c r="P126" s="44" t="s">
        <v>11</v>
      </c>
      <c r="Q126" s="43" t="s">
        <v>12</v>
      </c>
      <c r="R126" s="42" t="s">
        <v>10</v>
      </c>
      <c r="S126" s="44" t="s">
        <v>11</v>
      </c>
      <c r="T126" s="43" t="s">
        <v>12</v>
      </c>
      <c r="U126" s="42" t="s">
        <v>10</v>
      </c>
      <c r="V126" s="44" t="s">
        <v>11</v>
      </c>
      <c r="W126" s="43" t="s">
        <v>12</v>
      </c>
      <c r="X126" s="42" t="s">
        <v>10</v>
      </c>
      <c r="Y126" s="44" t="s">
        <v>11</v>
      </c>
      <c r="Z126" s="43" t="s">
        <v>12</v>
      </c>
      <c r="AA126" s="12" t="s">
        <v>10</v>
      </c>
      <c r="AB126" s="12" t="s">
        <v>11</v>
      </c>
      <c r="AC126" s="13" t="s">
        <v>12</v>
      </c>
      <c r="AD126" s="22"/>
      <c r="AH126" s="306"/>
      <c r="AI126" s="38" t="s">
        <v>10</v>
      </c>
      <c r="AJ126" s="39" t="s">
        <v>11</v>
      </c>
      <c r="AK126" s="40" t="s">
        <v>12</v>
      </c>
      <c r="AL126" s="38" t="s">
        <v>10</v>
      </c>
      <c r="AM126" s="39" t="s">
        <v>11</v>
      </c>
      <c r="AN126" s="40" t="s">
        <v>12</v>
      </c>
      <c r="AO126" s="38" t="s">
        <v>10</v>
      </c>
      <c r="AP126" s="39" t="s">
        <v>11</v>
      </c>
      <c r="AQ126" s="40" t="s">
        <v>12</v>
      </c>
      <c r="AR126" s="38" t="s">
        <v>10</v>
      </c>
      <c r="AS126" s="39" t="s">
        <v>11</v>
      </c>
      <c r="AT126" s="40" t="s">
        <v>12</v>
      </c>
      <c r="AU126" s="38" t="s">
        <v>10</v>
      </c>
      <c r="AV126" s="39" t="s">
        <v>11</v>
      </c>
      <c r="AW126" s="40" t="s">
        <v>12</v>
      </c>
      <c r="AX126" s="38" t="s">
        <v>10</v>
      </c>
      <c r="AY126" s="39" t="s">
        <v>11</v>
      </c>
      <c r="AZ126" s="40" t="s">
        <v>12</v>
      </c>
      <c r="BA126" s="38" t="s">
        <v>10</v>
      </c>
      <c r="BB126" s="39" t="s">
        <v>11</v>
      </c>
      <c r="BC126" s="40" t="s">
        <v>12</v>
      </c>
      <c r="BD126" s="38" t="s">
        <v>10</v>
      </c>
      <c r="BE126" s="39" t="s">
        <v>11</v>
      </c>
      <c r="BF126" s="40" t="s">
        <v>12</v>
      </c>
      <c r="BG126" s="38" t="s">
        <v>10</v>
      </c>
      <c r="BH126" s="39" t="s">
        <v>11</v>
      </c>
      <c r="BI126" s="40" t="s">
        <v>12</v>
      </c>
      <c r="BJ126" s="22"/>
    </row>
    <row r="127" spans="1:103" x14ac:dyDescent="0.35">
      <c r="A127" s="2">
        <v>30</v>
      </c>
      <c r="B127" s="307">
        <v>43922</v>
      </c>
      <c r="C127" s="42">
        <v>64085</v>
      </c>
      <c r="D127" s="42">
        <v>206725</v>
      </c>
      <c r="E127" s="43">
        <f t="shared" ref="E127:E134" si="118">SUM(C127:D127)</f>
        <v>270810</v>
      </c>
      <c r="F127" s="42">
        <v>51803</v>
      </c>
      <c r="G127" s="42">
        <v>160986</v>
      </c>
      <c r="H127" s="43">
        <v>212789</v>
      </c>
      <c r="I127" s="42">
        <v>136306</v>
      </c>
      <c r="J127" s="42">
        <v>288167</v>
      </c>
      <c r="K127" s="43">
        <v>424473</v>
      </c>
      <c r="L127" s="42">
        <v>51170</v>
      </c>
      <c r="M127" s="42">
        <v>85597</v>
      </c>
      <c r="N127" s="43">
        <v>136767</v>
      </c>
      <c r="O127" s="42">
        <v>33616.49</v>
      </c>
      <c r="P127" s="592">
        <v>36738.410000000003</v>
      </c>
      <c r="Q127" s="43">
        <v>70354.899999999994</v>
      </c>
      <c r="R127" s="42">
        <v>106802.01</v>
      </c>
      <c r="S127" s="592">
        <v>235996.09</v>
      </c>
      <c r="T127" s="43">
        <v>342798.1</v>
      </c>
      <c r="U127" s="42">
        <v>66417</v>
      </c>
      <c r="V127" s="44">
        <v>210396</v>
      </c>
      <c r="W127" s="43">
        <v>276813</v>
      </c>
      <c r="X127" s="42">
        <v>18389.060000000001</v>
      </c>
      <c r="Y127" s="44">
        <v>17708.53</v>
      </c>
      <c r="Z127" s="43">
        <v>36097.589999999997</v>
      </c>
      <c r="AA127" s="12">
        <v>528588.56000000006</v>
      </c>
      <c r="AB127" s="12">
        <v>1242314.03</v>
      </c>
      <c r="AC127" s="13">
        <v>1770902.59</v>
      </c>
      <c r="AE127" s="22"/>
      <c r="AF127" s="22"/>
      <c r="AG127" s="22"/>
      <c r="AH127" s="307">
        <v>43922</v>
      </c>
      <c r="AI127" s="42">
        <v>66305</v>
      </c>
      <c r="AJ127" s="44">
        <v>122228.5</v>
      </c>
      <c r="AK127" s="43">
        <v>188533.5</v>
      </c>
      <c r="AL127" s="42">
        <v>50657.899999999994</v>
      </c>
      <c r="AM127" s="44">
        <v>99990.8</v>
      </c>
      <c r="AN127" s="43">
        <v>150648.70000000001</v>
      </c>
      <c r="AO127" s="42">
        <v>128843.47999999998</v>
      </c>
      <c r="AP127" s="44">
        <v>178047.01</v>
      </c>
      <c r="AQ127" s="43">
        <v>306890.49</v>
      </c>
      <c r="AR127" s="42">
        <v>51317.2</v>
      </c>
      <c r="AS127" s="44">
        <v>46777.67</v>
      </c>
      <c r="AT127" s="43">
        <v>98094.87</v>
      </c>
      <c r="AU127" s="42">
        <v>28439.3</v>
      </c>
      <c r="AV127" s="44">
        <v>32204.87</v>
      </c>
      <c r="AW127" s="43">
        <v>60644.17</v>
      </c>
      <c r="AX127" s="42">
        <v>107184</v>
      </c>
      <c r="AY127" s="44">
        <v>239372.5</v>
      </c>
      <c r="AZ127" s="43">
        <f>AX127+AY127</f>
        <v>346556.5</v>
      </c>
      <c r="BA127" s="42">
        <v>62011</v>
      </c>
      <c r="BB127" s="44">
        <v>137549</v>
      </c>
      <c r="BC127" s="43">
        <v>199560</v>
      </c>
      <c r="BD127" s="42">
        <v>21688.74</v>
      </c>
      <c r="BE127" s="44">
        <v>20062.32</v>
      </c>
      <c r="BF127" s="43">
        <v>41751.06</v>
      </c>
      <c r="BG127" s="297">
        <v>516446.62</v>
      </c>
      <c r="BH127" s="297">
        <v>876232.66999999993</v>
      </c>
      <c r="BI127" s="85">
        <v>1392679.29</v>
      </c>
      <c r="BJ127" s="22"/>
      <c r="BL127" s="587"/>
      <c r="BM127" s="587"/>
      <c r="BN127" s="587"/>
      <c r="CN127" s="596">
        <v>107184</v>
      </c>
      <c r="CO127" s="596">
        <v>103125.1</v>
      </c>
      <c r="CP127" s="596">
        <v>72208</v>
      </c>
      <c r="CQ127" s="596">
        <v>78762.7</v>
      </c>
      <c r="CR127" s="596">
        <v>68172.399999999994</v>
      </c>
      <c r="CS127" s="596">
        <v>76327.399999999994</v>
      </c>
      <c r="CT127" s="596">
        <v>96875.9</v>
      </c>
      <c r="CU127" s="596">
        <v>88712.1</v>
      </c>
      <c r="CV127" s="596">
        <v>103022</v>
      </c>
      <c r="CW127" s="596">
        <v>131150.9</v>
      </c>
      <c r="CX127" s="596">
        <v>101510.7</v>
      </c>
      <c r="CY127" s="596">
        <v>22146.7</v>
      </c>
    </row>
    <row r="128" spans="1:103" x14ac:dyDescent="0.35">
      <c r="A128" s="2">
        <v>31</v>
      </c>
      <c r="B128" s="307">
        <v>43952</v>
      </c>
      <c r="C128" s="42">
        <v>25584</v>
      </c>
      <c r="D128" s="42">
        <v>114996</v>
      </c>
      <c r="E128" s="43">
        <f t="shared" si="118"/>
        <v>140580</v>
      </c>
      <c r="F128" s="42">
        <v>5607</v>
      </c>
      <c r="G128" s="42">
        <v>22768</v>
      </c>
      <c r="H128" s="43">
        <v>28375</v>
      </c>
      <c r="I128" s="42">
        <v>96999</v>
      </c>
      <c r="J128" s="42">
        <v>219500</v>
      </c>
      <c r="K128" s="43">
        <v>316499</v>
      </c>
      <c r="L128" s="42">
        <v>6951</v>
      </c>
      <c r="M128" s="42">
        <v>10005</v>
      </c>
      <c r="N128" s="43">
        <v>16956</v>
      </c>
      <c r="O128" s="42">
        <v>5637.25</v>
      </c>
      <c r="P128" s="592">
        <v>47969.71</v>
      </c>
      <c r="Q128" s="43">
        <v>53606.96</v>
      </c>
      <c r="R128" s="42">
        <v>108804.17</v>
      </c>
      <c r="S128" s="592">
        <v>101476.85</v>
      </c>
      <c r="T128" s="43">
        <v>210281.02000000002</v>
      </c>
      <c r="U128" s="42">
        <v>0</v>
      </c>
      <c r="V128" s="44">
        <v>0</v>
      </c>
      <c r="W128" s="43">
        <v>0</v>
      </c>
      <c r="X128" s="42">
        <v>25469.22</v>
      </c>
      <c r="Y128" s="44">
        <v>19979.96</v>
      </c>
      <c r="Z128" s="43">
        <v>45449.18</v>
      </c>
      <c r="AA128" s="12">
        <v>275051.64</v>
      </c>
      <c r="AB128" s="12">
        <v>536695.5199999999</v>
      </c>
      <c r="AC128" s="13">
        <v>811747.15999999992</v>
      </c>
      <c r="AD128" s="87"/>
      <c r="AE128" s="22"/>
      <c r="AF128" s="22"/>
      <c r="AG128" s="22"/>
      <c r="AH128" s="307">
        <v>43952</v>
      </c>
      <c r="AI128" s="42">
        <v>27981.200000000001</v>
      </c>
      <c r="AJ128" s="44">
        <v>137684.9</v>
      </c>
      <c r="AK128" s="43">
        <v>165666.1</v>
      </c>
      <c r="AL128" s="42">
        <v>12068.3</v>
      </c>
      <c r="AM128" s="44">
        <v>68827.199999999997</v>
      </c>
      <c r="AN128" s="43">
        <v>80895.5</v>
      </c>
      <c r="AO128" s="42">
        <v>110723.57</v>
      </c>
      <c r="AP128" s="44">
        <v>199680.66999999998</v>
      </c>
      <c r="AQ128" s="43">
        <v>310404.24</v>
      </c>
      <c r="AR128" s="42">
        <v>13806</v>
      </c>
      <c r="AS128" s="44">
        <v>40784.9</v>
      </c>
      <c r="AT128" s="43">
        <v>54590.9</v>
      </c>
      <c r="AU128" s="42">
        <v>9881.2000000000007</v>
      </c>
      <c r="AV128" s="44">
        <v>48182.400000000001</v>
      </c>
      <c r="AW128" s="43">
        <v>58063.600000000006</v>
      </c>
      <c r="AX128" s="42">
        <v>103125.1</v>
      </c>
      <c r="AY128" s="44">
        <v>87802.2</v>
      </c>
      <c r="AZ128" s="43">
        <f t="shared" ref="AZ128:AZ138" si="119">AX128+AY128</f>
        <v>190927.3</v>
      </c>
      <c r="BA128" s="42">
        <v>1511</v>
      </c>
      <c r="BB128" s="44">
        <v>47544</v>
      </c>
      <c r="BC128" s="43">
        <v>49055</v>
      </c>
      <c r="BD128" s="42">
        <v>19272.23</v>
      </c>
      <c r="BE128" s="44">
        <v>0</v>
      </c>
      <c r="BF128" s="43">
        <v>19272.23</v>
      </c>
      <c r="BG128" s="297">
        <v>298368.59999999998</v>
      </c>
      <c r="BH128" s="297">
        <v>630506.27</v>
      </c>
      <c r="BI128" s="85">
        <v>928874.87</v>
      </c>
      <c r="BJ128" s="22"/>
      <c r="BL128" s="587"/>
      <c r="BM128" s="587"/>
      <c r="BN128" s="587"/>
    </row>
    <row r="129" spans="1:118" x14ac:dyDescent="0.35">
      <c r="A129" s="2">
        <v>30</v>
      </c>
      <c r="B129" s="307">
        <v>43983</v>
      </c>
      <c r="C129" s="42">
        <v>41022</v>
      </c>
      <c r="D129" s="42">
        <v>168408</v>
      </c>
      <c r="E129" s="43">
        <f t="shared" si="118"/>
        <v>209430</v>
      </c>
      <c r="F129" s="42">
        <v>14642</v>
      </c>
      <c r="G129" s="42">
        <v>43026</v>
      </c>
      <c r="H129" s="43">
        <v>57668</v>
      </c>
      <c r="I129" s="42">
        <v>121270</v>
      </c>
      <c r="J129" s="42">
        <v>290359</v>
      </c>
      <c r="K129" s="43">
        <v>411629</v>
      </c>
      <c r="L129" s="42">
        <v>54800</v>
      </c>
      <c r="M129" s="42">
        <v>82246</v>
      </c>
      <c r="N129" s="43">
        <v>137046</v>
      </c>
      <c r="O129" s="42">
        <v>9079.9699999999993</v>
      </c>
      <c r="P129" s="592">
        <v>40289.129999999997</v>
      </c>
      <c r="Q129" s="43">
        <v>49369.1</v>
      </c>
      <c r="R129" s="42">
        <v>78057.740000000005</v>
      </c>
      <c r="S129" s="592">
        <v>81643.81</v>
      </c>
      <c r="T129" s="43">
        <v>159701.54999999999</v>
      </c>
      <c r="U129" s="42">
        <v>33850</v>
      </c>
      <c r="V129" s="44">
        <v>118972</v>
      </c>
      <c r="W129" s="43">
        <v>152822</v>
      </c>
      <c r="X129" s="42">
        <v>17224.75</v>
      </c>
      <c r="Y129" s="44">
        <v>26223.32</v>
      </c>
      <c r="Z129" s="43">
        <v>43448.07</v>
      </c>
      <c r="AA129" s="12">
        <v>369946.46</v>
      </c>
      <c r="AB129" s="12">
        <v>851167.25999999989</v>
      </c>
      <c r="AC129" s="13">
        <v>1221113.72</v>
      </c>
      <c r="AE129" s="22"/>
      <c r="AF129" s="22"/>
      <c r="AG129" s="22"/>
      <c r="AH129" s="307">
        <v>43983</v>
      </c>
      <c r="AI129" s="42">
        <v>33764.300000000003</v>
      </c>
      <c r="AJ129" s="44">
        <v>159932.09999999998</v>
      </c>
      <c r="AK129" s="43">
        <v>193696.39999999997</v>
      </c>
      <c r="AL129" s="42">
        <v>7938</v>
      </c>
      <c r="AM129" s="44">
        <v>46055.7</v>
      </c>
      <c r="AN129" s="43">
        <v>53993.7</v>
      </c>
      <c r="AO129" s="42">
        <v>111059.87</v>
      </c>
      <c r="AP129" s="44">
        <v>246098.78999999998</v>
      </c>
      <c r="AQ129" s="43">
        <v>357158.66</v>
      </c>
      <c r="AR129" s="42">
        <v>42263.67</v>
      </c>
      <c r="AS129" s="44">
        <v>67457.75</v>
      </c>
      <c r="AT129" s="43">
        <v>109721.42</v>
      </c>
      <c r="AU129" s="42">
        <v>12945</v>
      </c>
      <c r="AV129" s="44">
        <v>48461.5</v>
      </c>
      <c r="AW129" s="43">
        <v>61406.5</v>
      </c>
      <c r="AX129" s="42">
        <v>76404.399999999994</v>
      </c>
      <c r="AY129" s="44">
        <v>85476.4</v>
      </c>
      <c r="AZ129" s="43">
        <f t="shared" si="119"/>
        <v>161880.79999999999</v>
      </c>
      <c r="BA129" s="42">
        <v>38881</v>
      </c>
      <c r="BB129" s="44">
        <v>110634</v>
      </c>
      <c r="BC129" s="43">
        <v>149515</v>
      </c>
      <c r="BD129" s="42">
        <v>14061.1</v>
      </c>
      <c r="BE129" s="44">
        <v>35941.449999999997</v>
      </c>
      <c r="BF129" s="43">
        <v>50002.549999999996</v>
      </c>
      <c r="BG129" s="297">
        <v>337317.33999999991</v>
      </c>
      <c r="BH129" s="297">
        <v>800057.69</v>
      </c>
      <c r="BI129" s="85">
        <v>1137375.0299999998</v>
      </c>
      <c r="BJ129" s="22"/>
      <c r="BL129" s="587"/>
      <c r="BM129" s="587"/>
      <c r="BN129" s="587"/>
      <c r="CN129" s="2">
        <v>107184</v>
      </c>
      <c r="CP129" s="599"/>
      <c r="CQ129" s="600">
        <v>202004</v>
      </c>
      <c r="CR129" s="600" t="s">
        <v>163</v>
      </c>
      <c r="CS129" s="600">
        <v>107184</v>
      </c>
    </row>
    <row r="130" spans="1:118" x14ac:dyDescent="0.35">
      <c r="A130" s="2">
        <v>31</v>
      </c>
      <c r="B130" s="307">
        <v>44013</v>
      </c>
      <c r="C130" s="42">
        <v>58333</v>
      </c>
      <c r="D130" s="42">
        <v>202757</v>
      </c>
      <c r="E130" s="43">
        <f t="shared" si="118"/>
        <v>261090</v>
      </c>
      <c r="F130" s="42">
        <v>42889</v>
      </c>
      <c r="G130" s="42">
        <v>113523</v>
      </c>
      <c r="H130" s="43">
        <v>156412</v>
      </c>
      <c r="I130" s="42">
        <v>146271</v>
      </c>
      <c r="J130" s="42">
        <v>299586</v>
      </c>
      <c r="K130" s="43">
        <v>445857</v>
      </c>
      <c r="L130" s="42">
        <v>53712</v>
      </c>
      <c r="M130" s="42">
        <v>123265</v>
      </c>
      <c r="N130" s="43">
        <v>176977</v>
      </c>
      <c r="O130" s="42">
        <v>39561</v>
      </c>
      <c r="P130" s="592">
        <v>55821</v>
      </c>
      <c r="Q130" s="43">
        <v>95382</v>
      </c>
      <c r="R130" s="42">
        <v>75207.429999999993</v>
      </c>
      <c r="S130" s="592">
        <v>118041.54</v>
      </c>
      <c r="T130" s="43">
        <v>193248.96999999997</v>
      </c>
      <c r="U130" s="42">
        <v>66507</v>
      </c>
      <c r="V130" s="44">
        <v>173620</v>
      </c>
      <c r="W130" s="43">
        <v>240127</v>
      </c>
      <c r="X130" s="42">
        <v>0</v>
      </c>
      <c r="Y130" s="44">
        <v>0</v>
      </c>
      <c r="Z130" s="43">
        <v>0</v>
      </c>
      <c r="AA130" s="12">
        <v>482480.43</v>
      </c>
      <c r="AB130" s="12">
        <v>1086613.54</v>
      </c>
      <c r="AC130" s="13">
        <v>1569093.97</v>
      </c>
      <c r="AE130" s="22"/>
      <c r="AF130" s="22"/>
      <c r="AG130" s="22"/>
      <c r="AH130" s="307">
        <v>44013</v>
      </c>
      <c r="AI130" s="42">
        <v>51192.6</v>
      </c>
      <c r="AJ130" s="44">
        <v>188140.7</v>
      </c>
      <c r="AK130" s="43">
        <v>239333.30000000002</v>
      </c>
      <c r="AL130" s="42">
        <v>47127</v>
      </c>
      <c r="AM130" s="44">
        <v>146005.90000000002</v>
      </c>
      <c r="AN130" s="43">
        <v>193132.90000000002</v>
      </c>
      <c r="AO130" s="42">
        <v>169389</v>
      </c>
      <c r="AP130" s="44">
        <v>285600.83</v>
      </c>
      <c r="AQ130" s="43">
        <v>454989.83</v>
      </c>
      <c r="AR130" s="42">
        <v>55215.63</v>
      </c>
      <c r="AS130" s="44">
        <v>134509.79999999999</v>
      </c>
      <c r="AT130" s="43">
        <v>189725.43</v>
      </c>
      <c r="AU130" s="42">
        <v>42365.5</v>
      </c>
      <c r="AV130" s="44">
        <v>58096.7</v>
      </c>
      <c r="AW130" s="43">
        <v>100462.2</v>
      </c>
      <c r="AX130" s="42">
        <v>78762.600000000006</v>
      </c>
      <c r="AY130" s="44">
        <v>124464.9</v>
      </c>
      <c r="AZ130" s="43">
        <f t="shared" si="119"/>
        <v>203227.5</v>
      </c>
      <c r="BA130" s="42">
        <v>76091</v>
      </c>
      <c r="BB130" s="44">
        <v>159113</v>
      </c>
      <c r="BC130" s="43">
        <v>235204</v>
      </c>
      <c r="BD130" s="42">
        <v>15022.1</v>
      </c>
      <c r="BE130" s="44">
        <v>9464</v>
      </c>
      <c r="BF130" s="43">
        <v>24486.1</v>
      </c>
      <c r="BG130" s="297">
        <v>535075.52999999991</v>
      </c>
      <c r="BH130" s="297">
        <v>1105395.83</v>
      </c>
      <c r="BI130" s="297">
        <v>1640471.3599999999</v>
      </c>
      <c r="BJ130" s="22"/>
      <c r="BL130" s="587"/>
      <c r="BM130" s="587"/>
      <c r="BN130" s="587"/>
      <c r="CN130" s="2">
        <v>103125.1</v>
      </c>
      <c r="CP130" s="599"/>
      <c r="CQ130" s="600">
        <v>202005</v>
      </c>
      <c r="CR130" s="600" t="s">
        <v>163</v>
      </c>
      <c r="CS130" s="600">
        <v>103125.1</v>
      </c>
    </row>
    <row r="131" spans="1:118" x14ac:dyDescent="0.35">
      <c r="A131" s="2">
        <v>31</v>
      </c>
      <c r="B131" s="307">
        <v>44044</v>
      </c>
      <c r="C131" s="2">
        <v>75920</v>
      </c>
      <c r="D131" s="2">
        <v>189670</v>
      </c>
      <c r="E131" s="43">
        <f t="shared" si="118"/>
        <v>265590</v>
      </c>
      <c r="F131" s="2">
        <v>59885</v>
      </c>
      <c r="G131" s="2">
        <v>148633</v>
      </c>
      <c r="H131" s="426">
        <v>208518</v>
      </c>
      <c r="I131" s="2">
        <v>151743</v>
      </c>
      <c r="J131" s="2">
        <v>308688</v>
      </c>
      <c r="K131" s="43">
        <v>460431</v>
      </c>
      <c r="L131" s="2">
        <v>66087</v>
      </c>
      <c r="M131" s="2">
        <v>133446</v>
      </c>
      <c r="N131" s="43">
        <v>199533</v>
      </c>
      <c r="O131" s="338">
        <v>35154.699999999997</v>
      </c>
      <c r="P131" s="593">
        <v>28731.39</v>
      </c>
      <c r="Q131" s="116">
        <v>63886.09</v>
      </c>
      <c r="R131" s="338">
        <v>67234.039999999994</v>
      </c>
      <c r="S131" s="593">
        <v>91139.26</v>
      </c>
      <c r="T131" s="116">
        <v>158373.29999999999</v>
      </c>
      <c r="U131" s="338">
        <v>71951</v>
      </c>
      <c r="V131" s="338">
        <v>147840</v>
      </c>
      <c r="W131" s="116">
        <v>219791</v>
      </c>
      <c r="X131" s="83">
        <v>0</v>
      </c>
      <c r="Y131" s="84">
        <v>0</v>
      </c>
      <c r="Z131" s="116">
        <v>0</v>
      </c>
      <c r="AA131" s="117">
        <v>527974.74</v>
      </c>
      <c r="AB131" s="117">
        <v>1048147.65</v>
      </c>
      <c r="AC131" s="117">
        <v>1576122.3900000001</v>
      </c>
      <c r="AD131" s="338"/>
      <c r="AE131" s="22"/>
      <c r="AF131" s="22"/>
      <c r="AG131" s="22"/>
      <c r="AH131" s="494">
        <v>44044</v>
      </c>
      <c r="AI131" s="338">
        <v>71997</v>
      </c>
      <c r="AJ131" s="338">
        <v>210938.4</v>
      </c>
      <c r="AK131" s="116">
        <v>282935.40000000002</v>
      </c>
      <c r="AL131" s="338">
        <v>56690</v>
      </c>
      <c r="AM131" s="338">
        <v>174446.69999999998</v>
      </c>
      <c r="AN131" s="116">
        <v>231136.69999999998</v>
      </c>
      <c r="AO131" s="338">
        <v>171165.62</v>
      </c>
      <c r="AP131" s="338">
        <v>309240.27</v>
      </c>
      <c r="AQ131" s="116">
        <v>480405.89</v>
      </c>
      <c r="AR131" s="338">
        <v>65734.14</v>
      </c>
      <c r="AS131" s="338">
        <v>127503.6</v>
      </c>
      <c r="AT131" s="116">
        <v>193237.74</v>
      </c>
      <c r="AU131" s="338">
        <v>33305.1</v>
      </c>
      <c r="AV131" s="338">
        <v>32697.83</v>
      </c>
      <c r="AW131" s="116">
        <v>66002.929999999993</v>
      </c>
      <c r="AX131" s="1">
        <v>68172.399999999994</v>
      </c>
      <c r="AY131" s="1">
        <v>94912.3</v>
      </c>
      <c r="AZ131" s="43">
        <f t="shared" si="119"/>
        <v>163084.70000000001</v>
      </c>
      <c r="BA131" s="1">
        <v>66151</v>
      </c>
      <c r="BB131" s="1">
        <v>187274</v>
      </c>
      <c r="BC131" s="43">
        <v>253425</v>
      </c>
      <c r="BD131" s="42">
        <v>0</v>
      </c>
      <c r="BE131" s="44">
        <v>0</v>
      </c>
      <c r="BF131" s="43">
        <v>0</v>
      </c>
      <c r="BG131" s="297">
        <v>533215.26</v>
      </c>
      <c r="BH131" s="297">
        <v>1137013.1000000001</v>
      </c>
      <c r="BI131" s="297">
        <v>1670228.36</v>
      </c>
      <c r="BJ131" s="22"/>
      <c r="BL131" s="591"/>
      <c r="BM131" s="591"/>
      <c r="BN131" s="591"/>
      <c r="CN131" s="2">
        <v>72208</v>
      </c>
      <c r="CP131" s="599"/>
      <c r="CQ131" s="600">
        <v>202006</v>
      </c>
      <c r="CR131" s="600" t="s">
        <v>163</v>
      </c>
      <c r="CS131" s="600">
        <v>76404.399999999994</v>
      </c>
    </row>
    <row r="132" spans="1:118" x14ac:dyDescent="0.35">
      <c r="A132" s="2">
        <v>30</v>
      </c>
      <c r="B132" s="307">
        <v>44075</v>
      </c>
      <c r="C132" s="42">
        <v>91760</v>
      </c>
      <c r="D132" s="44">
        <v>317470</v>
      </c>
      <c r="E132" s="43">
        <f t="shared" si="118"/>
        <v>409230</v>
      </c>
      <c r="F132" s="42">
        <v>75728</v>
      </c>
      <c r="G132" s="44">
        <v>177426</v>
      </c>
      <c r="H132" s="43">
        <v>253154</v>
      </c>
      <c r="I132" s="42">
        <v>166162</v>
      </c>
      <c r="J132" s="44">
        <v>372920</v>
      </c>
      <c r="K132" s="43">
        <v>539082</v>
      </c>
      <c r="L132" s="42">
        <v>80769</v>
      </c>
      <c r="M132" s="44">
        <v>159242</v>
      </c>
      <c r="N132" s="13">
        <v>240011</v>
      </c>
      <c r="O132" s="42">
        <v>30384</v>
      </c>
      <c r="P132" s="592">
        <v>47599.24</v>
      </c>
      <c r="Q132" s="85">
        <v>77983.239999999991</v>
      </c>
      <c r="R132" s="42">
        <v>70465.710000000006</v>
      </c>
      <c r="S132" s="592">
        <v>101947.41</v>
      </c>
      <c r="T132" s="43">
        <v>172413.12</v>
      </c>
      <c r="U132" s="42">
        <v>70290</v>
      </c>
      <c r="V132" s="44">
        <v>176710</v>
      </c>
      <c r="W132" s="43">
        <v>247000</v>
      </c>
      <c r="X132" s="42">
        <v>0</v>
      </c>
      <c r="Y132" s="44">
        <v>0</v>
      </c>
      <c r="Z132" s="43">
        <v>0</v>
      </c>
      <c r="AA132" s="12">
        <v>585558.71</v>
      </c>
      <c r="AB132" s="12">
        <v>1353314.65</v>
      </c>
      <c r="AC132" s="13">
        <v>1938873.3599999999</v>
      </c>
      <c r="AE132" s="22"/>
      <c r="AF132" s="22"/>
      <c r="AG132" s="22"/>
      <c r="AH132" s="307">
        <v>44075</v>
      </c>
      <c r="AI132" s="42">
        <v>78823.5</v>
      </c>
      <c r="AJ132" s="44">
        <v>275766.60000000003</v>
      </c>
      <c r="AK132" s="43">
        <v>354590.10000000003</v>
      </c>
      <c r="AL132" s="42">
        <v>58078.6</v>
      </c>
      <c r="AM132" s="44">
        <v>221419.9</v>
      </c>
      <c r="AN132" s="43">
        <v>279498.5</v>
      </c>
      <c r="AO132" s="42">
        <v>189990.46</v>
      </c>
      <c r="AP132" s="44">
        <v>493031.65</v>
      </c>
      <c r="AQ132" s="43">
        <v>683022.11</v>
      </c>
      <c r="AR132" s="42">
        <v>72814.67</v>
      </c>
      <c r="AS132" s="44">
        <v>182172.27</v>
      </c>
      <c r="AT132" s="85">
        <v>254986.94</v>
      </c>
      <c r="AU132" s="42">
        <v>34312.199999999997</v>
      </c>
      <c r="AV132" s="44">
        <v>47803.9</v>
      </c>
      <c r="AW132" s="85">
        <v>82116.100000000006</v>
      </c>
      <c r="AX132" s="42">
        <v>76327.399999999994</v>
      </c>
      <c r="AY132" s="44">
        <v>96635.4</v>
      </c>
      <c r="AZ132" s="43">
        <f t="shared" si="119"/>
        <v>172962.8</v>
      </c>
      <c r="BA132" s="42">
        <v>75554</v>
      </c>
      <c r="BB132" s="44">
        <v>159978</v>
      </c>
      <c r="BC132" s="43">
        <v>235532</v>
      </c>
      <c r="BD132" s="42">
        <v>0</v>
      </c>
      <c r="BE132" s="44">
        <v>0</v>
      </c>
      <c r="BF132" s="43">
        <v>0</v>
      </c>
      <c r="BG132" s="297">
        <v>585900.83000000007</v>
      </c>
      <c r="BH132" s="297">
        <v>1476807.72</v>
      </c>
      <c r="BI132" s="85">
        <v>2062708.55</v>
      </c>
      <c r="BJ132" s="22"/>
      <c r="BL132" s="587"/>
      <c r="BM132" s="587"/>
      <c r="BN132" s="587"/>
      <c r="CN132" s="2">
        <v>78762.7</v>
      </c>
      <c r="CP132" s="599"/>
      <c r="CQ132" s="600">
        <v>202007</v>
      </c>
      <c r="CR132" s="600" t="s">
        <v>163</v>
      </c>
      <c r="CS132" s="600">
        <v>78762.600000000006</v>
      </c>
    </row>
    <row r="133" spans="1:118" x14ac:dyDescent="0.35">
      <c r="A133" s="2">
        <v>31</v>
      </c>
      <c r="B133" s="307">
        <v>44105</v>
      </c>
      <c r="C133" s="42">
        <v>97670</v>
      </c>
      <c r="D133" s="42">
        <v>293020</v>
      </c>
      <c r="E133" s="43">
        <f t="shared" si="118"/>
        <v>390690</v>
      </c>
      <c r="F133" s="42">
        <v>104972</v>
      </c>
      <c r="G133" s="42">
        <v>257445</v>
      </c>
      <c r="H133" s="43">
        <v>362417</v>
      </c>
      <c r="I133" s="42">
        <v>221639</v>
      </c>
      <c r="J133" s="42">
        <v>376797</v>
      </c>
      <c r="K133" s="43">
        <v>598436</v>
      </c>
      <c r="L133" s="42">
        <v>69868</v>
      </c>
      <c r="M133" s="42">
        <v>147970</v>
      </c>
      <c r="N133" s="43">
        <v>217838</v>
      </c>
      <c r="O133" s="42">
        <v>47217.93</v>
      </c>
      <c r="P133" s="592">
        <v>43136.87</v>
      </c>
      <c r="Q133" s="43">
        <v>90354.8</v>
      </c>
      <c r="R133" s="42">
        <v>98518.14</v>
      </c>
      <c r="S133" s="592">
        <v>117651.24</v>
      </c>
      <c r="T133" s="43">
        <v>216169.38</v>
      </c>
      <c r="U133" s="42">
        <v>74303</v>
      </c>
      <c r="V133" s="44">
        <v>243997</v>
      </c>
      <c r="W133" s="43">
        <v>318300</v>
      </c>
      <c r="X133" s="42">
        <v>12858.61</v>
      </c>
      <c r="Y133" s="44">
        <v>23120.97</v>
      </c>
      <c r="Z133" s="43">
        <v>35979.58</v>
      </c>
      <c r="AA133" s="12">
        <v>727046.67999999993</v>
      </c>
      <c r="AB133" s="12">
        <v>1503138.08</v>
      </c>
      <c r="AC133" s="13">
        <v>2230184.7599999998</v>
      </c>
      <c r="AD133" s="22"/>
      <c r="AE133" s="22"/>
      <c r="AF133" s="22"/>
      <c r="AG133" s="22"/>
      <c r="AH133" s="307">
        <v>44105</v>
      </c>
      <c r="AI133" s="42">
        <v>79552</v>
      </c>
      <c r="AJ133" s="44">
        <v>282565</v>
      </c>
      <c r="AK133" s="43">
        <v>362117</v>
      </c>
      <c r="AL133" s="42">
        <v>95023</v>
      </c>
      <c r="AM133" s="44">
        <v>251743</v>
      </c>
      <c r="AN133" s="43">
        <v>346766</v>
      </c>
      <c r="AO133" s="42">
        <v>183675</v>
      </c>
      <c r="AP133" s="44">
        <v>506711</v>
      </c>
      <c r="AQ133" s="43">
        <v>690386</v>
      </c>
      <c r="AR133" s="42">
        <v>57374</v>
      </c>
      <c r="AS133" s="44">
        <v>148689</v>
      </c>
      <c r="AT133" s="85">
        <v>206063</v>
      </c>
      <c r="AU133" s="42">
        <v>44308</v>
      </c>
      <c r="AV133" s="44">
        <v>45437</v>
      </c>
      <c r="AW133" s="85">
        <v>89745</v>
      </c>
      <c r="AX133" s="42">
        <v>96875.9</v>
      </c>
      <c r="AY133" s="44">
        <v>120210</v>
      </c>
      <c r="AZ133" s="43">
        <f t="shared" si="119"/>
        <v>217085.9</v>
      </c>
      <c r="BA133" s="42">
        <v>71997</v>
      </c>
      <c r="BB133" s="44">
        <v>233056</v>
      </c>
      <c r="BC133" s="43">
        <v>305053</v>
      </c>
      <c r="BD133" s="42">
        <v>7121</v>
      </c>
      <c r="BE133" s="44"/>
      <c r="BF133" s="43">
        <v>7121</v>
      </c>
      <c r="BG133" s="297">
        <v>635925.94999999995</v>
      </c>
      <c r="BH133" s="297">
        <v>1588411.41</v>
      </c>
      <c r="BI133" s="85">
        <v>2224337.36</v>
      </c>
      <c r="BJ133" s="22"/>
      <c r="BL133" s="587"/>
      <c r="BM133" s="587"/>
      <c r="BN133" s="587"/>
      <c r="CN133" s="2">
        <v>68172.399999999994</v>
      </c>
      <c r="CP133" s="599"/>
      <c r="CQ133" s="600">
        <v>202008</v>
      </c>
      <c r="CR133" s="600" t="s">
        <v>163</v>
      </c>
      <c r="CS133" s="600">
        <v>68172.399999999994</v>
      </c>
    </row>
    <row r="134" spans="1:118" x14ac:dyDescent="0.35">
      <c r="A134" s="2">
        <v>30</v>
      </c>
      <c r="B134" s="307">
        <v>44136</v>
      </c>
      <c r="C134" s="42">
        <v>88204</v>
      </c>
      <c r="D134" s="42">
        <v>294566</v>
      </c>
      <c r="E134" s="43">
        <f t="shared" si="118"/>
        <v>382770</v>
      </c>
      <c r="F134" s="42">
        <v>75430</v>
      </c>
      <c r="G134" s="42">
        <v>254205</v>
      </c>
      <c r="H134" s="13">
        <v>329635</v>
      </c>
      <c r="I134" s="42">
        <v>212693</v>
      </c>
      <c r="J134" s="42">
        <v>406257</v>
      </c>
      <c r="K134" s="13">
        <v>618950</v>
      </c>
      <c r="L134" s="42">
        <v>65209</v>
      </c>
      <c r="M134" s="42">
        <v>171794</v>
      </c>
      <c r="N134" s="13">
        <v>237003</v>
      </c>
      <c r="O134" s="42">
        <v>37807.5</v>
      </c>
      <c r="P134" s="592">
        <v>43892.78</v>
      </c>
      <c r="Q134" s="85">
        <v>81700.28</v>
      </c>
      <c r="R134" s="42">
        <v>89885.04</v>
      </c>
      <c r="S134" s="592">
        <v>155892.967</v>
      </c>
      <c r="T134" s="13">
        <v>245778.00699999998</v>
      </c>
      <c r="U134" s="42">
        <v>71719</v>
      </c>
      <c r="V134" s="44">
        <v>200881</v>
      </c>
      <c r="W134" s="13">
        <v>272600</v>
      </c>
      <c r="X134" s="42">
        <v>35131.07</v>
      </c>
      <c r="Y134" s="44">
        <v>49613.68</v>
      </c>
      <c r="Z134" s="13">
        <v>84744.75</v>
      </c>
      <c r="AA134" s="12">
        <v>676078.61</v>
      </c>
      <c r="AB134" s="12">
        <v>1577102.4269999999</v>
      </c>
      <c r="AC134" s="13">
        <v>2253181.037</v>
      </c>
      <c r="AD134" s="22"/>
      <c r="AE134" s="22"/>
      <c r="AF134" s="22"/>
      <c r="AG134" s="22"/>
      <c r="AH134" s="307">
        <v>44136</v>
      </c>
      <c r="AI134" s="42">
        <v>95936</v>
      </c>
      <c r="AJ134" s="44">
        <v>319426</v>
      </c>
      <c r="AK134" s="43">
        <v>415363</v>
      </c>
      <c r="AL134" s="42">
        <v>86898</v>
      </c>
      <c r="AM134" s="44">
        <v>309260</v>
      </c>
      <c r="AN134" s="43">
        <v>396158</v>
      </c>
      <c r="AO134" s="42">
        <v>192848</v>
      </c>
      <c r="AP134" s="44">
        <v>470851</v>
      </c>
      <c r="AQ134" s="43">
        <v>663699</v>
      </c>
      <c r="AR134" s="42">
        <v>62155</v>
      </c>
      <c r="AS134" s="44">
        <v>151868</v>
      </c>
      <c r="AT134" s="43">
        <v>214024</v>
      </c>
      <c r="AU134" s="42">
        <v>39950</v>
      </c>
      <c r="AV134" s="44">
        <v>44040</v>
      </c>
      <c r="AW134" s="43">
        <v>83990</v>
      </c>
      <c r="AX134" s="42">
        <v>88712.1</v>
      </c>
      <c r="AY134" s="44">
        <v>153910</v>
      </c>
      <c r="AZ134" s="43">
        <f t="shared" si="119"/>
        <v>242622.1</v>
      </c>
      <c r="BA134" s="42">
        <v>75305</v>
      </c>
      <c r="BB134" s="44">
        <v>218784</v>
      </c>
      <c r="BC134" s="43">
        <v>294089</v>
      </c>
      <c r="BD134" s="325">
        <v>32588</v>
      </c>
      <c r="BE134" s="447">
        <v>59315</v>
      </c>
      <c r="BF134" s="43">
        <v>91902</v>
      </c>
      <c r="BG134" s="297">
        <v>674391.79</v>
      </c>
      <c r="BH134" s="297">
        <v>1727454.3599999999</v>
      </c>
      <c r="BI134" s="85">
        <v>2401846.15</v>
      </c>
      <c r="BJ134" s="22"/>
      <c r="BL134" s="587"/>
      <c r="BM134" s="587"/>
      <c r="BN134" s="587"/>
      <c r="CN134" s="2">
        <v>76327.399999999994</v>
      </c>
      <c r="CP134" s="599"/>
      <c r="CQ134" s="600">
        <v>202009</v>
      </c>
      <c r="CR134" s="600" t="s">
        <v>163</v>
      </c>
      <c r="CS134" s="600">
        <v>76327.399999999994</v>
      </c>
    </row>
    <row r="135" spans="1:118" s="581" customFormat="1" x14ac:dyDescent="0.35">
      <c r="A135" s="581">
        <v>31</v>
      </c>
      <c r="B135" s="582">
        <v>44166</v>
      </c>
      <c r="C135" s="583">
        <v>81664</v>
      </c>
      <c r="D135" s="583">
        <v>295166</v>
      </c>
      <c r="E135" s="584">
        <f>SUM(C135:D135)</f>
        <v>376830</v>
      </c>
      <c r="F135" s="583">
        <v>86700</v>
      </c>
      <c r="G135" s="583">
        <v>300213</v>
      </c>
      <c r="H135" s="584">
        <f>SUM(F135:G135)</f>
        <v>386913</v>
      </c>
      <c r="I135" s="583">
        <v>202732</v>
      </c>
      <c r="J135" s="583">
        <v>427880</v>
      </c>
      <c r="K135" s="584">
        <f>SUM(I135:J135)</f>
        <v>630612</v>
      </c>
      <c r="L135" s="583">
        <v>59997</v>
      </c>
      <c r="M135" s="583">
        <v>171807</v>
      </c>
      <c r="N135" s="584">
        <f>SUM(L135:M135)</f>
        <v>231804</v>
      </c>
      <c r="O135" s="583">
        <v>48761</v>
      </c>
      <c r="P135" s="594">
        <v>50357</v>
      </c>
      <c r="Q135" s="584">
        <f>SUM(O135:P135)</f>
        <v>99118</v>
      </c>
      <c r="R135" s="583">
        <v>106599</v>
      </c>
      <c r="S135" s="594">
        <v>186979</v>
      </c>
      <c r="T135" s="584">
        <f>SUM(R135:S135)</f>
        <v>293578</v>
      </c>
      <c r="U135" s="583">
        <v>80005</v>
      </c>
      <c r="V135" s="583">
        <v>220595</v>
      </c>
      <c r="W135" s="584">
        <f>SUM(U135:V135)</f>
        <v>300600</v>
      </c>
      <c r="X135" s="583">
        <v>44780</v>
      </c>
      <c r="Y135" s="583">
        <v>48153</v>
      </c>
      <c r="Z135" s="584">
        <f>SUM(X135:Y135)</f>
        <v>92933</v>
      </c>
      <c r="AA135" s="585">
        <f t="shared" ref="AA135:AC138" si="120">+L135+C135+F135+I135+R135+U135+X135+O135</f>
        <v>711238</v>
      </c>
      <c r="AB135" s="585">
        <f t="shared" si="120"/>
        <v>1701150</v>
      </c>
      <c r="AC135" s="586">
        <f t="shared" si="120"/>
        <v>2412388</v>
      </c>
      <c r="AD135" s="587"/>
      <c r="AE135" s="22"/>
      <c r="AF135" s="22"/>
      <c r="AG135" s="22"/>
      <c r="AH135" s="582">
        <v>44166</v>
      </c>
      <c r="AI135" s="588">
        <v>82743</v>
      </c>
      <c r="AJ135" s="589">
        <v>280265</v>
      </c>
      <c r="AK135" s="334">
        <v>363008</v>
      </c>
      <c r="AL135" s="588">
        <v>98175</v>
      </c>
      <c r="AM135" s="589">
        <v>249639</v>
      </c>
      <c r="AN135" s="334">
        <v>347814</v>
      </c>
      <c r="AO135" s="588">
        <v>198048</v>
      </c>
      <c r="AP135" s="589">
        <v>473084</v>
      </c>
      <c r="AQ135" s="334">
        <v>671131</v>
      </c>
      <c r="AR135" s="588">
        <v>61628</v>
      </c>
      <c r="AS135" s="589">
        <v>139589</v>
      </c>
      <c r="AT135" s="334">
        <v>201217</v>
      </c>
      <c r="AU135" s="588">
        <v>47954</v>
      </c>
      <c r="AV135" s="589">
        <v>42735</v>
      </c>
      <c r="AW135" s="334">
        <v>90689</v>
      </c>
      <c r="AX135" s="588">
        <v>103022</v>
      </c>
      <c r="AY135" s="589">
        <v>162686</v>
      </c>
      <c r="AZ135" s="43">
        <f t="shared" si="119"/>
        <v>265708</v>
      </c>
      <c r="BA135" s="588">
        <v>79948</v>
      </c>
      <c r="BB135" s="589">
        <v>215842</v>
      </c>
      <c r="BC135" s="334">
        <v>295789</v>
      </c>
      <c r="BD135" s="588">
        <v>42405</v>
      </c>
      <c r="BE135" s="589">
        <v>50317</v>
      </c>
      <c r="BF135" s="334">
        <v>92722</v>
      </c>
      <c r="BG135" s="590">
        <f t="shared" ref="BG135:BI138" si="121">+AR135+AI135+AL135+AO135+AX135+BA135+BD135+AU135</f>
        <v>713923</v>
      </c>
      <c r="BH135" s="590">
        <f t="shared" si="121"/>
        <v>1614157</v>
      </c>
      <c r="BI135" s="590">
        <f t="shared" si="121"/>
        <v>2328078</v>
      </c>
      <c r="BJ135" s="587"/>
      <c r="BL135" s="587"/>
      <c r="BM135" s="587"/>
      <c r="BN135" s="587"/>
      <c r="CN135" s="2">
        <v>96875.9</v>
      </c>
      <c r="CO135" s="597"/>
      <c r="CP135" s="599"/>
      <c r="CQ135" s="600">
        <v>202010</v>
      </c>
      <c r="CR135" s="600" t="s">
        <v>163</v>
      </c>
      <c r="CS135" s="600">
        <v>96875.9</v>
      </c>
      <c r="CT135" s="597"/>
      <c r="CU135" s="597"/>
      <c r="CV135" s="597"/>
      <c r="CW135" s="597"/>
      <c r="CX135" s="597"/>
      <c r="CY135" s="597"/>
      <c r="CZ135" s="597"/>
      <c r="DA135" s="597"/>
      <c r="DB135" s="597"/>
      <c r="DC135" s="597"/>
      <c r="DD135" s="597"/>
      <c r="DE135" s="597"/>
      <c r="DF135" s="597"/>
      <c r="DG135" s="597"/>
      <c r="DH135" s="597"/>
      <c r="DI135" s="597"/>
      <c r="DJ135" s="597"/>
      <c r="DK135" s="597"/>
      <c r="DL135" s="597"/>
      <c r="DM135" s="597"/>
      <c r="DN135" s="597"/>
    </row>
    <row r="136" spans="1:118" x14ac:dyDescent="0.35">
      <c r="A136" s="2">
        <v>31</v>
      </c>
      <c r="B136" s="307">
        <v>44197</v>
      </c>
      <c r="C136" s="42">
        <v>80118</v>
      </c>
      <c r="D136" s="42">
        <v>320472</v>
      </c>
      <c r="E136" s="43">
        <f>SUM(C136:D136)</f>
        <v>400590</v>
      </c>
      <c r="F136" s="42">
        <v>101710</v>
      </c>
      <c r="G136" s="42">
        <v>298339</v>
      </c>
      <c r="H136" s="43">
        <v>400049</v>
      </c>
      <c r="I136" s="42">
        <v>194150</v>
      </c>
      <c r="J136" s="42">
        <v>389231</v>
      </c>
      <c r="K136" s="43">
        <v>583381</v>
      </c>
      <c r="L136" s="42">
        <v>63947</v>
      </c>
      <c r="M136" s="42">
        <v>178844</v>
      </c>
      <c r="N136" s="43">
        <v>242791</v>
      </c>
      <c r="O136" s="42">
        <v>36906</v>
      </c>
      <c r="P136" s="592">
        <v>84028</v>
      </c>
      <c r="Q136" s="43">
        <v>120934</v>
      </c>
      <c r="R136" s="42">
        <v>124345</v>
      </c>
      <c r="S136" s="592">
        <v>174640</v>
      </c>
      <c r="T136" s="43">
        <v>298985</v>
      </c>
      <c r="U136" s="42">
        <v>97784</v>
      </c>
      <c r="V136" s="44">
        <v>245516</v>
      </c>
      <c r="W136" s="43">
        <v>343300</v>
      </c>
      <c r="X136" s="42">
        <v>40759</v>
      </c>
      <c r="Y136" s="44">
        <v>46968</v>
      </c>
      <c r="Z136" s="43">
        <v>87727</v>
      </c>
      <c r="AA136" s="12">
        <f t="shared" si="120"/>
        <v>739719</v>
      </c>
      <c r="AB136" s="12">
        <f t="shared" si="120"/>
        <v>1738038</v>
      </c>
      <c r="AC136" s="13">
        <f t="shared" si="120"/>
        <v>2477757</v>
      </c>
      <c r="AD136" s="22"/>
      <c r="AE136" s="22"/>
      <c r="AF136" s="22"/>
      <c r="AG136" s="22"/>
      <c r="AH136" s="307">
        <v>44197</v>
      </c>
      <c r="AI136" s="42">
        <v>86903</v>
      </c>
      <c r="AJ136" s="44">
        <v>346061</v>
      </c>
      <c r="AK136" s="82">
        <v>432964</v>
      </c>
      <c r="AL136" s="42">
        <v>97204</v>
      </c>
      <c r="AM136" s="44">
        <v>254490</v>
      </c>
      <c r="AN136" s="43">
        <v>351694</v>
      </c>
      <c r="AO136" s="42">
        <v>198426</v>
      </c>
      <c r="AP136" s="44">
        <v>494645</v>
      </c>
      <c r="AQ136" s="43">
        <v>693071</v>
      </c>
      <c r="AR136" s="42">
        <v>60988</v>
      </c>
      <c r="AS136" s="44">
        <v>168098</v>
      </c>
      <c r="AT136" s="43">
        <v>229086</v>
      </c>
      <c r="AU136" s="42">
        <v>40021</v>
      </c>
      <c r="AV136" s="44">
        <v>85509</v>
      </c>
      <c r="AW136" s="43">
        <v>125530</v>
      </c>
      <c r="AX136" s="42">
        <v>131150.9</v>
      </c>
      <c r="AY136" s="44">
        <v>186566</v>
      </c>
      <c r="AZ136" s="43">
        <f t="shared" si="119"/>
        <v>317716.90000000002</v>
      </c>
      <c r="BA136" s="42">
        <v>88610</v>
      </c>
      <c r="BB136" s="44">
        <v>216383</v>
      </c>
      <c r="BC136" s="43">
        <v>304993</v>
      </c>
      <c r="BD136" s="42">
        <v>33108</v>
      </c>
      <c r="BE136" s="44">
        <v>48812</v>
      </c>
      <c r="BF136" s="43">
        <v>81920</v>
      </c>
      <c r="BG136" s="297">
        <f t="shared" si="121"/>
        <v>736410.9</v>
      </c>
      <c r="BH136" s="297">
        <f t="shared" si="121"/>
        <v>1800564</v>
      </c>
      <c r="BI136" s="297">
        <f t="shared" si="121"/>
        <v>2536974.9</v>
      </c>
      <c r="BJ136" s="22"/>
      <c r="BL136" s="587"/>
      <c r="BM136" s="587"/>
      <c r="BN136" s="587"/>
      <c r="CN136" s="2">
        <v>88712.1</v>
      </c>
      <c r="CP136" s="599"/>
      <c r="CQ136" s="600">
        <v>202011</v>
      </c>
      <c r="CR136" s="600" t="s">
        <v>163</v>
      </c>
      <c r="CS136" s="600">
        <v>88712.1</v>
      </c>
    </row>
    <row r="137" spans="1:118" ht="15" thickBot="1" x14ac:dyDescent="0.4">
      <c r="A137" s="2">
        <v>28</v>
      </c>
      <c r="B137" s="307">
        <v>44228</v>
      </c>
      <c r="C137" s="42">
        <v>70974</v>
      </c>
      <c r="D137" s="42">
        <v>283896</v>
      </c>
      <c r="E137" s="43">
        <v>354870</v>
      </c>
      <c r="F137" s="42">
        <v>67878</v>
      </c>
      <c r="G137" s="42">
        <v>183281</v>
      </c>
      <c r="H137" s="43">
        <v>251159</v>
      </c>
      <c r="I137" s="42">
        <v>191096</v>
      </c>
      <c r="J137" s="42">
        <v>402604</v>
      </c>
      <c r="K137" s="43">
        <v>593700</v>
      </c>
      <c r="L137" s="42">
        <v>48438</v>
      </c>
      <c r="M137" s="42">
        <v>129612</v>
      </c>
      <c r="N137" s="43">
        <v>178050</v>
      </c>
      <c r="O137" s="42">
        <v>45791</v>
      </c>
      <c r="P137" s="592">
        <v>78958</v>
      </c>
      <c r="Q137" s="43">
        <v>124748</v>
      </c>
      <c r="R137" s="42">
        <v>98015</v>
      </c>
      <c r="S137" s="592">
        <v>67093</v>
      </c>
      <c r="T137" s="43">
        <v>165109</v>
      </c>
      <c r="U137" s="42">
        <v>88015</v>
      </c>
      <c r="V137" s="44">
        <v>244185</v>
      </c>
      <c r="W137" s="43">
        <v>332200</v>
      </c>
      <c r="X137" s="42">
        <v>38683</v>
      </c>
      <c r="Y137" s="44">
        <v>37672</v>
      </c>
      <c r="Z137" s="43">
        <v>76355</v>
      </c>
      <c r="AA137" s="12">
        <f t="shared" si="120"/>
        <v>648890</v>
      </c>
      <c r="AB137" s="12">
        <f t="shared" si="120"/>
        <v>1427301</v>
      </c>
      <c r="AC137" s="13">
        <f t="shared" si="120"/>
        <v>2076191</v>
      </c>
      <c r="AD137" s="22"/>
      <c r="AE137" s="22"/>
      <c r="AF137" s="22"/>
      <c r="AG137" s="22"/>
      <c r="AH137" s="307">
        <v>44228</v>
      </c>
      <c r="AI137" s="42">
        <v>71003</v>
      </c>
      <c r="AJ137" s="44">
        <v>285641</v>
      </c>
      <c r="AK137" s="82">
        <v>356644</v>
      </c>
      <c r="AL137" s="42">
        <v>69345</v>
      </c>
      <c r="AM137" s="44">
        <v>264856</v>
      </c>
      <c r="AN137" s="82">
        <v>334201</v>
      </c>
      <c r="AO137" s="42">
        <v>171789</v>
      </c>
      <c r="AP137" s="44">
        <v>453307</v>
      </c>
      <c r="AQ137" s="82">
        <f>AO137+AP137</f>
        <v>625096</v>
      </c>
      <c r="AR137" s="42">
        <v>50788</v>
      </c>
      <c r="AS137" s="44">
        <v>144804</v>
      </c>
      <c r="AT137" s="82">
        <v>195592</v>
      </c>
      <c r="AU137" s="42">
        <v>48290</v>
      </c>
      <c r="AV137" s="44">
        <v>86550</v>
      </c>
      <c r="AW137" s="82">
        <v>134840</v>
      </c>
      <c r="AX137" s="42">
        <v>101510.7</v>
      </c>
      <c r="AY137" s="44">
        <v>77698</v>
      </c>
      <c r="AZ137" s="43">
        <f t="shared" si="119"/>
        <v>179208.7</v>
      </c>
      <c r="BA137" s="42">
        <v>100444</v>
      </c>
      <c r="BB137" s="44">
        <v>212288</v>
      </c>
      <c r="BC137" s="82">
        <v>312732</v>
      </c>
      <c r="BD137" s="42">
        <v>42223</v>
      </c>
      <c r="BE137" s="44">
        <v>36641</v>
      </c>
      <c r="BF137" s="82">
        <v>78864</v>
      </c>
      <c r="BG137" s="297">
        <f t="shared" si="121"/>
        <v>655392.69999999995</v>
      </c>
      <c r="BH137" s="297">
        <f t="shared" si="121"/>
        <v>1561785</v>
      </c>
      <c r="BI137" s="297">
        <f t="shared" si="121"/>
        <v>2217177.7000000002</v>
      </c>
      <c r="BJ137" s="22"/>
      <c r="BL137" s="587"/>
      <c r="BM137" s="587"/>
      <c r="BN137" s="587"/>
      <c r="CN137" s="2">
        <v>103022</v>
      </c>
      <c r="CP137" s="599"/>
      <c r="CQ137" s="600">
        <v>202012</v>
      </c>
      <c r="CR137" s="600" t="s">
        <v>163</v>
      </c>
      <c r="CS137" s="600">
        <v>103022</v>
      </c>
    </row>
    <row r="138" spans="1:118" ht="15" thickBot="1" x14ac:dyDescent="0.4">
      <c r="A138" s="2">
        <v>31</v>
      </c>
      <c r="B138" s="308">
        <v>44256</v>
      </c>
      <c r="C138" s="114">
        <v>86562</v>
      </c>
      <c r="D138" s="114">
        <v>279828</v>
      </c>
      <c r="E138" s="43">
        <v>366390</v>
      </c>
      <c r="F138" s="114">
        <v>62927</v>
      </c>
      <c r="G138" s="114">
        <v>253598</v>
      </c>
      <c r="H138" s="43">
        <v>316525</v>
      </c>
      <c r="I138" s="114">
        <v>191355</v>
      </c>
      <c r="J138" s="114">
        <v>427067</v>
      </c>
      <c r="K138" s="43">
        <v>618422</v>
      </c>
      <c r="L138" s="114">
        <v>69176</v>
      </c>
      <c r="M138" s="114">
        <v>173171</v>
      </c>
      <c r="N138" s="43">
        <v>242347</v>
      </c>
      <c r="O138" s="114">
        <v>76279</v>
      </c>
      <c r="P138" s="595">
        <v>81564</v>
      </c>
      <c r="Q138" s="43">
        <v>157844</v>
      </c>
      <c r="R138" s="114">
        <v>26359</v>
      </c>
      <c r="S138" s="595">
        <v>10896</v>
      </c>
      <c r="T138" s="43">
        <v>37255</v>
      </c>
      <c r="U138" s="114">
        <v>99920</v>
      </c>
      <c r="V138" s="115">
        <v>297880</v>
      </c>
      <c r="W138" s="43">
        <v>397800</v>
      </c>
      <c r="X138" s="114">
        <v>33046</v>
      </c>
      <c r="Y138" s="115">
        <v>18062</v>
      </c>
      <c r="Z138" s="43">
        <v>51108</v>
      </c>
      <c r="AA138" s="12">
        <f t="shared" si="120"/>
        <v>645624</v>
      </c>
      <c r="AB138" s="12">
        <f t="shared" si="120"/>
        <v>1542066</v>
      </c>
      <c r="AC138" s="13">
        <f t="shared" si="120"/>
        <v>2187691</v>
      </c>
      <c r="AD138" s="22"/>
      <c r="AE138" s="22"/>
      <c r="AF138" s="22"/>
      <c r="AG138" s="22"/>
      <c r="AH138" s="307">
        <v>44256</v>
      </c>
      <c r="AI138" s="42">
        <v>88729</v>
      </c>
      <c r="AJ138" s="44">
        <v>271245</v>
      </c>
      <c r="AK138" s="43">
        <v>359975</v>
      </c>
      <c r="AL138" s="42">
        <v>73611</v>
      </c>
      <c r="AM138" s="44">
        <v>273013</v>
      </c>
      <c r="AN138" s="43">
        <v>346623</v>
      </c>
      <c r="AO138" s="42">
        <v>197082</v>
      </c>
      <c r="AP138" s="44">
        <v>520308</v>
      </c>
      <c r="AQ138" s="43">
        <v>717390</v>
      </c>
      <c r="AR138" s="42">
        <v>63668</v>
      </c>
      <c r="AS138" s="44">
        <v>194105</v>
      </c>
      <c r="AT138" s="43">
        <v>257773</v>
      </c>
      <c r="AU138" s="42">
        <v>76610</v>
      </c>
      <c r="AV138" s="44">
        <v>81106</v>
      </c>
      <c r="AW138" s="43">
        <v>157716</v>
      </c>
      <c r="AX138" s="42">
        <v>22146.7</v>
      </c>
      <c r="AY138" s="44">
        <v>10841</v>
      </c>
      <c r="AZ138" s="43">
        <f t="shared" si="119"/>
        <v>32987.699999999997</v>
      </c>
      <c r="BA138" s="42">
        <v>102756</v>
      </c>
      <c r="BB138" s="44">
        <v>269460</v>
      </c>
      <c r="BC138" s="43">
        <v>372216</v>
      </c>
      <c r="BD138" s="42">
        <v>39481</v>
      </c>
      <c r="BE138" s="44">
        <v>18084</v>
      </c>
      <c r="BF138" s="43">
        <v>57565</v>
      </c>
      <c r="BG138" s="297">
        <f t="shared" si="121"/>
        <v>664083.69999999995</v>
      </c>
      <c r="BH138" s="297">
        <f t="shared" si="121"/>
        <v>1638162</v>
      </c>
      <c r="BI138" s="297">
        <f t="shared" si="121"/>
        <v>2302245.7000000002</v>
      </c>
      <c r="BL138" s="587"/>
      <c r="BM138" s="587"/>
      <c r="BN138" s="587"/>
      <c r="CN138" s="2">
        <v>131150.9</v>
      </c>
      <c r="CP138" s="599"/>
      <c r="CQ138" s="600">
        <v>202101</v>
      </c>
      <c r="CR138" s="600" t="s">
        <v>163</v>
      </c>
      <c r="CS138" s="600">
        <v>131150.9</v>
      </c>
    </row>
    <row r="139" spans="1:118" ht="15" thickBot="1" x14ac:dyDescent="0.4">
      <c r="B139" s="310" t="s">
        <v>46</v>
      </c>
      <c r="C139" s="279">
        <f t="shared" ref="C139:S139" si="122">SUM(C127:C138)</f>
        <v>861896</v>
      </c>
      <c r="D139" s="280">
        <f t="shared" si="122"/>
        <v>2966974</v>
      </c>
      <c r="E139" s="287">
        <f t="shared" si="122"/>
        <v>3828870</v>
      </c>
      <c r="F139" s="279">
        <f t="shared" si="122"/>
        <v>750171</v>
      </c>
      <c r="G139" s="280">
        <f t="shared" si="122"/>
        <v>2213443</v>
      </c>
      <c r="H139" s="287">
        <f t="shared" si="122"/>
        <v>2963614</v>
      </c>
      <c r="I139" s="279">
        <f t="shared" si="122"/>
        <v>2032416</v>
      </c>
      <c r="J139" s="280">
        <f t="shared" si="122"/>
        <v>4209056</v>
      </c>
      <c r="K139" s="287">
        <f t="shared" si="122"/>
        <v>6241472</v>
      </c>
      <c r="L139" s="279">
        <f t="shared" si="122"/>
        <v>690124</v>
      </c>
      <c r="M139" s="280">
        <f t="shared" si="122"/>
        <v>1566999</v>
      </c>
      <c r="N139" s="287">
        <f t="shared" si="122"/>
        <v>2257123</v>
      </c>
      <c r="O139" s="279">
        <f t="shared" si="122"/>
        <v>446195.83999999997</v>
      </c>
      <c r="P139" s="280">
        <f t="shared" si="122"/>
        <v>639085.53</v>
      </c>
      <c r="Q139" s="287">
        <f t="shared" si="122"/>
        <v>1085281.3699999999</v>
      </c>
      <c r="R139" s="279">
        <f t="shared" si="122"/>
        <v>1050292.28</v>
      </c>
      <c r="S139" s="280">
        <f t="shared" si="122"/>
        <v>1443397.1670000001</v>
      </c>
      <c r="T139" s="287">
        <f>SUM(T127:T138)</f>
        <v>2493690.4469999997</v>
      </c>
      <c r="U139" s="279">
        <f t="shared" ref="U139:AC139" si="123">SUM(U127:U138)</f>
        <v>820761</v>
      </c>
      <c r="V139" s="280">
        <f t="shared" si="123"/>
        <v>2280592</v>
      </c>
      <c r="W139" s="287">
        <f t="shared" si="123"/>
        <v>3101353</v>
      </c>
      <c r="X139" s="279">
        <f t="shared" si="123"/>
        <v>266340.70999999996</v>
      </c>
      <c r="Y139" s="280">
        <f t="shared" si="123"/>
        <v>287501.45999999996</v>
      </c>
      <c r="Z139" s="287">
        <f t="shared" si="123"/>
        <v>553842.16999999993</v>
      </c>
      <c r="AA139" s="288">
        <f t="shared" si="123"/>
        <v>6918196.8300000001</v>
      </c>
      <c r="AB139" s="288">
        <f t="shared" si="123"/>
        <v>15607048.157</v>
      </c>
      <c r="AC139" s="288">
        <f t="shared" si="123"/>
        <v>22525245.987</v>
      </c>
      <c r="AD139" s="22"/>
      <c r="AE139" s="49"/>
      <c r="AF139" s="49"/>
      <c r="AG139" s="49"/>
      <c r="AH139" s="308" t="s">
        <v>14</v>
      </c>
      <c r="AI139" s="46">
        <f t="shared" ref="AI139:BH139" si="124">SUM(AI127:AI138)</f>
        <v>834929.6</v>
      </c>
      <c r="AJ139" s="46">
        <f t="shared" si="124"/>
        <v>2879894.2</v>
      </c>
      <c r="AK139" s="46">
        <f t="shared" si="124"/>
        <v>3714825.8000000003</v>
      </c>
      <c r="AL139" s="46">
        <f t="shared" si="124"/>
        <v>752815.8</v>
      </c>
      <c r="AM139" s="46">
        <f t="shared" si="124"/>
        <v>2359747.2000000002</v>
      </c>
      <c r="AN139" s="46">
        <f t="shared" si="124"/>
        <v>3112562</v>
      </c>
      <c r="AO139" s="46">
        <f t="shared" si="124"/>
        <v>2023040</v>
      </c>
      <c r="AP139" s="46">
        <f t="shared" si="124"/>
        <v>4630605.2200000007</v>
      </c>
      <c r="AQ139" s="46">
        <f t="shared" si="124"/>
        <v>6653644.2199999997</v>
      </c>
      <c r="AR139" s="46">
        <f t="shared" si="124"/>
        <v>657752.31000000006</v>
      </c>
      <c r="AS139" s="46">
        <f t="shared" si="124"/>
        <v>1546358.99</v>
      </c>
      <c r="AT139" s="46">
        <f t="shared" si="124"/>
        <v>2204112.2999999998</v>
      </c>
      <c r="AU139" s="46">
        <f t="shared" si="124"/>
        <v>458381.3</v>
      </c>
      <c r="AV139" s="46">
        <f t="shared" si="124"/>
        <v>652824.19999999995</v>
      </c>
      <c r="AW139" s="46">
        <f t="shared" si="124"/>
        <v>1111205.5</v>
      </c>
      <c r="AX139" s="598">
        <f t="shared" si="124"/>
        <v>1053394.2</v>
      </c>
      <c r="AY139" s="598">
        <f t="shared" si="124"/>
        <v>1440574.7000000002</v>
      </c>
      <c r="AZ139" s="46">
        <f t="shared" si="124"/>
        <v>2493968.9000000004</v>
      </c>
      <c r="BA139" s="46">
        <f t="shared" si="124"/>
        <v>839259</v>
      </c>
      <c r="BB139" s="46">
        <f t="shared" si="124"/>
        <v>2167905</v>
      </c>
      <c r="BC139" s="46">
        <f t="shared" si="124"/>
        <v>3007163</v>
      </c>
      <c r="BD139" s="46">
        <f t="shared" si="124"/>
        <v>266970.17</v>
      </c>
      <c r="BE139" s="46">
        <f t="shared" si="124"/>
        <v>278636.77</v>
      </c>
      <c r="BF139" s="46">
        <f t="shared" si="124"/>
        <v>545605.93999999994</v>
      </c>
      <c r="BG139" s="46">
        <f t="shared" si="124"/>
        <v>6886452.2200000007</v>
      </c>
      <c r="BH139" s="46">
        <f t="shared" si="124"/>
        <v>15956547.050000001</v>
      </c>
      <c r="BI139" s="46">
        <f>SUM(BI127:BI138)</f>
        <v>22842997.27</v>
      </c>
      <c r="CN139" s="2">
        <v>101510.7</v>
      </c>
      <c r="CP139" s="599"/>
      <c r="CQ139" s="600">
        <v>202102</v>
      </c>
      <c r="CR139" s="600" t="s">
        <v>163</v>
      </c>
      <c r="CS139" s="600">
        <v>101510.7</v>
      </c>
    </row>
    <row r="140" spans="1:118" ht="16" thickBot="1" x14ac:dyDescent="0.4">
      <c r="O140" s="2">
        <v>427622</v>
      </c>
      <c r="P140" s="2">
        <f>Q140-O140</f>
        <v>571186</v>
      </c>
      <c r="Q140" s="2">
        <v>998808</v>
      </c>
      <c r="R140" s="22">
        <v>1120408</v>
      </c>
      <c r="S140" s="22">
        <f>R140-Q140</f>
        <v>121600</v>
      </c>
      <c r="T140" s="49"/>
      <c r="U140" s="49"/>
      <c r="V140" s="50"/>
      <c r="W140" s="50"/>
      <c r="X140" s="51"/>
      <c r="Y140" s="51"/>
      <c r="Z140" s="49"/>
      <c r="AA140" s="49"/>
      <c r="AB140" s="49"/>
      <c r="AC140" s="22"/>
      <c r="AD140" s="445"/>
      <c r="AE140" s="49"/>
      <c r="AF140" s="49"/>
      <c r="AG140" s="49"/>
      <c r="BI140" s="22"/>
      <c r="BJ140" s="446"/>
      <c r="CN140" s="2">
        <v>22146.7</v>
      </c>
      <c r="CP140" s="599"/>
      <c r="CQ140" s="600">
        <v>202103</v>
      </c>
      <c r="CR140" s="600" t="s">
        <v>163</v>
      </c>
      <c r="CS140" s="600">
        <v>22146.7</v>
      </c>
    </row>
    <row r="141" spans="1:118" ht="15" thickBot="1" x14ac:dyDescent="0.4">
      <c r="B141" s="306"/>
      <c r="C141" s="602" t="s">
        <v>139</v>
      </c>
      <c r="D141" s="603"/>
      <c r="E141" s="603"/>
      <c r="F141" s="603"/>
      <c r="G141" s="603"/>
      <c r="H141" s="603"/>
      <c r="I141" s="603"/>
      <c r="J141" s="603"/>
      <c r="K141" s="603"/>
      <c r="L141" s="603"/>
      <c r="M141" s="603"/>
      <c r="N141" s="603"/>
      <c r="O141" s="603"/>
      <c r="P141" s="603"/>
      <c r="Q141" s="603"/>
      <c r="R141" s="603"/>
      <c r="S141" s="603"/>
      <c r="T141" s="603"/>
      <c r="U141" s="603"/>
      <c r="V141" s="603"/>
      <c r="W141" s="603"/>
      <c r="X141" s="603"/>
      <c r="Y141" s="603"/>
      <c r="Z141" s="603"/>
      <c r="AA141" s="603"/>
      <c r="AB141" s="603"/>
      <c r="AC141" s="604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22"/>
    </row>
    <row r="142" spans="1:118" ht="15" thickBot="1" x14ac:dyDescent="0.4">
      <c r="B142" s="306"/>
      <c r="C142" s="602" t="s">
        <v>1</v>
      </c>
      <c r="D142" s="603"/>
      <c r="E142" s="604"/>
      <c r="F142" s="602" t="s">
        <v>2</v>
      </c>
      <c r="G142" s="603"/>
      <c r="H142" s="604"/>
      <c r="I142" s="602" t="s">
        <v>3</v>
      </c>
      <c r="J142" s="603"/>
      <c r="K142" s="604"/>
      <c r="L142" s="602" t="s">
        <v>4</v>
      </c>
      <c r="M142" s="603"/>
      <c r="N142" s="604"/>
      <c r="O142" s="602" t="s">
        <v>5</v>
      </c>
      <c r="P142" s="603"/>
      <c r="Q142" s="604"/>
      <c r="R142" s="602" t="s">
        <v>6</v>
      </c>
      <c r="S142" s="603"/>
      <c r="T142" s="604"/>
      <c r="U142" s="602" t="s">
        <v>7</v>
      </c>
      <c r="V142" s="603"/>
      <c r="W142" s="604"/>
      <c r="X142" s="602" t="s">
        <v>8</v>
      </c>
      <c r="Y142" s="603"/>
      <c r="Z142" s="604"/>
      <c r="AA142" s="602" t="s">
        <v>9</v>
      </c>
      <c r="AB142" s="603"/>
      <c r="AC142" s="604"/>
      <c r="AD142" s="81"/>
      <c r="AH142" s="306"/>
      <c r="AI142" s="602" t="s">
        <v>1</v>
      </c>
      <c r="AJ142" s="603"/>
      <c r="AK142" s="604"/>
      <c r="AL142" s="602" t="s">
        <v>2</v>
      </c>
      <c r="AM142" s="603"/>
      <c r="AN142" s="604"/>
      <c r="AO142" s="602" t="s">
        <v>3</v>
      </c>
      <c r="AP142" s="603"/>
      <c r="AQ142" s="604"/>
      <c r="AR142" s="602" t="s">
        <v>4</v>
      </c>
      <c r="AS142" s="603"/>
      <c r="AT142" s="604"/>
      <c r="AU142" s="602" t="s">
        <v>5</v>
      </c>
      <c r="AV142" s="603"/>
      <c r="AW142" s="604"/>
      <c r="AX142" s="602" t="s">
        <v>6</v>
      </c>
      <c r="AY142" s="603"/>
      <c r="AZ142" s="604"/>
      <c r="BA142" s="602" t="s">
        <v>7</v>
      </c>
      <c r="BB142" s="603"/>
      <c r="BC142" s="604"/>
      <c r="BD142" s="602" t="s">
        <v>8</v>
      </c>
      <c r="BE142" s="603"/>
      <c r="BF142" s="604"/>
      <c r="BG142" s="602" t="s">
        <v>9</v>
      </c>
      <c r="BH142" s="603"/>
      <c r="BI142" s="604"/>
      <c r="BJ142" s="22"/>
    </row>
    <row r="143" spans="1:118" ht="15" thickBot="1" x14ac:dyDescent="0.4">
      <c r="B143" s="487"/>
      <c r="C143" s="114" t="s">
        <v>10</v>
      </c>
      <c r="D143" s="114" t="s">
        <v>11</v>
      </c>
      <c r="E143" s="477" t="s">
        <v>12</v>
      </c>
      <c r="F143" s="42" t="s">
        <v>10</v>
      </c>
      <c r="G143" s="42" t="s">
        <v>11</v>
      </c>
      <c r="H143" s="43" t="s">
        <v>12</v>
      </c>
      <c r="I143" s="42" t="s">
        <v>10</v>
      </c>
      <c r="J143" s="42" t="s">
        <v>11</v>
      </c>
      <c r="K143" s="43" t="s">
        <v>12</v>
      </c>
      <c r="L143" s="42" t="s">
        <v>10</v>
      </c>
      <c r="M143" s="42" t="s">
        <v>11</v>
      </c>
      <c r="N143" s="43" t="s">
        <v>12</v>
      </c>
      <c r="O143" s="42" t="s">
        <v>10</v>
      </c>
      <c r="P143" s="44" t="s">
        <v>11</v>
      </c>
      <c r="Q143" s="43" t="s">
        <v>12</v>
      </c>
      <c r="R143" s="42" t="s">
        <v>10</v>
      </c>
      <c r="S143" s="44" t="s">
        <v>11</v>
      </c>
      <c r="T143" s="43" t="s">
        <v>12</v>
      </c>
      <c r="U143" s="42" t="s">
        <v>10</v>
      </c>
      <c r="V143" s="44" t="s">
        <v>11</v>
      </c>
      <c r="W143" s="43" t="s">
        <v>12</v>
      </c>
      <c r="X143" s="42" t="s">
        <v>10</v>
      </c>
      <c r="Y143" s="44" t="s">
        <v>11</v>
      </c>
      <c r="Z143" s="43" t="s">
        <v>12</v>
      </c>
      <c r="AA143" s="12" t="s">
        <v>10</v>
      </c>
      <c r="AB143" s="12" t="s">
        <v>11</v>
      </c>
      <c r="AC143" s="13" t="s">
        <v>12</v>
      </c>
      <c r="AD143" s="22"/>
      <c r="AH143" s="306"/>
      <c r="AI143" s="38" t="s">
        <v>10</v>
      </c>
      <c r="AJ143" s="39" t="s">
        <v>11</v>
      </c>
      <c r="AK143" s="40" t="s">
        <v>12</v>
      </c>
      <c r="AL143" s="38" t="s">
        <v>10</v>
      </c>
      <c r="AM143" s="39" t="s">
        <v>11</v>
      </c>
      <c r="AN143" s="40" t="s">
        <v>12</v>
      </c>
      <c r="AO143" s="38" t="s">
        <v>10</v>
      </c>
      <c r="AP143" s="39" t="s">
        <v>11</v>
      </c>
      <c r="AQ143" s="40" t="s">
        <v>12</v>
      </c>
      <c r="AR143" s="38" t="s">
        <v>10</v>
      </c>
      <c r="AS143" s="39" t="s">
        <v>11</v>
      </c>
      <c r="AT143" s="40" t="s">
        <v>12</v>
      </c>
      <c r="AU143" s="38" t="s">
        <v>10</v>
      </c>
      <c r="AV143" s="39" t="s">
        <v>11</v>
      </c>
      <c r="AW143" s="40" t="s">
        <v>12</v>
      </c>
      <c r="AX143" s="38" t="s">
        <v>10</v>
      </c>
      <c r="AY143" s="39" t="s">
        <v>11</v>
      </c>
      <c r="AZ143" s="40" t="s">
        <v>12</v>
      </c>
      <c r="BA143" s="38" t="s">
        <v>10</v>
      </c>
      <c r="BB143" s="39" t="s">
        <v>11</v>
      </c>
      <c r="BC143" s="40" t="s">
        <v>12</v>
      </c>
      <c r="BD143" s="38" t="s">
        <v>10</v>
      </c>
      <c r="BE143" s="39" t="s">
        <v>11</v>
      </c>
      <c r="BF143" s="40" t="s">
        <v>12</v>
      </c>
      <c r="BG143" s="38" t="s">
        <v>10</v>
      </c>
      <c r="BH143" s="39" t="s">
        <v>11</v>
      </c>
      <c r="BI143" s="40" t="s">
        <v>12</v>
      </c>
      <c r="BJ143" s="22"/>
    </row>
    <row r="144" spans="1:118" x14ac:dyDescent="0.35">
      <c r="A144" s="2">
        <v>30</v>
      </c>
      <c r="B144" s="488">
        <v>44287</v>
      </c>
      <c r="C144" s="478">
        <v>66678</v>
      </c>
      <c r="D144" s="479">
        <v>244272</v>
      </c>
      <c r="E144" s="480">
        <v>310950</v>
      </c>
      <c r="F144" s="478">
        <v>67582</v>
      </c>
      <c r="G144" s="479">
        <v>254582</v>
      </c>
      <c r="H144" s="480">
        <v>322164</v>
      </c>
      <c r="I144" s="478">
        <v>124260</v>
      </c>
      <c r="J144" s="479">
        <v>283700</v>
      </c>
      <c r="K144" s="480">
        <v>407960</v>
      </c>
      <c r="L144" s="478">
        <v>83334</v>
      </c>
      <c r="M144" s="479">
        <v>150945</v>
      </c>
      <c r="N144" s="480">
        <v>234279</v>
      </c>
      <c r="O144" s="478">
        <v>56068.99</v>
      </c>
      <c r="P144" s="479">
        <v>97154.95</v>
      </c>
      <c r="Q144" s="480">
        <v>153223.94</v>
      </c>
      <c r="R144" s="478">
        <v>139500.44</v>
      </c>
      <c r="S144" s="479">
        <v>142427.65</v>
      </c>
      <c r="T144" s="480">
        <v>281928.08999999997</v>
      </c>
      <c r="U144" s="478">
        <v>86920</v>
      </c>
      <c r="V144" s="479">
        <v>252580</v>
      </c>
      <c r="W144" s="480">
        <v>339500</v>
      </c>
      <c r="X144" s="478">
        <v>5206</v>
      </c>
      <c r="Y144" s="479">
        <v>10490</v>
      </c>
      <c r="Z144" s="480">
        <v>15696</v>
      </c>
      <c r="AA144" s="12">
        <f t="shared" ref="AA144:AA151" si="125">+L144+C144+F144+I144+R144+U144+X144+O144</f>
        <v>629549.42999999993</v>
      </c>
      <c r="AB144" s="12">
        <f t="shared" ref="AB144:AB151" si="126">+M144+D144+G144+J144+S144+V144+Y144+P144</f>
        <v>1436151.5999999999</v>
      </c>
      <c r="AC144" s="13">
        <f t="shared" ref="AC144:AC151" si="127">+N144+E144+H144+K144+T144+W144+Z144+Q144</f>
        <v>2065701.0299999998</v>
      </c>
      <c r="AE144" s="22"/>
      <c r="AF144" s="22"/>
      <c r="AG144" s="22"/>
      <c r="AH144" s="488">
        <v>44287</v>
      </c>
      <c r="AI144" s="478">
        <v>59889</v>
      </c>
      <c r="AJ144" s="479">
        <v>236112</v>
      </c>
      <c r="AK144" s="480">
        <v>296001</v>
      </c>
      <c r="AL144" s="478">
        <v>76056</v>
      </c>
      <c r="AM144" s="479">
        <v>240780</v>
      </c>
      <c r="AN144" s="480">
        <v>316836</v>
      </c>
      <c r="AO144" s="478">
        <v>124107</v>
      </c>
      <c r="AP144" s="479">
        <v>286158</v>
      </c>
      <c r="AQ144" s="480">
        <v>410265</v>
      </c>
      <c r="AR144" s="478">
        <v>73986</v>
      </c>
      <c r="AS144" s="479">
        <v>127581</v>
      </c>
      <c r="AT144" s="480">
        <v>201567</v>
      </c>
      <c r="AU144" s="478">
        <v>51437</v>
      </c>
      <c r="AV144" s="479">
        <v>99125</v>
      </c>
      <c r="AW144" s="480">
        <v>150562</v>
      </c>
      <c r="AX144" s="478">
        <v>149873.9</v>
      </c>
      <c r="AY144" s="479">
        <v>143043.9</v>
      </c>
      <c r="AZ144" s="480">
        <v>292917.8</v>
      </c>
      <c r="BA144" s="478">
        <v>88840</v>
      </c>
      <c r="BB144" s="479">
        <v>249629</v>
      </c>
      <c r="BC144" s="480">
        <v>338469</v>
      </c>
      <c r="BD144" s="478">
        <v>3340</v>
      </c>
      <c r="BE144" s="479">
        <v>7086</v>
      </c>
      <c r="BF144" s="480">
        <v>10426</v>
      </c>
      <c r="BG144" s="12">
        <f t="shared" ref="BG144:BG155" si="128">+AR144+AI144+AL144+AO144+AX144+BA144+BD144+AU144</f>
        <v>627528.9</v>
      </c>
      <c r="BH144" s="12">
        <f t="shared" ref="BH144:BH155" si="129">+AS144+AJ144+AM144+AP144+AY144+BB144+BE144+AV144</f>
        <v>1389514.9</v>
      </c>
      <c r="BI144" s="13">
        <f t="shared" ref="BI144:BI155" si="130">+AT144+AK144+AN144+AQ144+AZ144+BC144+BF144+AW144</f>
        <v>2017043.8</v>
      </c>
      <c r="BJ144" s="22"/>
      <c r="BL144" s="587"/>
      <c r="BM144" s="587"/>
      <c r="BN144" s="587"/>
    </row>
    <row r="145" spans="1:66" x14ac:dyDescent="0.35">
      <c r="A145" s="2">
        <v>31</v>
      </c>
      <c r="B145" s="489">
        <v>44317</v>
      </c>
      <c r="C145" s="481">
        <v>57924</v>
      </c>
      <c r="D145" s="475">
        <v>231696</v>
      </c>
      <c r="E145" s="482">
        <v>289620</v>
      </c>
      <c r="F145" s="481">
        <v>64094</v>
      </c>
      <c r="G145" s="475">
        <v>228841</v>
      </c>
      <c r="H145" s="482">
        <v>292935</v>
      </c>
      <c r="I145" s="481">
        <v>168000</v>
      </c>
      <c r="J145" s="475">
        <v>383373</v>
      </c>
      <c r="K145" s="482">
        <v>551373</v>
      </c>
      <c r="L145" s="481">
        <v>61231</v>
      </c>
      <c r="M145" s="475">
        <v>135180</v>
      </c>
      <c r="N145" s="482">
        <v>196411</v>
      </c>
      <c r="O145" s="481">
        <v>39153.47</v>
      </c>
      <c r="P145" s="475">
        <v>103276.51</v>
      </c>
      <c r="Q145" s="482">
        <v>142429.97999999998</v>
      </c>
      <c r="R145" s="481">
        <v>124358.1</v>
      </c>
      <c r="S145" s="475">
        <v>111642.9</v>
      </c>
      <c r="T145" s="482">
        <v>236001</v>
      </c>
      <c r="U145" s="481">
        <v>91405</v>
      </c>
      <c r="V145" s="475">
        <v>261195</v>
      </c>
      <c r="W145" s="482">
        <v>352600</v>
      </c>
      <c r="X145" s="481">
        <v>14751</v>
      </c>
      <c r="Y145" s="475">
        <v>24524</v>
      </c>
      <c r="Z145" s="482">
        <v>39275</v>
      </c>
      <c r="AA145" s="12">
        <f t="shared" si="125"/>
        <v>620916.56999999995</v>
      </c>
      <c r="AB145" s="12">
        <f t="shared" si="126"/>
        <v>1479728.41</v>
      </c>
      <c r="AC145" s="13">
        <f t="shared" si="127"/>
        <v>2100644.98</v>
      </c>
      <c r="AD145" s="87"/>
      <c r="AE145" s="22"/>
      <c r="AF145" s="22"/>
      <c r="AG145" s="22"/>
      <c r="AH145" s="489">
        <v>44317</v>
      </c>
      <c r="AI145" s="481">
        <v>54399</v>
      </c>
      <c r="AJ145" s="475">
        <v>176271</v>
      </c>
      <c r="AK145" s="482">
        <v>230670</v>
      </c>
      <c r="AL145" s="481">
        <v>59821</v>
      </c>
      <c r="AM145" s="475">
        <v>104524</v>
      </c>
      <c r="AN145" s="482">
        <v>164345</v>
      </c>
      <c r="AO145" s="481">
        <v>182646</v>
      </c>
      <c r="AP145" s="475">
        <v>280182</v>
      </c>
      <c r="AQ145" s="482">
        <v>462828</v>
      </c>
      <c r="AR145" s="481">
        <v>57335</v>
      </c>
      <c r="AS145" s="475">
        <v>146740</v>
      </c>
      <c r="AT145" s="482">
        <v>204075</v>
      </c>
      <c r="AU145" s="481">
        <v>43372</v>
      </c>
      <c r="AV145" s="475">
        <v>91102</v>
      </c>
      <c r="AW145" s="482">
        <v>134474</v>
      </c>
      <c r="AX145" s="481">
        <v>135426.5</v>
      </c>
      <c r="AY145" s="475">
        <v>114004.9</v>
      </c>
      <c r="AZ145" s="482">
        <v>249431.4</v>
      </c>
      <c r="BA145" s="481">
        <v>96247</v>
      </c>
      <c r="BB145" s="475">
        <v>224362</v>
      </c>
      <c r="BC145" s="482">
        <v>320609</v>
      </c>
      <c r="BD145" s="481">
        <v>17229</v>
      </c>
      <c r="BE145" s="475">
        <v>28141</v>
      </c>
      <c r="BF145" s="482">
        <v>45370</v>
      </c>
      <c r="BG145" s="12">
        <f t="shared" si="128"/>
        <v>646475.5</v>
      </c>
      <c r="BH145" s="12">
        <f t="shared" si="129"/>
        <v>1165326.8999999999</v>
      </c>
      <c r="BI145" s="13">
        <f t="shared" si="130"/>
        <v>1811802.4</v>
      </c>
      <c r="BJ145" s="22"/>
      <c r="BL145" s="587"/>
      <c r="BM145" s="587"/>
      <c r="BN145" s="587"/>
    </row>
    <row r="146" spans="1:66" x14ac:dyDescent="0.35">
      <c r="A146" s="2">
        <v>30</v>
      </c>
      <c r="B146" s="489">
        <v>44348</v>
      </c>
      <c r="C146" s="481">
        <v>58913</v>
      </c>
      <c r="D146" s="475">
        <v>209017</v>
      </c>
      <c r="E146" s="482">
        <v>267930</v>
      </c>
      <c r="F146" s="481">
        <v>84554</v>
      </c>
      <c r="G146" s="475">
        <v>181648</v>
      </c>
      <c r="H146" s="482">
        <v>266202</v>
      </c>
      <c r="I146" s="481">
        <v>172364</v>
      </c>
      <c r="J146" s="475">
        <v>394941</v>
      </c>
      <c r="K146" s="482">
        <v>567305</v>
      </c>
      <c r="L146" s="481">
        <v>49366</v>
      </c>
      <c r="M146" s="475">
        <v>119773</v>
      </c>
      <c r="N146" s="482">
        <v>169139</v>
      </c>
      <c r="O146" s="481">
        <v>35506.33</v>
      </c>
      <c r="P146" s="475">
        <v>60186.55</v>
      </c>
      <c r="Q146" s="482">
        <v>95692.88</v>
      </c>
      <c r="R146" s="481">
        <v>63299.62</v>
      </c>
      <c r="S146" s="475">
        <v>51713.13</v>
      </c>
      <c r="T146" s="482">
        <v>115012.75</v>
      </c>
      <c r="U146" s="481">
        <v>96895</v>
      </c>
      <c r="V146" s="475">
        <v>246405</v>
      </c>
      <c r="W146" s="482">
        <v>343300</v>
      </c>
      <c r="X146" s="481">
        <v>33</v>
      </c>
      <c r="Y146" s="475">
        <v>0</v>
      </c>
      <c r="Z146" s="482">
        <v>33</v>
      </c>
      <c r="AA146" s="12">
        <f t="shared" si="125"/>
        <v>560930.94999999995</v>
      </c>
      <c r="AB146" s="12">
        <f t="shared" si="126"/>
        <v>1263683.68</v>
      </c>
      <c r="AC146" s="13">
        <f t="shared" si="127"/>
        <v>1824614.63</v>
      </c>
      <c r="AE146" s="22"/>
      <c r="AF146" s="22"/>
      <c r="AG146" s="22"/>
      <c r="AH146" s="489">
        <v>44348</v>
      </c>
      <c r="AI146" s="481">
        <v>72963</v>
      </c>
      <c r="AJ146" s="475">
        <v>249408</v>
      </c>
      <c r="AK146" s="482">
        <v>322371</v>
      </c>
      <c r="AL146" s="481">
        <v>87110</v>
      </c>
      <c r="AM146" s="475">
        <v>215136</v>
      </c>
      <c r="AN146" s="482">
        <v>302246</v>
      </c>
      <c r="AO146" s="481">
        <v>183619</v>
      </c>
      <c r="AP146" s="580">
        <v>351258</v>
      </c>
      <c r="AQ146" s="482">
        <v>534877</v>
      </c>
      <c r="AR146" s="481">
        <v>48442</v>
      </c>
      <c r="AS146" s="475">
        <v>158274</v>
      </c>
      <c r="AT146" s="482">
        <v>206716</v>
      </c>
      <c r="AU146" s="481">
        <v>33330</v>
      </c>
      <c r="AV146" s="475">
        <v>80261</v>
      </c>
      <c r="AW146" s="482">
        <v>113591</v>
      </c>
      <c r="AX146" s="481">
        <v>55378.5</v>
      </c>
      <c r="AY146" s="475">
        <v>40694.300000000003</v>
      </c>
      <c r="AZ146" s="482">
        <v>96072.8</v>
      </c>
      <c r="BA146" s="481">
        <v>92547</v>
      </c>
      <c r="BB146" s="475">
        <v>214599</v>
      </c>
      <c r="BC146" s="482">
        <v>307146</v>
      </c>
      <c r="BD146" s="481">
        <v>0</v>
      </c>
      <c r="BE146" s="475">
        <v>3572</v>
      </c>
      <c r="BF146" s="482">
        <v>3572</v>
      </c>
      <c r="BG146" s="12">
        <f t="shared" si="128"/>
        <v>573389.5</v>
      </c>
      <c r="BH146" s="12">
        <f t="shared" si="129"/>
        <v>1313202.3</v>
      </c>
      <c r="BI146" s="13">
        <f t="shared" si="130"/>
        <v>1886591.8</v>
      </c>
      <c r="BJ146" s="22"/>
      <c r="BL146" s="587"/>
      <c r="BM146" s="587"/>
      <c r="BN146" s="587"/>
    </row>
    <row r="147" spans="1:66" x14ac:dyDescent="0.35">
      <c r="A147" s="2">
        <v>31</v>
      </c>
      <c r="B147" s="489">
        <v>44378</v>
      </c>
      <c r="C147" s="481">
        <v>110952</v>
      </c>
      <c r="D147" s="475">
        <v>264168</v>
      </c>
      <c r="E147" s="482">
        <v>375120</v>
      </c>
      <c r="F147" s="481">
        <v>100485</v>
      </c>
      <c r="G147" s="475">
        <v>148847</v>
      </c>
      <c r="H147" s="482">
        <v>249332</v>
      </c>
      <c r="I147" s="481">
        <v>248613</v>
      </c>
      <c r="J147" s="475">
        <v>408390</v>
      </c>
      <c r="K147" s="482">
        <v>657003</v>
      </c>
      <c r="L147" s="481">
        <v>57612</v>
      </c>
      <c r="M147" s="475">
        <v>131446</v>
      </c>
      <c r="N147" s="482">
        <v>189058</v>
      </c>
      <c r="O147" s="481">
        <v>50747.85</v>
      </c>
      <c r="P147" s="475">
        <v>92312.04</v>
      </c>
      <c r="Q147" s="482">
        <v>143059.88999999998</v>
      </c>
      <c r="R147" s="481">
        <v>134104.46</v>
      </c>
      <c r="S147" s="475">
        <v>203887.35</v>
      </c>
      <c r="T147" s="482">
        <v>337991.81</v>
      </c>
      <c r="U147" s="481">
        <v>91730</v>
      </c>
      <c r="V147" s="475">
        <v>254570</v>
      </c>
      <c r="W147" s="482">
        <v>346300</v>
      </c>
      <c r="X147" s="481">
        <v>0</v>
      </c>
      <c r="Y147" s="475">
        <v>0</v>
      </c>
      <c r="Z147" s="482">
        <v>0</v>
      </c>
      <c r="AA147" s="12">
        <f t="shared" si="125"/>
        <v>794244.30999999994</v>
      </c>
      <c r="AB147" s="12">
        <f t="shared" si="126"/>
        <v>1503620.3900000001</v>
      </c>
      <c r="AC147" s="13">
        <f t="shared" si="127"/>
        <v>2297864.7000000002</v>
      </c>
      <c r="AE147" s="22"/>
      <c r="AF147" s="22"/>
      <c r="AG147" s="22"/>
      <c r="AH147" s="489">
        <v>44378</v>
      </c>
      <c r="AI147" s="481">
        <v>104950</v>
      </c>
      <c r="AJ147" s="475">
        <v>275508</v>
      </c>
      <c r="AK147" s="482">
        <v>380458</v>
      </c>
      <c r="AL147" s="481">
        <v>95247</v>
      </c>
      <c r="AM147" s="475">
        <v>227519</v>
      </c>
      <c r="AN147" s="482">
        <v>322766</v>
      </c>
      <c r="AO147" s="481">
        <v>232312</v>
      </c>
      <c r="AP147" s="475">
        <v>410730</v>
      </c>
      <c r="AQ147" s="482">
        <v>643042</v>
      </c>
      <c r="AR147" s="481">
        <v>50546</v>
      </c>
      <c r="AS147" s="475">
        <v>96032</v>
      </c>
      <c r="AT147" s="482">
        <v>146578</v>
      </c>
      <c r="AU147" s="481">
        <v>56042</v>
      </c>
      <c r="AV147" s="475">
        <v>90871</v>
      </c>
      <c r="AW147" s="482">
        <v>146913</v>
      </c>
      <c r="AX147" s="481">
        <v>137310.6</v>
      </c>
      <c r="AY147" s="475">
        <v>207253.9</v>
      </c>
      <c r="AZ147" s="482">
        <v>344564.5</v>
      </c>
      <c r="BA147" s="481">
        <v>80419</v>
      </c>
      <c r="BB147" s="475">
        <v>231889</v>
      </c>
      <c r="BC147" s="482">
        <v>312308</v>
      </c>
      <c r="BD147" s="481">
        <v>0</v>
      </c>
      <c r="BE147" s="475">
        <v>0</v>
      </c>
      <c r="BF147" s="482">
        <v>0</v>
      </c>
      <c r="BG147" s="12">
        <f t="shared" si="128"/>
        <v>756826.6</v>
      </c>
      <c r="BH147" s="12">
        <f t="shared" si="129"/>
        <v>1539802.9</v>
      </c>
      <c r="BI147" s="13">
        <f t="shared" si="130"/>
        <v>2296629.5</v>
      </c>
      <c r="BJ147" s="22"/>
      <c r="BL147" s="587"/>
      <c r="BM147" s="587"/>
      <c r="BN147" s="587"/>
    </row>
    <row r="148" spans="1:66" x14ac:dyDescent="0.35">
      <c r="A148" s="2">
        <v>31</v>
      </c>
      <c r="B148" s="489">
        <v>44409</v>
      </c>
      <c r="C148" s="483">
        <v>101437</v>
      </c>
      <c r="D148" s="476">
        <v>253613</v>
      </c>
      <c r="E148" s="482">
        <v>355050</v>
      </c>
      <c r="F148" s="483">
        <v>145863</v>
      </c>
      <c r="G148" s="476">
        <v>147156</v>
      </c>
      <c r="H148" s="482">
        <v>293019</v>
      </c>
      <c r="I148" s="483">
        <v>269520</v>
      </c>
      <c r="J148" s="476">
        <v>317138</v>
      </c>
      <c r="K148" s="482">
        <v>586658</v>
      </c>
      <c r="L148" s="483">
        <v>53821</v>
      </c>
      <c r="M148" s="476">
        <v>153710</v>
      </c>
      <c r="N148" s="482">
        <v>207531</v>
      </c>
      <c r="O148" s="483">
        <v>25427.77</v>
      </c>
      <c r="P148" s="476">
        <v>90206.9</v>
      </c>
      <c r="Q148" s="482">
        <v>115634.67</v>
      </c>
      <c r="R148" s="483">
        <v>81558.59</v>
      </c>
      <c r="S148" s="476">
        <v>177205.76000000001</v>
      </c>
      <c r="T148" s="482">
        <v>258764.35</v>
      </c>
      <c r="U148" s="483">
        <v>96405</v>
      </c>
      <c r="V148" s="476">
        <v>268195</v>
      </c>
      <c r="W148" s="482">
        <v>364600</v>
      </c>
      <c r="X148" s="483">
        <v>285</v>
      </c>
      <c r="Y148" s="476">
        <v>0</v>
      </c>
      <c r="Z148" s="482">
        <v>285</v>
      </c>
      <c r="AA148" s="12">
        <f t="shared" si="125"/>
        <v>774317.36</v>
      </c>
      <c r="AB148" s="12">
        <f t="shared" si="126"/>
        <v>1407224.66</v>
      </c>
      <c r="AC148" s="13">
        <f t="shared" si="127"/>
        <v>2181542.02</v>
      </c>
      <c r="AE148" s="22"/>
      <c r="AF148" s="22"/>
      <c r="AG148" s="22"/>
      <c r="AH148" s="489">
        <v>44409</v>
      </c>
      <c r="AI148" s="483">
        <v>97654</v>
      </c>
      <c r="AJ148" s="476">
        <v>254976</v>
      </c>
      <c r="AK148" s="482">
        <v>352630</v>
      </c>
      <c r="AL148" s="483">
        <v>92903</v>
      </c>
      <c r="AM148" s="476">
        <v>227494</v>
      </c>
      <c r="AN148" s="482">
        <v>320397</v>
      </c>
      <c r="AO148" s="483">
        <v>302643</v>
      </c>
      <c r="AP148" s="476">
        <v>341031</v>
      </c>
      <c r="AQ148" s="482">
        <v>643674</v>
      </c>
      <c r="AR148" s="483">
        <v>46228</v>
      </c>
      <c r="AS148" s="476">
        <v>164823</v>
      </c>
      <c r="AT148" s="482">
        <v>211051</v>
      </c>
      <c r="AU148" s="483">
        <v>29374</v>
      </c>
      <c r="AV148" s="476">
        <v>103429</v>
      </c>
      <c r="AW148" s="482">
        <v>132803</v>
      </c>
      <c r="AX148" s="483">
        <v>95691.4</v>
      </c>
      <c r="AY148" s="476">
        <v>181008.9</v>
      </c>
      <c r="AZ148" s="482">
        <v>276700.3</v>
      </c>
      <c r="BA148" s="483">
        <v>94765</v>
      </c>
      <c r="BB148" s="476">
        <v>239834</v>
      </c>
      <c r="BC148" s="482">
        <v>334599</v>
      </c>
      <c r="BD148" s="483">
        <v>0</v>
      </c>
      <c r="BE148" s="476">
        <v>0</v>
      </c>
      <c r="BF148" s="482">
        <v>0</v>
      </c>
      <c r="BG148" s="12">
        <f t="shared" si="128"/>
        <v>759258.4</v>
      </c>
      <c r="BH148" s="12">
        <f t="shared" si="129"/>
        <v>1512595.9</v>
      </c>
      <c r="BI148" s="13">
        <f t="shared" si="130"/>
        <v>2271854.2999999998</v>
      </c>
      <c r="BJ148" s="22"/>
      <c r="BL148" s="587"/>
      <c r="BM148" s="587"/>
      <c r="BN148" s="587"/>
    </row>
    <row r="149" spans="1:66" x14ac:dyDescent="0.35">
      <c r="A149" s="2">
        <v>30</v>
      </c>
      <c r="B149" s="489">
        <v>44440</v>
      </c>
      <c r="C149" s="481">
        <v>95267</v>
      </c>
      <c r="D149" s="475">
        <v>219283</v>
      </c>
      <c r="E149" s="482">
        <v>314550</v>
      </c>
      <c r="F149" s="481">
        <v>124983</v>
      </c>
      <c r="G149" s="475">
        <v>163482</v>
      </c>
      <c r="H149" s="482">
        <v>288465</v>
      </c>
      <c r="I149" s="481">
        <v>251397</v>
      </c>
      <c r="J149" s="475">
        <v>296222</v>
      </c>
      <c r="K149" s="482">
        <v>547619</v>
      </c>
      <c r="L149" s="481">
        <v>57728</v>
      </c>
      <c r="M149" s="475">
        <v>152455</v>
      </c>
      <c r="N149" s="482">
        <v>210183</v>
      </c>
      <c r="O149" s="481">
        <v>25429.47</v>
      </c>
      <c r="P149" s="475">
        <v>91202.51</v>
      </c>
      <c r="Q149" s="482">
        <v>116631.98</v>
      </c>
      <c r="R149" s="481">
        <v>85752.2</v>
      </c>
      <c r="S149" s="475">
        <v>158082.95000000001</v>
      </c>
      <c r="T149" s="482">
        <v>243835.15000000002</v>
      </c>
      <c r="U149" s="481">
        <v>81890</v>
      </c>
      <c r="V149" s="475">
        <v>235310</v>
      </c>
      <c r="W149" s="482">
        <v>317200</v>
      </c>
      <c r="X149" s="481">
        <v>1231</v>
      </c>
      <c r="Y149" s="475">
        <v>12</v>
      </c>
      <c r="Z149" s="482">
        <v>1243</v>
      </c>
      <c r="AA149" s="12">
        <f t="shared" si="125"/>
        <v>723677.66999999993</v>
      </c>
      <c r="AB149" s="12">
        <f t="shared" si="126"/>
        <v>1316049.46</v>
      </c>
      <c r="AC149" s="13">
        <f t="shared" si="127"/>
        <v>2039727.13</v>
      </c>
      <c r="AE149" s="22"/>
      <c r="AF149" s="22"/>
      <c r="AG149" s="22"/>
      <c r="AH149" s="489">
        <v>44440</v>
      </c>
      <c r="AI149" s="481">
        <v>95926</v>
      </c>
      <c r="AJ149" s="475">
        <v>233022</v>
      </c>
      <c r="AK149" s="482">
        <v>328948</v>
      </c>
      <c r="AL149" s="481">
        <v>119171</v>
      </c>
      <c r="AM149" s="475">
        <v>216642</v>
      </c>
      <c r="AN149" s="482">
        <v>335813</v>
      </c>
      <c r="AO149" s="481">
        <v>204190</v>
      </c>
      <c r="AP149" s="475">
        <v>309781</v>
      </c>
      <c r="AQ149" s="482">
        <v>513971</v>
      </c>
      <c r="AR149" s="481">
        <v>49598</v>
      </c>
      <c r="AS149" s="475">
        <v>142229</v>
      </c>
      <c r="AT149" s="482">
        <v>191827</v>
      </c>
      <c r="AU149" s="481">
        <v>27310</v>
      </c>
      <c r="AV149" s="475">
        <v>95655</v>
      </c>
      <c r="AW149" s="482">
        <v>122965</v>
      </c>
      <c r="AX149" s="481">
        <v>94563</v>
      </c>
      <c r="AY149" s="475">
        <v>173397.2</v>
      </c>
      <c r="AZ149" s="482">
        <v>267960.2</v>
      </c>
      <c r="BA149" s="481">
        <v>79088</v>
      </c>
      <c r="BB149" s="475">
        <v>196840</v>
      </c>
      <c r="BC149" s="482">
        <v>275928</v>
      </c>
      <c r="BD149" s="481">
        <v>0</v>
      </c>
      <c r="BE149" s="475">
        <v>0</v>
      </c>
      <c r="BF149" s="482">
        <v>0</v>
      </c>
      <c r="BG149" s="12">
        <f t="shared" si="128"/>
        <v>669846</v>
      </c>
      <c r="BH149" s="12">
        <f t="shared" si="129"/>
        <v>1367566.2</v>
      </c>
      <c r="BI149" s="13">
        <f t="shared" si="130"/>
        <v>2037412.2</v>
      </c>
      <c r="BJ149" s="22"/>
      <c r="BL149" s="587"/>
      <c r="BM149" s="587"/>
      <c r="BN149" s="587"/>
    </row>
    <row r="150" spans="1:66" x14ac:dyDescent="0.35">
      <c r="A150" s="2">
        <v>31</v>
      </c>
      <c r="B150" s="489">
        <v>44470</v>
      </c>
      <c r="C150" s="481">
        <v>103051</v>
      </c>
      <c r="D150" s="475">
        <v>257489</v>
      </c>
      <c r="E150" s="482">
        <v>360540</v>
      </c>
      <c r="F150" s="481">
        <v>123064</v>
      </c>
      <c r="G150" s="475">
        <v>181798</v>
      </c>
      <c r="H150" s="482">
        <v>304862</v>
      </c>
      <c r="I150" s="481">
        <v>227161</v>
      </c>
      <c r="J150" s="475">
        <v>474855</v>
      </c>
      <c r="K150" s="482">
        <v>702016</v>
      </c>
      <c r="L150" s="481">
        <v>72196</v>
      </c>
      <c r="M150" s="475">
        <v>175350</v>
      </c>
      <c r="N150" s="482">
        <v>247546</v>
      </c>
      <c r="O150" s="481">
        <v>34655.22</v>
      </c>
      <c r="P150" s="475">
        <v>108993.66</v>
      </c>
      <c r="Q150" s="482">
        <v>143648.88</v>
      </c>
      <c r="R150" s="481">
        <v>105269.41</v>
      </c>
      <c r="S150" s="475">
        <v>215621.51</v>
      </c>
      <c r="T150" s="482">
        <v>320890.92000000004</v>
      </c>
      <c r="U150" s="481">
        <v>94156</v>
      </c>
      <c r="V150" s="475">
        <v>265744</v>
      </c>
      <c r="W150" s="482">
        <v>359900</v>
      </c>
      <c r="X150" s="481">
        <v>590</v>
      </c>
      <c r="Y150" s="475">
        <v>0</v>
      </c>
      <c r="Z150" s="482">
        <v>590</v>
      </c>
      <c r="AA150" s="12">
        <f t="shared" si="125"/>
        <v>760142.63</v>
      </c>
      <c r="AB150" s="12">
        <f t="shared" si="126"/>
        <v>1679851.17</v>
      </c>
      <c r="AC150" s="13">
        <f t="shared" si="127"/>
        <v>2439993.7999999998</v>
      </c>
      <c r="AD150" s="22"/>
      <c r="AE150" s="22"/>
      <c r="AF150" s="22"/>
      <c r="AG150" s="22"/>
      <c r="AH150" s="489">
        <v>44470</v>
      </c>
      <c r="AI150" s="481">
        <v>104637.1</v>
      </c>
      <c r="AJ150" s="475">
        <v>238601.40000000002</v>
      </c>
      <c r="AK150" s="482">
        <v>343238.5</v>
      </c>
      <c r="AL150" s="481">
        <v>98293.599999999991</v>
      </c>
      <c r="AM150" s="475">
        <v>217077.3</v>
      </c>
      <c r="AN150" s="482">
        <v>315370.89999999997</v>
      </c>
      <c r="AO150" s="481">
        <v>226786.81</v>
      </c>
      <c r="AP150" s="475">
        <v>399910.14</v>
      </c>
      <c r="AQ150" s="482">
        <v>626696.94999999995</v>
      </c>
      <c r="AR150" s="481">
        <v>44550.53</v>
      </c>
      <c r="AS150" s="475">
        <v>184740.65999999997</v>
      </c>
      <c r="AT150" s="482">
        <v>229291.18999999997</v>
      </c>
      <c r="AU150" s="481">
        <v>15062.8</v>
      </c>
      <c r="AV150" s="475">
        <v>121213.8</v>
      </c>
      <c r="AW150" s="482">
        <v>136276.6</v>
      </c>
      <c r="AX150" s="481">
        <v>99961.5</v>
      </c>
      <c r="AY150" s="475">
        <v>209031.1</v>
      </c>
      <c r="AZ150" s="482">
        <v>308992.59999999998</v>
      </c>
      <c r="BA150" s="481">
        <v>96597.97</v>
      </c>
      <c r="BB150" s="475">
        <v>208299.72999999998</v>
      </c>
      <c r="BC150" s="482">
        <v>304897.69999999995</v>
      </c>
      <c r="BD150" s="481">
        <v>3404.2</v>
      </c>
      <c r="BE150" s="475">
        <v>0</v>
      </c>
      <c r="BF150" s="482">
        <v>3404.2</v>
      </c>
      <c r="BG150" s="12">
        <f t="shared" si="128"/>
        <v>689294.51</v>
      </c>
      <c r="BH150" s="12">
        <f t="shared" si="129"/>
        <v>1578874.1300000001</v>
      </c>
      <c r="BI150" s="13">
        <f t="shared" si="130"/>
        <v>2268168.64</v>
      </c>
      <c r="BJ150" s="22"/>
      <c r="BL150" s="587"/>
      <c r="BM150" s="587"/>
      <c r="BN150" s="587"/>
    </row>
    <row r="151" spans="1:66" x14ac:dyDescent="0.35">
      <c r="A151" s="2">
        <v>30</v>
      </c>
      <c r="B151" s="489">
        <v>44501</v>
      </c>
      <c r="C151" s="481">
        <v>89733</v>
      </c>
      <c r="D151" s="475">
        <v>265317</v>
      </c>
      <c r="E151" s="482">
        <v>355050</v>
      </c>
      <c r="F151" s="481">
        <v>96978</v>
      </c>
      <c r="G151" s="475">
        <v>241279</v>
      </c>
      <c r="H151" s="482">
        <v>338257</v>
      </c>
      <c r="I151" s="481">
        <v>171294</v>
      </c>
      <c r="J151" s="475">
        <v>409565</v>
      </c>
      <c r="K151" s="482">
        <v>580859</v>
      </c>
      <c r="L151" s="481">
        <v>61509</v>
      </c>
      <c r="M151" s="475">
        <v>178059</v>
      </c>
      <c r="N151" s="482">
        <v>239568</v>
      </c>
      <c r="O151" s="481">
        <v>23646.82</v>
      </c>
      <c r="P151" s="475">
        <v>77361.52</v>
      </c>
      <c r="Q151" s="482">
        <v>101008.34</v>
      </c>
      <c r="R151" s="481">
        <v>112047.5</v>
      </c>
      <c r="S151" s="475">
        <v>198335.48</v>
      </c>
      <c r="T151" s="482">
        <v>310382.98</v>
      </c>
      <c r="U151" s="481">
        <v>91730</v>
      </c>
      <c r="V151" s="475">
        <v>250045</v>
      </c>
      <c r="W151" s="482">
        <v>341775</v>
      </c>
      <c r="X151" s="481">
        <v>1926</v>
      </c>
      <c r="Y151" s="475">
        <v>0</v>
      </c>
      <c r="Z151" s="482">
        <v>1926</v>
      </c>
      <c r="AA151" s="12">
        <f t="shared" si="125"/>
        <v>648864.31999999995</v>
      </c>
      <c r="AB151" s="12">
        <f t="shared" si="126"/>
        <v>1619962</v>
      </c>
      <c r="AC151" s="13">
        <f t="shared" si="127"/>
        <v>2268826.3199999998</v>
      </c>
      <c r="AD151" s="22"/>
      <c r="AE151" s="22"/>
      <c r="AF151" s="22"/>
      <c r="AG151" s="22"/>
      <c r="AH151" s="489">
        <v>44501</v>
      </c>
      <c r="AI151" s="481">
        <v>86564.5</v>
      </c>
      <c r="AJ151" s="475">
        <v>280718.8</v>
      </c>
      <c r="AK151" s="482">
        <v>367283.3</v>
      </c>
      <c r="AL151" s="481">
        <v>127872.50000000001</v>
      </c>
      <c r="AM151" s="475">
        <v>240630.8</v>
      </c>
      <c r="AN151" s="482">
        <v>368503.3</v>
      </c>
      <c r="AO151" s="481">
        <v>202370.41999999998</v>
      </c>
      <c r="AP151" s="475">
        <v>406519.19999999995</v>
      </c>
      <c r="AQ151" s="482">
        <v>608889.61999999988</v>
      </c>
      <c r="AR151" s="481">
        <v>47276</v>
      </c>
      <c r="AS151" s="475">
        <v>181445.8</v>
      </c>
      <c r="AT151" s="482">
        <v>228721.8</v>
      </c>
      <c r="AU151" s="481">
        <v>37197.300000000003</v>
      </c>
      <c r="AV151" s="475">
        <v>81590.399999999994</v>
      </c>
      <c r="AW151" s="482">
        <v>118787.7</v>
      </c>
      <c r="AX151" s="481">
        <v>114924.1</v>
      </c>
      <c r="AY151" s="475">
        <v>195558.2</v>
      </c>
      <c r="AZ151" s="482">
        <v>310482.30000000005</v>
      </c>
      <c r="BA151" s="481">
        <v>97754.43</v>
      </c>
      <c r="BB151" s="475">
        <v>211531.27000000002</v>
      </c>
      <c r="BC151" s="482">
        <v>309285.7</v>
      </c>
      <c r="BD151" s="481">
        <v>0</v>
      </c>
      <c r="BE151" s="475">
        <v>0</v>
      </c>
      <c r="BF151" s="482">
        <v>0</v>
      </c>
      <c r="BG151" s="12">
        <f t="shared" si="128"/>
        <v>713959.25</v>
      </c>
      <c r="BH151" s="12">
        <f t="shared" si="129"/>
        <v>1597994.4699999997</v>
      </c>
      <c r="BI151" s="13">
        <f t="shared" si="130"/>
        <v>2311953.7200000002</v>
      </c>
      <c r="BJ151" s="22"/>
      <c r="BL151" s="587"/>
      <c r="BM151" s="587"/>
      <c r="BN151" s="587"/>
    </row>
    <row r="152" spans="1:66" x14ac:dyDescent="0.35">
      <c r="A152" s="2">
        <v>31</v>
      </c>
      <c r="B152" s="489">
        <v>44531</v>
      </c>
      <c r="C152" s="481">
        <v>73242</v>
      </c>
      <c r="D152" s="475">
        <v>292968</v>
      </c>
      <c r="E152" s="482">
        <v>366210</v>
      </c>
      <c r="F152" s="481">
        <v>70968</v>
      </c>
      <c r="G152" s="475">
        <v>275951</v>
      </c>
      <c r="H152" s="482">
        <v>346919</v>
      </c>
      <c r="I152" s="481">
        <v>210978</v>
      </c>
      <c r="J152" s="475">
        <v>424197</v>
      </c>
      <c r="K152" s="482">
        <v>635175</v>
      </c>
      <c r="L152" s="481">
        <v>66157</v>
      </c>
      <c r="M152" s="475">
        <v>166654</v>
      </c>
      <c r="N152" s="482">
        <v>232811</v>
      </c>
      <c r="O152" s="481">
        <v>17811.3</v>
      </c>
      <c r="P152" s="475">
        <v>20261.89</v>
      </c>
      <c r="Q152" s="482">
        <v>38073.19</v>
      </c>
      <c r="R152" s="481">
        <v>132911.49</v>
      </c>
      <c r="S152" s="475">
        <v>182871.2</v>
      </c>
      <c r="T152" s="482">
        <v>315782.69</v>
      </c>
      <c r="U152" s="481">
        <v>93670</v>
      </c>
      <c r="V152" s="475">
        <v>256065</v>
      </c>
      <c r="W152" s="482">
        <v>349735</v>
      </c>
      <c r="X152" s="481">
        <v>6605</v>
      </c>
      <c r="Y152" s="475">
        <v>4644</v>
      </c>
      <c r="Z152" s="482">
        <v>11249</v>
      </c>
      <c r="AA152" s="12">
        <f t="shared" ref="AA152:AC155" si="131">+L152+C152+F152+I152+R152+U152+X152+O152</f>
        <v>672342.79</v>
      </c>
      <c r="AB152" s="12">
        <f t="shared" si="131"/>
        <v>1623612.0899999999</v>
      </c>
      <c r="AC152" s="13">
        <f t="shared" si="131"/>
        <v>2295954.88</v>
      </c>
      <c r="AD152" s="22"/>
      <c r="AE152" s="22"/>
      <c r="AF152" s="22"/>
      <c r="AG152" s="22"/>
      <c r="AH152" s="489">
        <v>44531</v>
      </c>
      <c r="AI152" s="481">
        <v>78528.7</v>
      </c>
      <c r="AJ152" s="475">
        <v>334540.59999999998</v>
      </c>
      <c r="AK152" s="482">
        <v>413069.3</v>
      </c>
      <c r="AL152" s="481">
        <v>96274.4</v>
      </c>
      <c r="AM152" s="475">
        <v>263503.30000000005</v>
      </c>
      <c r="AN152" s="482">
        <v>359777.70000000007</v>
      </c>
      <c r="AO152" s="481">
        <v>205186.32</v>
      </c>
      <c r="AP152" s="475">
        <v>416142.49999999988</v>
      </c>
      <c r="AQ152" s="482">
        <v>621328.81999999983</v>
      </c>
      <c r="AR152" s="481">
        <v>70353.100000000006</v>
      </c>
      <c r="AS152" s="475">
        <v>141406.14000000001</v>
      </c>
      <c r="AT152" s="482">
        <v>211759.24000000002</v>
      </c>
      <c r="AU152" s="481">
        <v>25614.400000000001</v>
      </c>
      <c r="AV152" s="475">
        <v>29324</v>
      </c>
      <c r="AW152" s="482">
        <v>54938.400000000001</v>
      </c>
      <c r="AX152" s="481">
        <v>128173.1</v>
      </c>
      <c r="AY152" s="475">
        <v>176815.3</v>
      </c>
      <c r="AZ152" s="482">
        <v>304988.40000000002</v>
      </c>
      <c r="BA152" s="481">
        <v>103664.58</v>
      </c>
      <c r="BB152" s="475">
        <v>236867.92</v>
      </c>
      <c r="BC152" s="482">
        <v>340532.5</v>
      </c>
      <c r="BD152" s="481">
        <v>7206</v>
      </c>
      <c r="BE152" s="475">
        <v>7228</v>
      </c>
      <c r="BF152" s="482">
        <v>14434</v>
      </c>
      <c r="BG152" s="12">
        <f t="shared" si="128"/>
        <v>715000.6</v>
      </c>
      <c r="BH152" s="12">
        <f t="shared" si="129"/>
        <v>1605827.76</v>
      </c>
      <c r="BI152" s="13">
        <f t="shared" si="130"/>
        <v>2320828.36</v>
      </c>
      <c r="BJ152" s="22"/>
      <c r="BL152" s="587"/>
      <c r="BM152" s="587"/>
      <c r="BN152" s="587"/>
    </row>
    <row r="153" spans="1:66" x14ac:dyDescent="0.35">
      <c r="A153" s="2">
        <v>31</v>
      </c>
      <c r="B153" s="489">
        <v>44562</v>
      </c>
      <c r="C153" s="481">
        <v>89590</v>
      </c>
      <c r="D153" s="475">
        <v>295790</v>
      </c>
      <c r="E153" s="482">
        <v>385380</v>
      </c>
      <c r="F153" s="481">
        <v>74017</v>
      </c>
      <c r="G153" s="475">
        <v>253376</v>
      </c>
      <c r="H153" s="482">
        <v>327393</v>
      </c>
      <c r="I153" s="481">
        <v>222719</v>
      </c>
      <c r="J153" s="475">
        <v>394843</v>
      </c>
      <c r="K153" s="482">
        <v>617562</v>
      </c>
      <c r="L153" s="481">
        <v>52923</v>
      </c>
      <c r="M153" s="475">
        <v>139520</v>
      </c>
      <c r="N153" s="482">
        <v>192443</v>
      </c>
      <c r="O153" s="481">
        <v>21436.29</v>
      </c>
      <c r="P153" s="475">
        <v>29839.24</v>
      </c>
      <c r="Q153" s="482">
        <v>51275.53</v>
      </c>
      <c r="R153" s="481">
        <v>118853.4</v>
      </c>
      <c r="S153" s="475">
        <v>183725.12</v>
      </c>
      <c r="T153" s="482">
        <v>302578.52</v>
      </c>
      <c r="U153" s="481">
        <v>94462</v>
      </c>
      <c r="V153" s="475">
        <v>248108</v>
      </c>
      <c r="W153" s="482">
        <v>342570</v>
      </c>
      <c r="X153" s="481">
        <v>2294</v>
      </c>
      <c r="Y153" s="475">
        <v>2646</v>
      </c>
      <c r="Z153" s="482">
        <v>4940</v>
      </c>
      <c r="AA153" s="12">
        <f t="shared" si="131"/>
        <v>676294.69000000006</v>
      </c>
      <c r="AB153" s="12">
        <f t="shared" si="131"/>
        <v>1547847.36</v>
      </c>
      <c r="AC153" s="13">
        <f t="shared" si="131"/>
        <v>2224142.0499999998</v>
      </c>
      <c r="AD153" s="22"/>
      <c r="AE153" s="22"/>
      <c r="AF153" s="22"/>
      <c r="AG153" s="22"/>
      <c r="AH153" s="489">
        <v>44562</v>
      </c>
      <c r="AI153" s="481">
        <v>93390.9</v>
      </c>
      <c r="AJ153" s="475">
        <v>296717.30000000005</v>
      </c>
      <c r="AK153" s="482">
        <v>390108.20000000007</v>
      </c>
      <c r="AL153" s="481">
        <v>87420</v>
      </c>
      <c r="AM153" s="475">
        <v>250102.89999999997</v>
      </c>
      <c r="AN153" s="482">
        <v>337522.89999999997</v>
      </c>
      <c r="AO153" s="481">
        <v>225298.9</v>
      </c>
      <c r="AP153" s="475">
        <v>399550.2</v>
      </c>
      <c r="AQ153" s="482">
        <v>624849.1</v>
      </c>
      <c r="AR153" s="481">
        <v>53757.5</v>
      </c>
      <c r="AS153" s="475">
        <v>129423.01000000001</v>
      </c>
      <c r="AT153" s="482">
        <v>183180.51</v>
      </c>
      <c r="AU153" s="481">
        <v>22142.9</v>
      </c>
      <c r="AV153" s="475">
        <v>29603.599999999999</v>
      </c>
      <c r="AW153" s="482">
        <v>51746.5</v>
      </c>
      <c r="AX153" s="481">
        <v>118652.9</v>
      </c>
      <c r="AY153" s="475">
        <v>185442.5</v>
      </c>
      <c r="AZ153" s="482">
        <v>304095.40000000002</v>
      </c>
      <c r="BA153" s="481">
        <v>99524</v>
      </c>
      <c r="BB153" s="475">
        <v>238695.19999999998</v>
      </c>
      <c r="BC153" s="482">
        <v>338219.19999999995</v>
      </c>
      <c r="BD153" s="481">
        <v>3604</v>
      </c>
      <c r="BE153" s="475">
        <v>3743.3</v>
      </c>
      <c r="BF153" s="482">
        <v>7347.3</v>
      </c>
      <c r="BG153" s="12">
        <f t="shared" si="128"/>
        <v>703791.1</v>
      </c>
      <c r="BH153" s="12">
        <f t="shared" si="129"/>
        <v>1533278.01</v>
      </c>
      <c r="BI153" s="13">
        <f t="shared" si="130"/>
        <v>2237069.1099999994</v>
      </c>
      <c r="BJ153" s="22"/>
      <c r="BL153" s="587"/>
      <c r="BM153" s="587"/>
      <c r="BN153" s="587"/>
    </row>
    <row r="154" spans="1:66" x14ac:dyDescent="0.35">
      <c r="A154" s="2">
        <v>28</v>
      </c>
      <c r="B154" s="491">
        <v>44593</v>
      </c>
      <c r="C154" s="481">
        <v>97702</v>
      </c>
      <c r="D154" s="475">
        <v>233228</v>
      </c>
      <c r="E154" s="482">
        <v>330930</v>
      </c>
      <c r="F154" s="481">
        <v>71202</v>
      </c>
      <c r="G154" s="475">
        <v>160255</v>
      </c>
      <c r="H154" s="482">
        <v>231457</v>
      </c>
      <c r="I154" s="481">
        <v>212509</v>
      </c>
      <c r="J154" s="475">
        <v>381405</v>
      </c>
      <c r="K154" s="482">
        <v>593914</v>
      </c>
      <c r="L154" s="481">
        <v>74375</v>
      </c>
      <c r="M154" s="475">
        <v>130442</v>
      </c>
      <c r="N154" s="482">
        <v>204817</v>
      </c>
      <c r="O154" s="481">
        <v>29184.51</v>
      </c>
      <c r="P154" s="475">
        <v>39571.980000000003</v>
      </c>
      <c r="Q154" s="482">
        <v>68756.490000000005</v>
      </c>
      <c r="R154" s="481">
        <v>122391.69</v>
      </c>
      <c r="S154" s="475">
        <v>145306.25</v>
      </c>
      <c r="T154" s="482">
        <v>267697.94</v>
      </c>
      <c r="U154" s="481">
        <v>87048</v>
      </c>
      <c r="V154" s="475">
        <v>235762</v>
      </c>
      <c r="W154" s="482">
        <v>322810</v>
      </c>
      <c r="X154" s="481">
        <v>0</v>
      </c>
      <c r="Y154" s="475">
        <v>0</v>
      </c>
      <c r="Z154" s="482">
        <v>0</v>
      </c>
      <c r="AA154" s="12">
        <f t="shared" si="131"/>
        <v>694412.2</v>
      </c>
      <c r="AB154" s="12">
        <f t="shared" si="131"/>
        <v>1325970.23</v>
      </c>
      <c r="AC154" s="13">
        <f t="shared" si="131"/>
        <v>2020382.43</v>
      </c>
      <c r="AD154" s="22"/>
      <c r="AE154" s="22"/>
      <c r="AF154" s="22"/>
      <c r="AG154" s="22"/>
      <c r="AH154" s="491">
        <v>44593</v>
      </c>
      <c r="AI154" s="481">
        <v>86851.6</v>
      </c>
      <c r="AJ154" s="475">
        <v>273897.7</v>
      </c>
      <c r="AK154" s="482">
        <v>360749.30000000005</v>
      </c>
      <c r="AL154" s="481">
        <v>79132.5</v>
      </c>
      <c r="AM154" s="475">
        <v>169135.9</v>
      </c>
      <c r="AN154" s="482">
        <v>248268.4</v>
      </c>
      <c r="AO154" s="481">
        <v>200631.81</v>
      </c>
      <c r="AP154" s="475">
        <v>370358.72</v>
      </c>
      <c r="AQ154" s="482">
        <v>570990.53</v>
      </c>
      <c r="AR154" s="481">
        <v>73996.5</v>
      </c>
      <c r="AS154" s="475">
        <v>101319.5</v>
      </c>
      <c r="AT154" s="482">
        <v>175316</v>
      </c>
      <c r="AU154" s="481">
        <v>29782.6</v>
      </c>
      <c r="AV154" s="475">
        <v>37044.1</v>
      </c>
      <c r="AW154" s="482">
        <v>66826.7</v>
      </c>
      <c r="AX154" s="481">
        <v>118876.2</v>
      </c>
      <c r="AY154" s="475">
        <v>130194.2</v>
      </c>
      <c r="AZ154" s="482">
        <v>249070.4</v>
      </c>
      <c r="BA154" s="481">
        <v>87713.599999999991</v>
      </c>
      <c r="BB154" s="475">
        <v>228757.3</v>
      </c>
      <c r="BC154" s="482">
        <v>316470.89999999997</v>
      </c>
      <c r="BD154" s="481">
        <v>0</v>
      </c>
      <c r="BE154" s="475">
        <v>0</v>
      </c>
      <c r="BF154" s="482">
        <v>0</v>
      </c>
      <c r="BG154" s="12">
        <f t="shared" si="128"/>
        <v>676984.80999999994</v>
      </c>
      <c r="BH154" s="12">
        <f t="shared" si="129"/>
        <v>1310707.42</v>
      </c>
      <c r="BI154" s="13">
        <f t="shared" si="130"/>
        <v>1987692.2299999997</v>
      </c>
      <c r="BJ154" s="22"/>
      <c r="BL154" s="587"/>
      <c r="BM154" s="587"/>
      <c r="BN154" s="587"/>
    </row>
    <row r="155" spans="1:66" ht="15" thickBot="1" x14ac:dyDescent="0.4">
      <c r="A155" s="2">
        <v>31</v>
      </c>
      <c r="B155" s="492">
        <v>44621</v>
      </c>
      <c r="C155" s="484">
        <v>100534</v>
      </c>
      <c r="D155" s="485">
        <v>235706</v>
      </c>
      <c r="E155" s="486">
        <v>336240</v>
      </c>
      <c r="F155" s="484">
        <v>129549</v>
      </c>
      <c r="G155" s="485">
        <v>176312</v>
      </c>
      <c r="H155" s="486">
        <v>305861</v>
      </c>
      <c r="I155" s="484">
        <v>199485</v>
      </c>
      <c r="J155" s="485">
        <v>400580</v>
      </c>
      <c r="K155" s="486">
        <v>600065</v>
      </c>
      <c r="L155" s="484">
        <v>79792</v>
      </c>
      <c r="M155" s="485">
        <v>148763</v>
      </c>
      <c r="N155" s="486">
        <v>228555</v>
      </c>
      <c r="O155" s="484">
        <v>42080.41</v>
      </c>
      <c r="P155" s="485">
        <v>37864.22</v>
      </c>
      <c r="Q155" s="486">
        <v>79944.63</v>
      </c>
      <c r="R155" s="484">
        <v>102279.8</v>
      </c>
      <c r="S155" s="485">
        <v>74869.56</v>
      </c>
      <c r="T155" s="486">
        <v>177149.36</v>
      </c>
      <c r="U155" s="484">
        <v>106420</v>
      </c>
      <c r="V155" s="485">
        <v>259945</v>
      </c>
      <c r="W155" s="486">
        <v>366365</v>
      </c>
      <c r="X155" s="484">
        <v>0</v>
      </c>
      <c r="Y155" s="485">
        <v>0</v>
      </c>
      <c r="Z155" s="486">
        <v>0</v>
      </c>
      <c r="AA155" s="12">
        <f t="shared" si="131"/>
        <v>760140.21000000008</v>
      </c>
      <c r="AB155" s="12">
        <f t="shared" si="131"/>
        <v>1334039.78</v>
      </c>
      <c r="AC155" s="13">
        <f t="shared" si="131"/>
        <v>2094179.9899999998</v>
      </c>
      <c r="AD155" s="22"/>
      <c r="AE155" s="22"/>
      <c r="AF155" s="22"/>
      <c r="AG155" s="22"/>
      <c r="AH155" s="492">
        <v>44621</v>
      </c>
      <c r="AI155" s="484">
        <v>100295.5</v>
      </c>
      <c r="AJ155" s="485">
        <v>277271.8</v>
      </c>
      <c r="AK155" s="486">
        <v>377567.3</v>
      </c>
      <c r="AL155" s="484">
        <v>133572.1</v>
      </c>
      <c r="AM155" s="485">
        <v>214567.30000000002</v>
      </c>
      <c r="AN155" s="486">
        <v>348139.4</v>
      </c>
      <c r="AO155" s="484">
        <v>211338.96999999997</v>
      </c>
      <c r="AP155" s="485">
        <v>407656.55</v>
      </c>
      <c r="AQ155" s="486">
        <v>618995.52</v>
      </c>
      <c r="AR155" s="484">
        <v>90075.3</v>
      </c>
      <c r="AS155" s="485">
        <v>144781.62</v>
      </c>
      <c r="AT155" s="486">
        <v>234856.91999999998</v>
      </c>
      <c r="AU155" s="484">
        <v>40347.9</v>
      </c>
      <c r="AV155" s="485">
        <v>44209.7</v>
      </c>
      <c r="AW155" s="486">
        <v>84557.6</v>
      </c>
      <c r="AX155" s="484">
        <v>99106.6</v>
      </c>
      <c r="AY155" s="485">
        <v>86077.6</v>
      </c>
      <c r="AZ155" s="486">
        <v>185184.2</v>
      </c>
      <c r="BA155" s="484">
        <v>98073.700000000012</v>
      </c>
      <c r="BB155" s="485">
        <v>284435.80000000005</v>
      </c>
      <c r="BC155" s="486">
        <v>382509.50000000006</v>
      </c>
      <c r="BD155" s="484">
        <v>0</v>
      </c>
      <c r="BE155" s="485">
        <v>0</v>
      </c>
      <c r="BF155" s="486">
        <v>0</v>
      </c>
      <c r="BG155" s="12">
        <f t="shared" si="128"/>
        <v>772810.07</v>
      </c>
      <c r="BH155" s="12">
        <f t="shared" si="129"/>
        <v>1459000.37</v>
      </c>
      <c r="BI155" s="13">
        <f t="shared" si="130"/>
        <v>2231810.4400000004</v>
      </c>
      <c r="BL155" s="587"/>
      <c r="BM155" s="587"/>
      <c r="BN155" s="587"/>
    </row>
    <row r="156" spans="1:66" ht="15" thickBot="1" x14ac:dyDescent="0.4">
      <c r="B156" s="490" t="s">
        <v>46</v>
      </c>
      <c r="C156" s="472">
        <f>SUM(C144:C155)</f>
        <v>1045023</v>
      </c>
      <c r="D156" s="473">
        <f>SUM(D144:D155)</f>
        <v>3002547</v>
      </c>
      <c r="E156" s="474">
        <f>SUM(E144:E155)</f>
        <v>4047570</v>
      </c>
      <c r="F156" s="472">
        <f t="shared" ref="F156:Z156" si="132">SUM(F144:F155)</f>
        <v>1153339</v>
      </c>
      <c r="G156" s="473">
        <f t="shared" si="132"/>
        <v>2413527</v>
      </c>
      <c r="H156" s="474">
        <f t="shared" si="132"/>
        <v>3566866</v>
      </c>
      <c r="I156" s="472">
        <f t="shared" si="132"/>
        <v>2478300</v>
      </c>
      <c r="J156" s="473">
        <f t="shared" si="132"/>
        <v>4569209</v>
      </c>
      <c r="K156" s="474">
        <f t="shared" si="132"/>
        <v>7047509</v>
      </c>
      <c r="L156" s="472">
        <f t="shared" si="132"/>
        <v>770044</v>
      </c>
      <c r="M156" s="473">
        <f t="shared" si="132"/>
        <v>1782297</v>
      </c>
      <c r="N156" s="474">
        <f t="shared" si="132"/>
        <v>2552341</v>
      </c>
      <c r="O156" s="472">
        <f t="shared" si="132"/>
        <v>401148.42999999993</v>
      </c>
      <c r="P156" s="473">
        <f t="shared" si="132"/>
        <v>848231.97</v>
      </c>
      <c r="Q156" s="474">
        <f t="shared" si="132"/>
        <v>1249380.3999999999</v>
      </c>
      <c r="R156" s="472">
        <f t="shared" si="132"/>
        <v>1322326.7</v>
      </c>
      <c r="S156" s="473">
        <f t="shared" si="132"/>
        <v>1845688.8599999999</v>
      </c>
      <c r="T156" s="474">
        <f t="shared" si="132"/>
        <v>3168015.5599999996</v>
      </c>
      <c r="U156" s="472">
        <f t="shared" si="132"/>
        <v>1112731</v>
      </c>
      <c r="V156" s="473">
        <f t="shared" si="132"/>
        <v>3033924</v>
      </c>
      <c r="W156" s="474">
        <f t="shared" si="132"/>
        <v>4146655</v>
      </c>
      <c r="X156" s="472">
        <f t="shared" si="132"/>
        <v>32921</v>
      </c>
      <c r="Y156" s="473">
        <f t="shared" si="132"/>
        <v>42316</v>
      </c>
      <c r="Z156" s="474">
        <f t="shared" si="132"/>
        <v>75237</v>
      </c>
      <c r="AA156" s="288">
        <f>SUM(AA144:AA155)</f>
        <v>8315833.1300000008</v>
      </c>
      <c r="AB156" s="288">
        <f>SUM(AB144:AB155)</f>
        <v>17537740.829999998</v>
      </c>
      <c r="AC156" s="288">
        <f>SUM(AC144:AC155)</f>
        <v>25853573.959999997</v>
      </c>
      <c r="AD156" s="22"/>
      <c r="AE156" s="49"/>
      <c r="AF156" s="49"/>
      <c r="AG156" s="49"/>
      <c r="AH156" s="308" t="s">
        <v>14</v>
      </c>
      <c r="AI156" s="472">
        <f t="shared" ref="AI156:BF156" si="133">SUM(AI144:AI155)</f>
        <v>1036049.2999999999</v>
      </c>
      <c r="AJ156" s="473">
        <f t="shared" si="133"/>
        <v>3127044.5999999996</v>
      </c>
      <c r="AK156" s="474">
        <f t="shared" si="133"/>
        <v>4163093.8999999994</v>
      </c>
      <c r="AL156" s="472">
        <f t="shared" si="133"/>
        <v>1152873.1000000001</v>
      </c>
      <c r="AM156" s="473">
        <f t="shared" si="133"/>
        <v>2587112.5</v>
      </c>
      <c r="AN156" s="474">
        <f t="shared" si="133"/>
        <v>3739985.5999999996</v>
      </c>
      <c r="AO156" s="472">
        <f t="shared" si="133"/>
        <v>2501130.2299999995</v>
      </c>
      <c r="AP156" s="473">
        <f t="shared" si="133"/>
        <v>4379277.3099999996</v>
      </c>
      <c r="AQ156" s="474">
        <f t="shared" si="133"/>
        <v>6880407.540000001</v>
      </c>
      <c r="AR156" s="472">
        <f t="shared" si="133"/>
        <v>706143.93</v>
      </c>
      <c r="AS156" s="473">
        <f t="shared" si="133"/>
        <v>1718795.73</v>
      </c>
      <c r="AT156" s="474">
        <f t="shared" si="133"/>
        <v>2424939.66</v>
      </c>
      <c r="AU156" s="472">
        <f t="shared" si="133"/>
        <v>411012.9</v>
      </c>
      <c r="AV156" s="473">
        <f t="shared" si="133"/>
        <v>903428.6</v>
      </c>
      <c r="AW156" s="474">
        <f t="shared" si="133"/>
        <v>1314441.5</v>
      </c>
      <c r="AX156" s="472">
        <f t="shared" si="133"/>
        <v>1347938.3</v>
      </c>
      <c r="AY156" s="473">
        <f t="shared" si="133"/>
        <v>1842522.0000000002</v>
      </c>
      <c r="AZ156" s="474">
        <f t="shared" si="133"/>
        <v>3190460.3000000003</v>
      </c>
      <c r="BA156" s="472">
        <f t="shared" si="133"/>
        <v>1115234.2799999998</v>
      </c>
      <c r="BB156" s="473">
        <f t="shared" si="133"/>
        <v>2765740.2199999997</v>
      </c>
      <c r="BC156" s="474">
        <f t="shared" si="133"/>
        <v>3880974.5000000005</v>
      </c>
      <c r="BD156" s="472">
        <f t="shared" si="133"/>
        <v>34783.199999999997</v>
      </c>
      <c r="BE156" s="473">
        <f t="shared" si="133"/>
        <v>49770.3</v>
      </c>
      <c r="BF156" s="474">
        <f t="shared" si="133"/>
        <v>84553.5</v>
      </c>
      <c r="BG156" s="288">
        <f>SUM(BG144:BG155)</f>
        <v>8305165.2399999993</v>
      </c>
      <c r="BH156" s="288">
        <f>SUM(BH144:BH155)</f>
        <v>17373691.259999998</v>
      </c>
      <c r="BI156" s="288">
        <f>SUM(BI144:BI155)</f>
        <v>25678856.5</v>
      </c>
    </row>
    <row r="157" spans="1:66" ht="16" thickBot="1" x14ac:dyDescent="0.4">
      <c r="W157" s="22"/>
      <c r="X157" s="22"/>
      <c r="Y157" s="22"/>
      <c r="Z157" s="22"/>
      <c r="AJ157" s="432"/>
      <c r="AK157" s="431"/>
      <c r="AL157" s="428"/>
      <c r="AM157" s="429"/>
      <c r="AN157" s="429"/>
      <c r="AO157" s="430"/>
      <c r="AP157" s="427"/>
      <c r="AQ157" s="429"/>
      <c r="AR157" s="429"/>
      <c r="AS157" s="429"/>
      <c r="AT157" s="430"/>
    </row>
    <row r="158" spans="1:66" ht="15" thickBot="1" x14ac:dyDescent="0.4">
      <c r="B158" s="306"/>
      <c r="C158" s="602" t="s">
        <v>164</v>
      </c>
      <c r="D158" s="603"/>
      <c r="E158" s="603"/>
      <c r="F158" s="603"/>
      <c r="G158" s="603"/>
      <c r="H158" s="603"/>
      <c r="I158" s="603"/>
      <c r="J158" s="603"/>
      <c r="K158" s="603"/>
      <c r="L158" s="603"/>
      <c r="M158" s="603"/>
      <c r="N158" s="603"/>
      <c r="O158" s="603"/>
      <c r="P158" s="603"/>
      <c r="Q158" s="603"/>
      <c r="R158" s="603"/>
      <c r="S158" s="603"/>
      <c r="T158" s="603"/>
      <c r="U158" s="603"/>
      <c r="V158" s="603"/>
      <c r="W158" s="603"/>
      <c r="X158" s="603"/>
      <c r="Y158" s="603"/>
      <c r="Z158" s="603"/>
      <c r="AA158" s="603"/>
      <c r="AB158" s="603"/>
      <c r="AC158" s="604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22"/>
    </row>
    <row r="159" spans="1:66" ht="15" thickBot="1" x14ac:dyDescent="0.4">
      <c r="B159" s="306"/>
      <c r="C159" s="602" t="s">
        <v>1</v>
      </c>
      <c r="D159" s="603"/>
      <c r="E159" s="604"/>
      <c r="F159" s="602" t="s">
        <v>2</v>
      </c>
      <c r="G159" s="603"/>
      <c r="H159" s="604"/>
      <c r="I159" s="602" t="s">
        <v>3</v>
      </c>
      <c r="J159" s="603"/>
      <c r="K159" s="604"/>
      <c r="L159" s="602" t="s">
        <v>4</v>
      </c>
      <c r="M159" s="603"/>
      <c r="N159" s="604"/>
      <c r="O159" s="602" t="s">
        <v>5</v>
      </c>
      <c r="P159" s="603"/>
      <c r="Q159" s="604"/>
      <c r="R159" s="602" t="s">
        <v>6</v>
      </c>
      <c r="S159" s="603"/>
      <c r="T159" s="604"/>
      <c r="U159" s="602" t="s">
        <v>7</v>
      </c>
      <c r="V159" s="603"/>
      <c r="W159" s="604"/>
      <c r="X159" s="602" t="s">
        <v>8</v>
      </c>
      <c r="Y159" s="603"/>
      <c r="Z159" s="604"/>
      <c r="AA159" s="602" t="s">
        <v>9</v>
      </c>
      <c r="AB159" s="603"/>
      <c r="AC159" s="604"/>
      <c r="AD159" s="81"/>
      <c r="AH159" s="306"/>
      <c r="AI159" s="602" t="s">
        <v>1</v>
      </c>
      <c r="AJ159" s="603"/>
      <c r="AK159" s="604"/>
      <c r="AL159" s="602" t="s">
        <v>2</v>
      </c>
      <c r="AM159" s="603"/>
      <c r="AN159" s="604"/>
      <c r="AO159" s="602" t="s">
        <v>3</v>
      </c>
      <c r="AP159" s="603"/>
      <c r="AQ159" s="604"/>
      <c r="AR159" s="602" t="s">
        <v>4</v>
      </c>
      <c r="AS159" s="603"/>
      <c r="AT159" s="604"/>
      <c r="AU159" s="602" t="s">
        <v>5</v>
      </c>
      <c r="AV159" s="603"/>
      <c r="AW159" s="604"/>
      <c r="AX159" s="602" t="s">
        <v>6</v>
      </c>
      <c r="AY159" s="603"/>
      <c r="AZ159" s="604"/>
      <c r="BA159" s="602" t="s">
        <v>7</v>
      </c>
      <c r="BB159" s="603"/>
      <c r="BC159" s="604"/>
      <c r="BD159" s="602" t="s">
        <v>8</v>
      </c>
      <c r="BE159" s="603"/>
      <c r="BF159" s="604"/>
      <c r="BG159" s="602" t="s">
        <v>9</v>
      </c>
      <c r="BH159" s="603"/>
      <c r="BI159" s="604"/>
      <c r="BJ159" s="22"/>
    </row>
    <row r="160" spans="1:66" ht="15" thickBot="1" x14ac:dyDescent="0.4">
      <c r="B160" s="487"/>
      <c r="C160" s="114" t="s">
        <v>10</v>
      </c>
      <c r="D160" s="114" t="s">
        <v>11</v>
      </c>
      <c r="E160" s="477" t="s">
        <v>12</v>
      </c>
      <c r="F160" s="42" t="s">
        <v>10</v>
      </c>
      <c r="G160" s="42" t="s">
        <v>11</v>
      </c>
      <c r="H160" s="43" t="s">
        <v>12</v>
      </c>
      <c r="I160" s="42" t="s">
        <v>10</v>
      </c>
      <c r="J160" s="42" t="s">
        <v>11</v>
      </c>
      <c r="K160" s="43" t="s">
        <v>12</v>
      </c>
      <c r="L160" s="42" t="s">
        <v>10</v>
      </c>
      <c r="M160" s="42" t="s">
        <v>11</v>
      </c>
      <c r="N160" s="43" t="s">
        <v>12</v>
      </c>
      <c r="O160" s="42" t="s">
        <v>10</v>
      </c>
      <c r="P160" s="44" t="s">
        <v>11</v>
      </c>
      <c r="Q160" s="43" t="s">
        <v>12</v>
      </c>
      <c r="R160" s="42" t="s">
        <v>10</v>
      </c>
      <c r="S160" s="44" t="s">
        <v>11</v>
      </c>
      <c r="T160" s="43" t="s">
        <v>12</v>
      </c>
      <c r="U160" s="42" t="s">
        <v>10</v>
      </c>
      <c r="V160" s="44" t="s">
        <v>11</v>
      </c>
      <c r="W160" s="43" t="s">
        <v>12</v>
      </c>
      <c r="X160" s="42" t="s">
        <v>10</v>
      </c>
      <c r="Y160" s="44" t="s">
        <v>11</v>
      </c>
      <c r="Z160" s="43" t="s">
        <v>12</v>
      </c>
      <c r="AA160" s="12" t="s">
        <v>10</v>
      </c>
      <c r="AB160" s="12" t="s">
        <v>11</v>
      </c>
      <c r="AC160" s="13" t="s">
        <v>12</v>
      </c>
      <c r="AD160" s="22"/>
      <c r="AH160" s="306"/>
      <c r="AI160" s="38" t="s">
        <v>10</v>
      </c>
      <c r="AJ160" s="39" t="s">
        <v>11</v>
      </c>
      <c r="AK160" s="40" t="s">
        <v>12</v>
      </c>
      <c r="AL160" s="38" t="s">
        <v>10</v>
      </c>
      <c r="AM160" s="39" t="s">
        <v>11</v>
      </c>
      <c r="AN160" s="40" t="s">
        <v>12</v>
      </c>
      <c r="AO160" s="38" t="s">
        <v>10</v>
      </c>
      <c r="AP160" s="39" t="s">
        <v>11</v>
      </c>
      <c r="AQ160" s="40" t="s">
        <v>12</v>
      </c>
      <c r="AR160" s="38" t="s">
        <v>10</v>
      </c>
      <c r="AS160" s="39" t="s">
        <v>11</v>
      </c>
      <c r="AT160" s="40" t="s">
        <v>12</v>
      </c>
      <c r="AU160" s="38" t="s">
        <v>10</v>
      </c>
      <c r="AV160" s="39" t="s">
        <v>11</v>
      </c>
      <c r="AW160" s="40" t="s">
        <v>12</v>
      </c>
      <c r="AX160" s="38" t="s">
        <v>10</v>
      </c>
      <c r="AY160" s="39" t="s">
        <v>11</v>
      </c>
      <c r="AZ160" s="40" t="s">
        <v>12</v>
      </c>
      <c r="BA160" s="38" t="s">
        <v>10</v>
      </c>
      <c r="BB160" s="39" t="s">
        <v>11</v>
      </c>
      <c r="BC160" s="40" t="s">
        <v>12</v>
      </c>
      <c r="BD160" s="38" t="s">
        <v>10</v>
      </c>
      <c r="BE160" s="39" t="s">
        <v>11</v>
      </c>
      <c r="BF160" s="40" t="s">
        <v>12</v>
      </c>
      <c r="BG160" s="38" t="s">
        <v>10</v>
      </c>
      <c r="BH160" s="39" t="s">
        <v>11</v>
      </c>
      <c r="BI160" s="40" t="s">
        <v>12</v>
      </c>
      <c r="BJ160" s="22"/>
    </row>
    <row r="161" spans="1:66" x14ac:dyDescent="0.35">
      <c r="A161" s="2">
        <v>30</v>
      </c>
      <c r="B161" s="601">
        <v>44652</v>
      </c>
      <c r="C161" s="478">
        <v>69114</v>
      </c>
      <c r="D161" s="479">
        <v>243726</v>
      </c>
      <c r="E161" s="480">
        <v>312840</v>
      </c>
      <c r="F161" s="478">
        <v>115005</v>
      </c>
      <c r="G161" s="479">
        <v>214845</v>
      </c>
      <c r="H161" s="480">
        <v>329850</v>
      </c>
      <c r="I161" s="478">
        <v>223080</v>
      </c>
      <c r="J161" s="479">
        <v>312310</v>
      </c>
      <c r="K161" s="480">
        <v>535390</v>
      </c>
      <c r="L161" s="478">
        <v>76980</v>
      </c>
      <c r="M161" s="479">
        <v>147619</v>
      </c>
      <c r="N161" s="480">
        <v>224599</v>
      </c>
      <c r="O161" s="478">
        <v>28203.88</v>
      </c>
      <c r="P161" s="479">
        <v>69689.899999999994</v>
      </c>
      <c r="Q161" s="480">
        <v>97893.78</v>
      </c>
      <c r="R161" s="478">
        <v>146959.67999999999</v>
      </c>
      <c r="S161" s="479">
        <v>118603.79</v>
      </c>
      <c r="T161" s="480">
        <v>265563.46999999997</v>
      </c>
      <c r="U161" s="478">
        <v>92360</v>
      </c>
      <c r="V161" s="479">
        <v>250875</v>
      </c>
      <c r="W161" s="480">
        <v>343235</v>
      </c>
      <c r="X161" s="478">
        <v>6661.17</v>
      </c>
      <c r="Y161" s="479">
        <v>0</v>
      </c>
      <c r="Z161" s="480">
        <v>6661.17</v>
      </c>
      <c r="AA161" s="12">
        <f t="shared" ref="AA161:AA172" si="134">+L161+C161+F161+I161+R161+U161+X161+O161</f>
        <v>758363.73</v>
      </c>
      <c r="AB161" s="12">
        <f t="shared" ref="AB161:AB172" si="135">+M161+D161+G161+J161+S161+V161+Y161+P161</f>
        <v>1357668.69</v>
      </c>
      <c r="AC161" s="13">
        <f t="shared" ref="AC161:AC172" si="136">+N161+E161+H161+K161+T161+W161+Z161+Q161</f>
        <v>2116032.42</v>
      </c>
      <c r="AE161" s="22"/>
      <c r="AF161" s="22"/>
      <c r="AG161" s="22"/>
      <c r="AH161" s="601">
        <v>44652</v>
      </c>
      <c r="AI161" s="478">
        <v>68107.399999999994</v>
      </c>
      <c r="AJ161" s="479">
        <v>225880.7</v>
      </c>
      <c r="AK161" s="480">
        <v>293988.09999999998</v>
      </c>
      <c r="AL161" s="478">
        <v>116833.90000000001</v>
      </c>
      <c r="AM161" s="479">
        <v>188464</v>
      </c>
      <c r="AN161" s="480">
        <v>305297.90000000002</v>
      </c>
      <c r="AO161" s="478">
        <v>207428.71</v>
      </c>
      <c r="AP161" s="479">
        <v>324634.91000000003</v>
      </c>
      <c r="AQ161" s="480">
        <v>532063.62</v>
      </c>
      <c r="AR161" s="478">
        <v>101109.70000000001</v>
      </c>
      <c r="AS161" s="479">
        <v>142373.39000000001</v>
      </c>
      <c r="AT161" s="480">
        <v>243483.09000000003</v>
      </c>
      <c r="AU161" s="478">
        <v>29542</v>
      </c>
      <c r="AV161" s="479">
        <v>74004.600000000006</v>
      </c>
      <c r="AW161" s="480">
        <v>103546.6</v>
      </c>
      <c r="AX161" s="478">
        <v>144328.70000000001</v>
      </c>
      <c r="AY161" s="479">
        <v>115867.7</v>
      </c>
      <c r="AZ161" s="480">
        <v>260196.40000000002</v>
      </c>
      <c r="BA161" s="478">
        <v>91993.36</v>
      </c>
      <c r="BB161" s="479">
        <v>266751.83999999997</v>
      </c>
      <c r="BC161" s="480">
        <v>358745.19999999995</v>
      </c>
      <c r="BD161" s="478">
        <v>3400.8</v>
      </c>
      <c r="BE161" s="479">
        <v>0</v>
      </c>
      <c r="BF161" s="480">
        <v>3400.8</v>
      </c>
      <c r="BG161" s="12">
        <f t="shared" ref="BG161:BG172" si="137">+AR161+AI161+AL161+AO161+AX161+BA161+BD161+AU161</f>
        <v>762744.57</v>
      </c>
      <c r="BH161" s="12">
        <f t="shared" ref="BH161:BH172" si="138">+AS161+AJ161+AM161+AP161+AY161+BB161+BE161+AV161</f>
        <v>1337977.1400000001</v>
      </c>
      <c r="BI161" s="13">
        <f t="shared" ref="BI161:BI172" si="139">+AT161+AK161+AN161+AQ161+AZ161+BC161+BF161+AW161</f>
        <v>2100721.71</v>
      </c>
      <c r="BJ161" s="22"/>
      <c r="BL161" s="587"/>
      <c r="BM161" s="587"/>
      <c r="BN161" s="587"/>
    </row>
    <row r="162" spans="1:66" x14ac:dyDescent="0.35">
      <c r="A162" s="2">
        <v>31</v>
      </c>
      <c r="B162" s="489">
        <v>44682</v>
      </c>
      <c r="C162" s="481">
        <v>102726</v>
      </c>
      <c r="D162" s="475">
        <v>242434</v>
      </c>
      <c r="E162" s="482">
        <v>345160</v>
      </c>
      <c r="F162" s="481">
        <v>104544</v>
      </c>
      <c r="G162" s="475">
        <v>214229</v>
      </c>
      <c r="H162" s="482">
        <v>318773</v>
      </c>
      <c r="I162" s="481">
        <v>221486</v>
      </c>
      <c r="J162" s="475">
        <v>362951</v>
      </c>
      <c r="K162" s="482">
        <v>584437</v>
      </c>
      <c r="L162" s="481">
        <v>70205</v>
      </c>
      <c r="M162" s="475">
        <v>155080</v>
      </c>
      <c r="N162" s="482">
        <v>225285</v>
      </c>
      <c r="O162" s="481">
        <v>46662</v>
      </c>
      <c r="P162" s="475">
        <v>89017</v>
      </c>
      <c r="Q162" s="482">
        <v>135679</v>
      </c>
      <c r="R162" s="481">
        <v>135676</v>
      </c>
      <c r="S162" s="475">
        <v>214754</v>
      </c>
      <c r="T162" s="482">
        <v>350430</v>
      </c>
      <c r="U162" s="481">
        <v>94365</v>
      </c>
      <c r="V162" s="475">
        <v>259973</v>
      </c>
      <c r="W162" s="482">
        <v>354338</v>
      </c>
      <c r="X162" s="481">
        <v>8174</v>
      </c>
      <c r="Y162" s="475">
        <v>259</v>
      </c>
      <c r="Z162" s="482">
        <v>8433</v>
      </c>
      <c r="AA162" s="12">
        <f t="shared" si="134"/>
        <v>783838</v>
      </c>
      <c r="AB162" s="12">
        <f t="shared" si="135"/>
        <v>1538697</v>
      </c>
      <c r="AC162" s="13">
        <f t="shared" si="136"/>
        <v>2322535</v>
      </c>
      <c r="AD162" s="87"/>
      <c r="AE162" s="22"/>
      <c r="AF162" s="22"/>
      <c r="AG162" s="22"/>
      <c r="AH162" s="489">
        <v>44682</v>
      </c>
      <c r="AI162" s="481">
        <v>95008</v>
      </c>
      <c r="AJ162" s="475">
        <v>212148.05000000002</v>
      </c>
      <c r="AK162" s="482">
        <v>307156.05000000005</v>
      </c>
      <c r="AL162" s="481">
        <v>114690</v>
      </c>
      <c r="AM162" s="475">
        <v>215613</v>
      </c>
      <c r="AN162" s="482">
        <v>330303</v>
      </c>
      <c r="AO162" s="481">
        <v>199947</v>
      </c>
      <c r="AP162" s="475">
        <v>444226.7</v>
      </c>
      <c r="AQ162" s="482">
        <v>644173.69999999995</v>
      </c>
      <c r="AR162" s="481">
        <v>84837</v>
      </c>
      <c r="AS162" s="475">
        <v>125301.29999999999</v>
      </c>
      <c r="AT162" s="482">
        <v>210138.3</v>
      </c>
      <c r="AU162" s="481">
        <v>44142.6</v>
      </c>
      <c r="AV162" s="475">
        <v>99406.6</v>
      </c>
      <c r="AW162" s="482">
        <v>143549.20000000001</v>
      </c>
      <c r="AX162" s="481">
        <v>133942.70000000001</v>
      </c>
      <c r="AY162" s="475">
        <v>200659.4</v>
      </c>
      <c r="AZ162" s="482">
        <v>334602.09999999998</v>
      </c>
      <c r="BA162" s="481">
        <v>90038.65</v>
      </c>
      <c r="BB162" s="475">
        <v>277578.09999999998</v>
      </c>
      <c r="BC162" s="482">
        <v>367616.75</v>
      </c>
      <c r="BD162" s="481">
        <v>10962.5</v>
      </c>
      <c r="BE162" s="475">
        <v>0</v>
      </c>
      <c r="BF162" s="482">
        <v>10962.5</v>
      </c>
      <c r="BG162" s="12">
        <f t="shared" si="137"/>
        <v>773568.45</v>
      </c>
      <c r="BH162" s="12">
        <f t="shared" si="138"/>
        <v>1574933.15</v>
      </c>
      <c r="BI162" s="13">
        <f t="shared" si="139"/>
        <v>2348501.6</v>
      </c>
      <c r="BJ162" s="22"/>
      <c r="BL162" s="587"/>
      <c r="BM162" s="587"/>
      <c r="BN162" s="587"/>
    </row>
    <row r="163" spans="1:66" x14ac:dyDescent="0.35">
      <c r="A163" s="2">
        <v>30</v>
      </c>
      <c r="B163" s="489">
        <v>44713</v>
      </c>
      <c r="C163" s="481"/>
      <c r="D163" s="475"/>
      <c r="E163" s="482"/>
      <c r="F163" s="481"/>
      <c r="G163" s="475"/>
      <c r="H163" s="482"/>
      <c r="I163" s="481"/>
      <c r="J163" s="475"/>
      <c r="K163" s="482"/>
      <c r="L163" s="481"/>
      <c r="M163" s="475"/>
      <c r="N163" s="482"/>
      <c r="O163" s="481"/>
      <c r="P163" s="475"/>
      <c r="Q163" s="482"/>
      <c r="R163" s="481"/>
      <c r="S163" s="475"/>
      <c r="T163" s="482"/>
      <c r="U163" s="481"/>
      <c r="V163" s="475"/>
      <c r="W163" s="482"/>
      <c r="X163" s="481"/>
      <c r="Y163" s="475"/>
      <c r="Z163" s="482"/>
      <c r="AA163" s="12">
        <f t="shared" si="134"/>
        <v>0</v>
      </c>
      <c r="AB163" s="12">
        <f t="shared" si="135"/>
        <v>0</v>
      </c>
      <c r="AC163" s="13">
        <f t="shared" si="136"/>
        <v>0</v>
      </c>
      <c r="AE163" s="22"/>
      <c r="AF163" s="22"/>
      <c r="AG163" s="22"/>
      <c r="AH163" s="489">
        <v>44713</v>
      </c>
      <c r="AI163" s="481"/>
      <c r="AJ163" s="475"/>
      <c r="AK163" s="482"/>
      <c r="AL163" s="481"/>
      <c r="AM163" s="475"/>
      <c r="AN163" s="482"/>
      <c r="AO163" s="481"/>
      <c r="AP163" s="475"/>
      <c r="AQ163" s="482"/>
      <c r="AR163" s="481"/>
      <c r="AS163" s="475"/>
      <c r="AT163" s="482"/>
      <c r="AU163" s="481"/>
      <c r="AV163" s="475"/>
      <c r="AW163" s="482"/>
      <c r="AX163" s="481"/>
      <c r="AY163" s="475"/>
      <c r="AZ163" s="482"/>
      <c r="BA163" s="481"/>
      <c r="BB163" s="475"/>
      <c r="BC163" s="482"/>
      <c r="BD163" s="481"/>
      <c r="BE163" s="475"/>
      <c r="BF163" s="482"/>
      <c r="BG163" s="12">
        <f t="shared" si="137"/>
        <v>0</v>
      </c>
      <c r="BH163" s="12">
        <f t="shared" si="138"/>
        <v>0</v>
      </c>
      <c r="BI163" s="13">
        <f t="shared" si="139"/>
        <v>0</v>
      </c>
      <c r="BJ163" s="22"/>
      <c r="BL163" s="587"/>
      <c r="BM163" s="587"/>
      <c r="BN163" s="587"/>
    </row>
    <row r="164" spans="1:66" x14ac:dyDescent="0.35">
      <c r="A164" s="2">
        <v>31</v>
      </c>
      <c r="B164" s="489">
        <v>44743</v>
      </c>
      <c r="C164" s="481"/>
      <c r="D164" s="475"/>
      <c r="E164" s="482"/>
      <c r="F164" s="481"/>
      <c r="G164" s="475"/>
      <c r="H164" s="482"/>
      <c r="I164" s="481"/>
      <c r="J164" s="475"/>
      <c r="K164" s="482"/>
      <c r="L164" s="481"/>
      <c r="M164" s="475"/>
      <c r="N164" s="482"/>
      <c r="O164" s="481"/>
      <c r="P164" s="475"/>
      <c r="Q164" s="482"/>
      <c r="R164" s="481"/>
      <c r="S164" s="475"/>
      <c r="T164" s="482"/>
      <c r="U164" s="481"/>
      <c r="V164" s="475"/>
      <c r="W164" s="482"/>
      <c r="X164" s="481"/>
      <c r="Y164" s="475"/>
      <c r="Z164" s="482"/>
      <c r="AA164" s="12">
        <f t="shared" si="134"/>
        <v>0</v>
      </c>
      <c r="AB164" s="12">
        <f t="shared" si="135"/>
        <v>0</v>
      </c>
      <c r="AC164" s="13">
        <f t="shared" si="136"/>
        <v>0</v>
      </c>
      <c r="AE164" s="22"/>
      <c r="AF164" s="22"/>
      <c r="AG164" s="22"/>
      <c r="AH164" s="489">
        <v>44743</v>
      </c>
      <c r="AI164" s="481"/>
      <c r="AJ164" s="475"/>
      <c r="AK164" s="482"/>
      <c r="AL164" s="481"/>
      <c r="AM164" s="475"/>
      <c r="AN164" s="482"/>
      <c r="AO164" s="481"/>
      <c r="AP164" s="475"/>
      <c r="AQ164" s="482"/>
      <c r="AR164" s="481"/>
      <c r="AS164" s="475"/>
      <c r="AT164" s="482"/>
      <c r="AU164" s="481"/>
      <c r="AV164" s="475"/>
      <c r="AW164" s="482"/>
      <c r="AX164" s="481"/>
      <c r="AY164" s="475"/>
      <c r="AZ164" s="482"/>
      <c r="BA164" s="481"/>
      <c r="BB164" s="475"/>
      <c r="BC164" s="482"/>
      <c r="BD164" s="481"/>
      <c r="BE164" s="475"/>
      <c r="BF164" s="482"/>
      <c r="BG164" s="12">
        <f t="shared" si="137"/>
        <v>0</v>
      </c>
      <c r="BH164" s="12">
        <f t="shared" si="138"/>
        <v>0</v>
      </c>
      <c r="BI164" s="13">
        <f t="shared" si="139"/>
        <v>0</v>
      </c>
      <c r="BJ164" s="22"/>
      <c r="BL164" s="587"/>
      <c r="BM164" s="587"/>
      <c r="BN164" s="587"/>
    </row>
    <row r="165" spans="1:66" x14ac:dyDescent="0.35">
      <c r="A165" s="2">
        <v>31</v>
      </c>
      <c r="B165" s="489">
        <v>44774</v>
      </c>
      <c r="C165" s="483"/>
      <c r="D165" s="476"/>
      <c r="E165" s="482"/>
      <c r="F165" s="483"/>
      <c r="G165" s="476"/>
      <c r="H165" s="482"/>
      <c r="I165" s="483"/>
      <c r="J165" s="476"/>
      <c r="K165" s="482"/>
      <c r="L165" s="483"/>
      <c r="M165" s="476"/>
      <c r="N165" s="482"/>
      <c r="O165" s="483"/>
      <c r="P165" s="476"/>
      <c r="Q165" s="482"/>
      <c r="R165" s="483"/>
      <c r="S165" s="476"/>
      <c r="T165" s="482"/>
      <c r="U165" s="483"/>
      <c r="V165" s="476"/>
      <c r="W165" s="482"/>
      <c r="X165" s="483"/>
      <c r="Y165" s="476"/>
      <c r="Z165" s="482"/>
      <c r="AA165" s="12">
        <f t="shared" si="134"/>
        <v>0</v>
      </c>
      <c r="AB165" s="12">
        <f t="shared" si="135"/>
        <v>0</v>
      </c>
      <c r="AC165" s="13">
        <f t="shared" si="136"/>
        <v>0</v>
      </c>
      <c r="AE165" s="22"/>
      <c r="AF165" s="22"/>
      <c r="AG165" s="22"/>
      <c r="AH165" s="489">
        <v>44774</v>
      </c>
      <c r="AI165" s="483"/>
      <c r="AJ165" s="476"/>
      <c r="AK165" s="482"/>
      <c r="AL165" s="483"/>
      <c r="AM165" s="476"/>
      <c r="AN165" s="482"/>
      <c r="AO165" s="483"/>
      <c r="AP165" s="476"/>
      <c r="AQ165" s="482"/>
      <c r="AR165" s="483"/>
      <c r="AS165" s="476"/>
      <c r="AT165" s="482"/>
      <c r="AU165" s="483"/>
      <c r="AV165" s="476"/>
      <c r="AW165" s="482"/>
      <c r="AX165" s="483"/>
      <c r="AY165" s="476"/>
      <c r="AZ165" s="482"/>
      <c r="BA165" s="483"/>
      <c r="BB165" s="476"/>
      <c r="BC165" s="482"/>
      <c r="BD165" s="483"/>
      <c r="BE165" s="476"/>
      <c r="BF165" s="482"/>
      <c r="BG165" s="12">
        <f t="shared" si="137"/>
        <v>0</v>
      </c>
      <c r="BH165" s="12">
        <f t="shared" si="138"/>
        <v>0</v>
      </c>
      <c r="BI165" s="13">
        <f t="shared" si="139"/>
        <v>0</v>
      </c>
      <c r="BJ165" s="22"/>
      <c r="BL165" s="587"/>
      <c r="BM165" s="587"/>
      <c r="BN165" s="587"/>
    </row>
    <row r="166" spans="1:66" x14ac:dyDescent="0.35">
      <c r="A166" s="2">
        <v>30</v>
      </c>
      <c r="B166" s="489">
        <v>44805</v>
      </c>
      <c r="C166" s="481"/>
      <c r="D166" s="475"/>
      <c r="E166" s="482"/>
      <c r="F166" s="481"/>
      <c r="G166" s="475"/>
      <c r="H166" s="482"/>
      <c r="I166" s="481"/>
      <c r="J166" s="475"/>
      <c r="K166" s="482"/>
      <c r="L166" s="481"/>
      <c r="M166" s="475"/>
      <c r="N166" s="482"/>
      <c r="O166" s="481"/>
      <c r="P166" s="475"/>
      <c r="Q166" s="482"/>
      <c r="R166" s="481"/>
      <c r="S166" s="475"/>
      <c r="T166" s="482"/>
      <c r="U166" s="481"/>
      <c r="V166" s="475"/>
      <c r="W166" s="482"/>
      <c r="X166" s="481"/>
      <c r="Y166" s="475"/>
      <c r="Z166" s="482"/>
      <c r="AA166" s="12">
        <f t="shared" si="134"/>
        <v>0</v>
      </c>
      <c r="AB166" s="12">
        <f t="shared" si="135"/>
        <v>0</v>
      </c>
      <c r="AC166" s="13">
        <f t="shared" si="136"/>
        <v>0</v>
      </c>
      <c r="AE166" s="22"/>
      <c r="AF166" s="22"/>
      <c r="AG166" s="22"/>
      <c r="AH166" s="489">
        <v>44805</v>
      </c>
      <c r="AI166" s="481"/>
      <c r="AJ166" s="475"/>
      <c r="AK166" s="482"/>
      <c r="AL166" s="481"/>
      <c r="AM166" s="475"/>
      <c r="AN166" s="482"/>
      <c r="AO166" s="481"/>
      <c r="AP166" s="475"/>
      <c r="AQ166" s="482"/>
      <c r="AR166" s="481"/>
      <c r="AS166" s="475"/>
      <c r="AT166" s="482"/>
      <c r="AU166" s="481"/>
      <c r="AV166" s="475"/>
      <c r="AW166" s="482"/>
      <c r="AX166" s="481"/>
      <c r="AY166" s="475"/>
      <c r="AZ166" s="482"/>
      <c r="BA166" s="481"/>
      <c r="BB166" s="475"/>
      <c r="BC166" s="482"/>
      <c r="BD166" s="481"/>
      <c r="BE166" s="475"/>
      <c r="BF166" s="482"/>
      <c r="BG166" s="12">
        <f t="shared" si="137"/>
        <v>0</v>
      </c>
      <c r="BH166" s="12">
        <f t="shared" si="138"/>
        <v>0</v>
      </c>
      <c r="BI166" s="13">
        <f t="shared" si="139"/>
        <v>0</v>
      </c>
      <c r="BJ166" s="22"/>
      <c r="BL166" s="587"/>
      <c r="BM166" s="587"/>
      <c r="BN166" s="587"/>
    </row>
    <row r="167" spans="1:66" x14ac:dyDescent="0.35">
      <c r="A167" s="2">
        <v>31</v>
      </c>
      <c r="B167" s="489">
        <v>44835</v>
      </c>
      <c r="C167" s="481"/>
      <c r="D167" s="475"/>
      <c r="E167" s="482"/>
      <c r="F167" s="481"/>
      <c r="G167" s="475"/>
      <c r="H167" s="482"/>
      <c r="I167" s="481"/>
      <c r="J167" s="475"/>
      <c r="K167" s="482"/>
      <c r="L167" s="481"/>
      <c r="M167" s="475"/>
      <c r="N167" s="482"/>
      <c r="O167" s="481"/>
      <c r="P167" s="475"/>
      <c r="Q167" s="482"/>
      <c r="R167" s="481"/>
      <c r="S167" s="475"/>
      <c r="T167" s="482"/>
      <c r="U167" s="481"/>
      <c r="V167" s="475"/>
      <c r="W167" s="482"/>
      <c r="X167" s="481"/>
      <c r="Y167" s="475"/>
      <c r="Z167" s="482"/>
      <c r="AA167" s="12">
        <f t="shared" si="134"/>
        <v>0</v>
      </c>
      <c r="AB167" s="12">
        <f t="shared" si="135"/>
        <v>0</v>
      </c>
      <c r="AC167" s="13">
        <f t="shared" si="136"/>
        <v>0</v>
      </c>
      <c r="AD167" s="22"/>
      <c r="AE167" s="22"/>
      <c r="AF167" s="22"/>
      <c r="AG167" s="22"/>
      <c r="AH167" s="489">
        <v>44835</v>
      </c>
      <c r="AI167" s="481"/>
      <c r="AJ167" s="475"/>
      <c r="AK167" s="482"/>
      <c r="AL167" s="481"/>
      <c r="AM167" s="475"/>
      <c r="AN167" s="482"/>
      <c r="AO167" s="481"/>
      <c r="AP167" s="475"/>
      <c r="AQ167" s="482"/>
      <c r="AR167" s="481"/>
      <c r="AS167" s="475"/>
      <c r="AT167" s="482"/>
      <c r="AU167" s="481"/>
      <c r="AV167" s="475"/>
      <c r="AW167" s="482"/>
      <c r="AX167" s="481"/>
      <c r="AY167" s="475"/>
      <c r="AZ167" s="482"/>
      <c r="BA167" s="481"/>
      <c r="BB167" s="475"/>
      <c r="BC167" s="482"/>
      <c r="BD167" s="481"/>
      <c r="BE167" s="475"/>
      <c r="BF167" s="482"/>
      <c r="BG167" s="12">
        <f t="shared" si="137"/>
        <v>0</v>
      </c>
      <c r="BH167" s="12">
        <f t="shared" si="138"/>
        <v>0</v>
      </c>
      <c r="BI167" s="13">
        <f t="shared" si="139"/>
        <v>0</v>
      </c>
      <c r="BJ167" s="22"/>
      <c r="BL167" s="587"/>
      <c r="BM167" s="587"/>
      <c r="BN167" s="587"/>
    </row>
    <row r="168" spans="1:66" x14ac:dyDescent="0.35">
      <c r="A168" s="2">
        <v>30</v>
      </c>
      <c r="B168" s="489">
        <v>44866</v>
      </c>
      <c r="C168" s="481"/>
      <c r="D168" s="475"/>
      <c r="E168" s="482"/>
      <c r="F168" s="481"/>
      <c r="G168" s="475"/>
      <c r="H168" s="482"/>
      <c r="I168" s="481"/>
      <c r="J168" s="475"/>
      <c r="K168" s="482"/>
      <c r="L168" s="481"/>
      <c r="M168" s="475"/>
      <c r="N168" s="482"/>
      <c r="O168" s="481"/>
      <c r="P168" s="475"/>
      <c r="Q168" s="482"/>
      <c r="R168" s="481"/>
      <c r="S168" s="475"/>
      <c r="T168" s="482"/>
      <c r="U168" s="481"/>
      <c r="V168" s="475"/>
      <c r="W168" s="482"/>
      <c r="X168" s="481"/>
      <c r="Y168" s="475"/>
      <c r="Z168" s="482"/>
      <c r="AA168" s="12">
        <f t="shared" si="134"/>
        <v>0</v>
      </c>
      <c r="AB168" s="12">
        <f t="shared" si="135"/>
        <v>0</v>
      </c>
      <c r="AC168" s="13">
        <f t="shared" si="136"/>
        <v>0</v>
      </c>
      <c r="AD168" s="22"/>
      <c r="AE168" s="22"/>
      <c r="AF168" s="22"/>
      <c r="AG168" s="22"/>
      <c r="AH168" s="489">
        <v>44866</v>
      </c>
      <c r="AI168" s="481"/>
      <c r="AJ168" s="475"/>
      <c r="AK168" s="482"/>
      <c r="AL168" s="481"/>
      <c r="AM168" s="475"/>
      <c r="AN168" s="482"/>
      <c r="AO168" s="481"/>
      <c r="AP168" s="475"/>
      <c r="AQ168" s="482"/>
      <c r="AR168" s="481"/>
      <c r="AS168" s="475"/>
      <c r="AT168" s="482"/>
      <c r="AU168" s="481"/>
      <c r="AV168" s="475"/>
      <c r="AW168" s="482"/>
      <c r="AX168" s="481"/>
      <c r="AY168" s="475"/>
      <c r="AZ168" s="482"/>
      <c r="BA168" s="481"/>
      <c r="BB168" s="475"/>
      <c r="BC168" s="482"/>
      <c r="BD168" s="481"/>
      <c r="BE168" s="475"/>
      <c r="BF168" s="482"/>
      <c r="BG168" s="12">
        <f t="shared" si="137"/>
        <v>0</v>
      </c>
      <c r="BH168" s="12">
        <f t="shared" si="138"/>
        <v>0</v>
      </c>
      <c r="BI168" s="13">
        <f t="shared" si="139"/>
        <v>0</v>
      </c>
      <c r="BJ168" s="22"/>
      <c r="BL168" s="587"/>
      <c r="BM168" s="587"/>
      <c r="BN168" s="587"/>
    </row>
    <row r="169" spans="1:66" x14ac:dyDescent="0.35">
      <c r="A169" s="2">
        <v>31</v>
      </c>
      <c r="B169" s="489">
        <v>44896</v>
      </c>
      <c r="C169" s="481"/>
      <c r="D169" s="475"/>
      <c r="E169" s="482"/>
      <c r="F169" s="481"/>
      <c r="G169" s="475"/>
      <c r="H169" s="482"/>
      <c r="I169" s="481"/>
      <c r="J169" s="475"/>
      <c r="K169" s="482"/>
      <c r="L169" s="481"/>
      <c r="M169" s="475"/>
      <c r="N169" s="482"/>
      <c r="O169" s="481"/>
      <c r="P169" s="475"/>
      <c r="Q169" s="482"/>
      <c r="R169" s="481"/>
      <c r="S169" s="475"/>
      <c r="T169" s="482"/>
      <c r="U169" s="481"/>
      <c r="V169" s="475"/>
      <c r="W169" s="482"/>
      <c r="X169" s="481"/>
      <c r="Y169" s="475"/>
      <c r="Z169" s="482"/>
      <c r="AA169" s="12">
        <f t="shared" si="134"/>
        <v>0</v>
      </c>
      <c r="AB169" s="12">
        <f t="shared" si="135"/>
        <v>0</v>
      </c>
      <c r="AC169" s="13">
        <f t="shared" si="136"/>
        <v>0</v>
      </c>
      <c r="AD169" s="22"/>
      <c r="AE169" s="22"/>
      <c r="AF169" s="22"/>
      <c r="AG169" s="22"/>
      <c r="AH169" s="489">
        <v>44896</v>
      </c>
      <c r="AI169" s="481"/>
      <c r="AJ169" s="475"/>
      <c r="AK169" s="482"/>
      <c r="AL169" s="481"/>
      <c r="AM169" s="475"/>
      <c r="AN169" s="482"/>
      <c r="AO169" s="481"/>
      <c r="AP169" s="475"/>
      <c r="AQ169" s="482"/>
      <c r="AR169" s="481"/>
      <c r="AS169" s="475"/>
      <c r="AT169" s="482"/>
      <c r="AU169" s="481"/>
      <c r="AV169" s="475"/>
      <c r="AW169" s="482"/>
      <c r="AX169" s="481"/>
      <c r="AY169" s="475"/>
      <c r="AZ169" s="482"/>
      <c r="BA169" s="481"/>
      <c r="BB169" s="475"/>
      <c r="BC169" s="482"/>
      <c r="BD169" s="481"/>
      <c r="BE169" s="475"/>
      <c r="BF169" s="482"/>
      <c r="BG169" s="12">
        <f t="shared" si="137"/>
        <v>0</v>
      </c>
      <c r="BH169" s="12">
        <f t="shared" si="138"/>
        <v>0</v>
      </c>
      <c r="BI169" s="13">
        <f t="shared" si="139"/>
        <v>0</v>
      </c>
      <c r="BJ169" s="22"/>
      <c r="BL169" s="587"/>
      <c r="BM169" s="587"/>
      <c r="BN169" s="587"/>
    </row>
    <row r="170" spans="1:66" x14ac:dyDescent="0.35">
      <c r="A170" s="2">
        <v>31</v>
      </c>
      <c r="B170" s="489">
        <v>44927</v>
      </c>
      <c r="C170" s="481"/>
      <c r="D170" s="475"/>
      <c r="E170" s="482"/>
      <c r="F170" s="481"/>
      <c r="G170" s="475"/>
      <c r="H170" s="482"/>
      <c r="I170" s="481"/>
      <c r="J170" s="475"/>
      <c r="K170" s="482"/>
      <c r="L170" s="481"/>
      <c r="M170" s="475"/>
      <c r="N170" s="482"/>
      <c r="O170" s="481"/>
      <c r="P170" s="475"/>
      <c r="Q170" s="482"/>
      <c r="R170" s="481"/>
      <c r="S170" s="475"/>
      <c r="T170" s="482"/>
      <c r="U170" s="481"/>
      <c r="V170" s="475"/>
      <c r="W170" s="482"/>
      <c r="X170" s="481"/>
      <c r="Y170" s="475"/>
      <c r="Z170" s="482"/>
      <c r="AA170" s="12">
        <f t="shared" si="134"/>
        <v>0</v>
      </c>
      <c r="AB170" s="12">
        <f t="shared" si="135"/>
        <v>0</v>
      </c>
      <c r="AC170" s="13">
        <f t="shared" si="136"/>
        <v>0</v>
      </c>
      <c r="AD170" s="22"/>
      <c r="AE170" s="22"/>
      <c r="AF170" s="22"/>
      <c r="AG170" s="22"/>
      <c r="AH170" s="489">
        <v>44927</v>
      </c>
      <c r="AI170" s="481"/>
      <c r="AJ170" s="475"/>
      <c r="AK170" s="482"/>
      <c r="AL170" s="481"/>
      <c r="AM170" s="475"/>
      <c r="AN170" s="482"/>
      <c r="AO170" s="481"/>
      <c r="AP170" s="475"/>
      <c r="AQ170" s="482"/>
      <c r="AR170" s="481"/>
      <c r="AS170" s="475"/>
      <c r="AT170" s="482"/>
      <c r="AU170" s="481"/>
      <c r="AV170" s="475"/>
      <c r="AW170" s="482"/>
      <c r="AX170" s="481"/>
      <c r="AY170" s="475"/>
      <c r="AZ170" s="482"/>
      <c r="BA170" s="481"/>
      <c r="BB170" s="475"/>
      <c r="BC170" s="482"/>
      <c r="BD170" s="481"/>
      <c r="BE170" s="475"/>
      <c r="BF170" s="482"/>
      <c r="BG170" s="12">
        <f t="shared" si="137"/>
        <v>0</v>
      </c>
      <c r="BH170" s="12">
        <f t="shared" si="138"/>
        <v>0</v>
      </c>
      <c r="BI170" s="13">
        <f t="shared" si="139"/>
        <v>0</v>
      </c>
      <c r="BJ170" s="22"/>
      <c r="BL170" s="587"/>
      <c r="BM170" s="587"/>
      <c r="BN170" s="587"/>
    </row>
    <row r="171" spans="1:66" x14ac:dyDescent="0.35">
      <c r="A171" s="2">
        <v>28</v>
      </c>
      <c r="B171" s="489">
        <v>44958</v>
      </c>
      <c r="C171" s="481"/>
      <c r="D171" s="475"/>
      <c r="E171" s="482"/>
      <c r="F171" s="481"/>
      <c r="G171" s="475"/>
      <c r="H171" s="482"/>
      <c r="I171" s="481"/>
      <c r="J171" s="475"/>
      <c r="K171" s="482"/>
      <c r="L171" s="481"/>
      <c r="M171" s="475"/>
      <c r="N171" s="482"/>
      <c r="O171" s="481"/>
      <c r="P171" s="475"/>
      <c r="Q171" s="482"/>
      <c r="R171" s="481"/>
      <c r="S171" s="475"/>
      <c r="T171" s="482"/>
      <c r="U171" s="481"/>
      <c r="V171" s="475"/>
      <c r="W171" s="482"/>
      <c r="X171" s="481"/>
      <c r="Y171" s="475"/>
      <c r="Z171" s="482"/>
      <c r="AA171" s="12">
        <f t="shared" si="134"/>
        <v>0</v>
      </c>
      <c r="AB171" s="12">
        <f t="shared" si="135"/>
        <v>0</v>
      </c>
      <c r="AC171" s="13">
        <f t="shared" si="136"/>
        <v>0</v>
      </c>
      <c r="AD171" s="22"/>
      <c r="AE171" s="22"/>
      <c r="AF171" s="22"/>
      <c r="AG171" s="22"/>
      <c r="AH171" s="489">
        <v>44958</v>
      </c>
      <c r="AI171" s="481"/>
      <c r="AJ171" s="475"/>
      <c r="AK171" s="482"/>
      <c r="AL171" s="481"/>
      <c r="AM171" s="475"/>
      <c r="AN171" s="482"/>
      <c r="AO171" s="481"/>
      <c r="AP171" s="475"/>
      <c r="AQ171" s="482"/>
      <c r="AR171" s="481"/>
      <c r="AS171" s="475"/>
      <c r="AT171" s="482"/>
      <c r="AU171" s="481"/>
      <c r="AV171" s="475"/>
      <c r="AW171" s="482"/>
      <c r="AX171" s="481"/>
      <c r="AY171" s="475"/>
      <c r="AZ171" s="482"/>
      <c r="BA171" s="481"/>
      <c r="BB171" s="475"/>
      <c r="BC171" s="482"/>
      <c r="BD171" s="481"/>
      <c r="BE171" s="475"/>
      <c r="BF171" s="482"/>
      <c r="BG171" s="12">
        <f t="shared" si="137"/>
        <v>0</v>
      </c>
      <c r="BH171" s="12">
        <f t="shared" si="138"/>
        <v>0</v>
      </c>
      <c r="BI171" s="13">
        <f t="shared" si="139"/>
        <v>0</v>
      </c>
      <c r="BJ171" s="22"/>
      <c r="BL171" s="587"/>
      <c r="BM171" s="587"/>
      <c r="BN171" s="587"/>
    </row>
    <row r="172" spans="1:66" ht="15" thickBot="1" x14ac:dyDescent="0.4">
      <c r="A172" s="2">
        <v>31</v>
      </c>
      <c r="B172" s="489">
        <v>44986</v>
      </c>
      <c r="C172" s="484"/>
      <c r="D172" s="485"/>
      <c r="E172" s="486"/>
      <c r="F172" s="484"/>
      <c r="G172" s="485"/>
      <c r="H172" s="486"/>
      <c r="I172" s="484"/>
      <c r="J172" s="485"/>
      <c r="K172" s="486"/>
      <c r="L172" s="484"/>
      <c r="M172" s="485"/>
      <c r="N172" s="486"/>
      <c r="O172" s="484"/>
      <c r="P172" s="485"/>
      <c r="Q172" s="486"/>
      <c r="R172" s="484"/>
      <c r="S172" s="485"/>
      <c r="T172" s="486"/>
      <c r="U172" s="484"/>
      <c r="V172" s="485"/>
      <c r="W172" s="486"/>
      <c r="X172" s="484"/>
      <c r="Y172" s="485"/>
      <c r="Z172" s="486"/>
      <c r="AA172" s="12">
        <f t="shared" si="134"/>
        <v>0</v>
      </c>
      <c r="AB172" s="12">
        <f t="shared" si="135"/>
        <v>0</v>
      </c>
      <c r="AC172" s="13">
        <f t="shared" si="136"/>
        <v>0</v>
      </c>
      <c r="AD172" s="22"/>
      <c r="AE172" s="22"/>
      <c r="AF172" s="22"/>
      <c r="AG172" s="22"/>
      <c r="AH172" s="489">
        <v>44986</v>
      </c>
      <c r="AI172" s="484"/>
      <c r="AJ172" s="485"/>
      <c r="AK172" s="486"/>
      <c r="AL172" s="484"/>
      <c r="AM172" s="485"/>
      <c r="AN172" s="486"/>
      <c r="AO172" s="484"/>
      <c r="AP172" s="485"/>
      <c r="AQ172" s="486"/>
      <c r="AR172" s="484"/>
      <c r="AS172" s="485"/>
      <c r="AT172" s="486"/>
      <c r="AU172" s="484"/>
      <c r="AV172" s="485"/>
      <c r="AW172" s="486"/>
      <c r="AX172" s="484"/>
      <c r="AY172" s="485"/>
      <c r="AZ172" s="486"/>
      <c r="BA172" s="484"/>
      <c r="BB172" s="485"/>
      <c r="BC172" s="486"/>
      <c r="BD172" s="484"/>
      <c r="BE172" s="485"/>
      <c r="BF172" s="486"/>
      <c r="BG172" s="12">
        <f t="shared" si="137"/>
        <v>0</v>
      </c>
      <c r="BH172" s="12">
        <f t="shared" si="138"/>
        <v>0</v>
      </c>
      <c r="BI172" s="13">
        <f t="shared" si="139"/>
        <v>0</v>
      </c>
      <c r="BL172" s="587"/>
      <c r="BM172" s="587"/>
      <c r="BN172" s="587"/>
    </row>
    <row r="173" spans="1:66" ht="15" thickBot="1" x14ac:dyDescent="0.4">
      <c r="B173" s="490" t="s">
        <v>46</v>
      </c>
      <c r="C173" s="472">
        <f>SUM(C161:C172)</f>
        <v>171840</v>
      </c>
      <c r="D173" s="473">
        <f>SUM(D161:D172)</f>
        <v>486160</v>
      </c>
      <c r="E173" s="474">
        <f>SUM(E161:E172)</f>
        <v>658000</v>
      </c>
      <c r="F173" s="472">
        <f t="shared" ref="F173:Z173" si="140">SUM(F161:F172)</f>
        <v>219549</v>
      </c>
      <c r="G173" s="473">
        <f t="shared" si="140"/>
        <v>429074</v>
      </c>
      <c r="H173" s="474">
        <f t="shared" si="140"/>
        <v>648623</v>
      </c>
      <c r="I173" s="472">
        <f t="shared" si="140"/>
        <v>444566</v>
      </c>
      <c r="J173" s="473">
        <f t="shared" si="140"/>
        <v>675261</v>
      </c>
      <c r="K173" s="474">
        <f t="shared" si="140"/>
        <v>1119827</v>
      </c>
      <c r="L173" s="472">
        <f t="shared" si="140"/>
        <v>147185</v>
      </c>
      <c r="M173" s="473">
        <f t="shared" si="140"/>
        <v>302699</v>
      </c>
      <c r="N173" s="474">
        <f t="shared" si="140"/>
        <v>449884</v>
      </c>
      <c r="O173" s="472">
        <f t="shared" si="140"/>
        <v>74865.88</v>
      </c>
      <c r="P173" s="473">
        <f t="shared" si="140"/>
        <v>158706.9</v>
      </c>
      <c r="Q173" s="474">
        <f t="shared" si="140"/>
        <v>233572.78</v>
      </c>
      <c r="R173" s="472">
        <f t="shared" si="140"/>
        <v>282635.68</v>
      </c>
      <c r="S173" s="473">
        <f t="shared" si="140"/>
        <v>333357.78999999998</v>
      </c>
      <c r="T173" s="474">
        <f t="shared" si="140"/>
        <v>615993.47</v>
      </c>
      <c r="U173" s="472">
        <f t="shared" si="140"/>
        <v>186725</v>
      </c>
      <c r="V173" s="473">
        <f t="shared" si="140"/>
        <v>510848</v>
      </c>
      <c r="W173" s="474">
        <f t="shared" si="140"/>
        <v>697573</v>
      </c>
      <c r="X173" s="472">
        <f t="shared" si="140"/>
        <v>14835.17</v>
      </c>
      <c r="Y173" s="473">
        <f t="shared" si="140"/>
        <v>259</v>
      </c>
      <c r="Z173" s="474">
        <f t="shared" si="140"/>
        <v>15094.17</v>
      </c>
      <c r="AA173" s="288">
        <f>SUM(AA161:AA172)</f>
        <v>1542201.73</v>
      </c>
      <c r="AB173" s="288">
        <f>SUM(AB161:AB172)</f>
        <v>2896365.69</v>
      </c>
      <c r="AC173" s="288">
        <f>SUM(AC161:AC172)</f>
        <v>4438567.42</v>
      </c>
      <c r="AD173" s="22"/>
      <c r="AE173" s="49"/>
      <c r="AF173" s="49"/>
      <c r="AG173" s="49"/>
      <c r="AH173" s="308" t="s">
        <v>14</v>
      </c>
      <c r="AI173" s="472">
        <f t="shared" ref="AI173:BF173" si="141">SUM(AI161:AI172)</f>
        <v>163115.4</v>
      </c>
      <c r="AJ173" s="473">
        <f t="shared" si="141"/>
        <v>438028.75</v>
      </c>
      <c r="AK173" s="474">
        <f t="shared" si="141"/>
        <v>601144.15</v>
      </c>
      <c r="AL173" s="472">
        <f t="shared" si="141"/>
        <v>231523.90000000002</v>
      </c>
      <c r="AM173" s="473">
        <f t="shared" si="141"/>
        <v>404077</v>
      </c>
      <c r="AN173" s="474">
        <f t="shared" si="141"/>
        <v>635600.9</v>
      </c>
      <c r="AO173" s="472">
        <f t="shared" si="141"/>
        <v>407375.70999999996</v>
      </c>
      <c r="AP173" s="473">
        <f t="shared" si="141"/>
        <v>768861.6100000001</v>
      </c>
      <c r="AQ173" s="474">
        <f t="shared" si="141"/>
        <v>1176237.3199999998</v>
      </c>
      <c r="AR173" s="472">
        <f t="shared" si="141"/>
        <v>185946.7</v>
      </c>
      <c r="AS173" s="473">
        <f t="shared" si="141"/>
        <v>267674.69</v>
      </c>
      <c r="AT173" s="474">
        <f t="shared" si="141"/>
        <v>453621.39</v>
      </c>
      <c r="AU173" s="472">
        <f t="shared" si="141"/>
        <v>73684.600000000006</v>
      </c>
      <c r="AV173" s="473">
        <f t="shared" si="141"/>
        <v>173411.20000000001</v>
      </c>
      <c r="AW173" s="474">
        <f t="shared" si="141"/>
        <v>247095.80000000002</v>
      </c>
      <c r="AX173" s="472">
        <f t="shared" si="141"/>
        <v>278271.40000000002</v>
      </c>
      <c r="AY173" s="473">
        <f t="shared" si="141"/>
        <v>316527.09999999998</v>
      </c>
      <c r="AZ173" s="474">
        <f t="shared" si="141"/>
        <v>594798.5</v>
      </c>
      <c r="BA173" s="472">
        <f t="shared" si="141"/>
        <v>182032.01</v>
      </c>
      <c r="BB173" s="473">
        <f t="shared" si="141"/>
        <v>544329.93999999994</v>
      </c>
      <c r="BC173" s="474">
        <f t="shared" si="141"/>
        <v>726361.95</v>
      </c>
      <c r="BD173" s="472">
        <f t="shared" si="141"/>
        <v>14363.3</v>
      </c>
      <c r="BE173" s="473">
        <f t="shared" si="141"/>
        <v>0</v>
      </c>
      <c r="BF173" s="474">
        <f t="shared" si="141"/>
        <v>14363.3</v>
      </c>
      <c r="BG173" s="288">
        <f>SUM(BG161:BG172)</f>
        <v>1536313.02</v>
      </c>
      <c r="BH173" s="288">
        <f>SUM(BH161:BH172)</f>
        <v>2912910.29</v>
      </c>
      <c r="BI173" s="288">
        <f>SUM(BI161:BI172)</f>
        <v>4449223.3100000005</v>
      </c>
    </row>
  </sheetData>
  <mergeCells count="126">
    <mergeCell ref="AX142:AZ142"/>
    <mergeCell ref="BA142:BC142"/>
    <mergeCell ref="BD142:BF142"/>
    <mergeCell ref="BG142:BI142"/>
    <mergeCell ref="AI142:AK142"/>
    <mergeCell ref="AL142:AN142"/>
    <mergeCell ref="AO142:AQ142"/>
    <mergeCell ref="AR142:AT142"/>
    <mergeCell ref="AU142:AW142"/>
    <mergeCell ref="R125:T125"/>
    <mergeCell ref="U125:W125"/>
    <mergeCell ref="X125:Z125"/>
    <mergeCell ref="AA125:AC125"/>
    <mergeCell ref="C141:AC141"/>
    <mergeCell ref="C142:E142"/>
    <mergeCell ref="F142:H142"/>
    <mergeCell ref="I142:K142"/>
    <mergeCell ref="L142:N142"/>
    <mergeCell ref="O142:Q142"/>
    <mergeCell ref="R142:T142"/>
    <mergeCell ref="U142:W142"/>
    <mergeCell ref="X142:Z142"/>
    <mergeCell ref="AA142:AC142"/>
    <mergeCell ref="C125:E125"/>
    <mergeCell ref="F125:H125"/>
    <mergeCell ref="I125:K125"/>
    <mergeCell ref="L125:N125"/>
    <mergeCell ref="O125:Q125"/>
    <mergeCell ref="B72:AC72"/>
    <mergeCell ref="AH72:BI72"/>
    <mergeCell ref="C38:AC38"/>
    <mergeCell ref="AI38:BI38"/>
    <mergeCell ref="C4:AC4"/>
    <mergeCell ref="AI4:BI4"/>
    <mergeCell ref="L5:N5"/>
    <mergeCell ref="O5:Q5"/>
    <mergeCell ref="AR5:AT5"/>
    <mergeCell ref="AU5:AW5"/>
    <mergeCell ref="C21:AC21"/>
    <mergeCell ref="AI21:BI21"/>
    <mergeCell ref="O22:Q22"/>
    <mergeCell ref="AR22:AT22"/>
    <mergeCell ref="AU22:AW22"/>
    <mergeCell ref="L39:N39"/>
    <mergeCell ref="O39:Q39"/>
    <mergeCell ref="AR39:AT39"/>
    <mergeCell ref="AU39:AW39"/>
    <mergeCell ref="C55:AC55"/>
    <mergeCell ref="AI55:BI55"/>
    <mergeCell ref="L56:N56"/>
    <mergeCell ref="O56:Q56"/>
    <mergeCell ref="AR56:AT56"/>
    <mergeCell ref="AU56:AW56"/>
    <mergeCell ref="BG90:BI90"/>
    <mergeCell ref="U90:W90"/>
    <mergeCell ref="X90:Z90"/>
    <mergeCell ref="AA90:AC90"/>
    <mergeCell ref="BA107:BC107"/>
    <mergeCell ref="C107:E107"/>
    <mergeCell ref="F107:H107"/>
    <mergeCell ref="I107:K107"/>
    <mergeCell ref="L107:N107"/>
    <mergeCell ref="O107:Q107"/>
    <mergeCell ref="BD107:BF107"/>
    <mergeCell ref="R107:T107"/>
    <mergeCell ref="U107:W107"/>
    <mergeCell ref="X107:Z107"/>
    <mergeCell ref="AX90:AZ90"/>
    <mergeCell ref="BA90:BC90"/>
    <mergeCell ref="BD90:BF90"/>
    <mergeCell ref="C106:AC106"/>
    <mergeCell ref="AI106:BI106"/>
    <mergeCell ref="AI90:AK90"/>
    <mergeCell ref="AL90:AN90"/>
    <mergeCell ref="AO90:AQ90"/>
    <mergeCell ref="BG107:BI107"/>
    <mergeCell ref="AA107:AC107"/>
    <mergeCell ref="AI107:AK107"/>
    <mergeCell ref="AL107:AN107"/>
    <mergeCell ref="C124:AC124"/>
    <mergeCell ref="O88:Q88"/>
    <mergeCell ref="AU88:AW88"/>
    <mergeCell ref="R88:T88"/>
    <mergeCell ref="AX88:AZ88"/>
    <mergeCell ref="AO107:AQ107"/>
    <mergeCell ref="AR107:AT107"/>
    <mergeCell ref="AU107:AW107"/>
    <mergeCell ref="AX107:AZ107"/>
    <mergeCell ref="AR90:AT90"/>
    <mergeCell ref="AU90:AW90"/>
    <mergeCell ref="R90:T90"/>
    <mergeCell ref="C90:E90"/>
    <mergeCell ref="F90:H90"/>
    <mergeCell ref="I90:K90"/>
    <mergeCell ref="L90:N90"/>
    <mergeCell ref="O90:Q90"/>
    <mergeCell ref="C89:AC89"/>
    <mergeCell ref="AI89:BI89"/>
    <mergeCell ref="BA125:BC125"/>
    <mergeCell ref="BD125:BF125"/>
    <mergeCell ref="BG125:BI125"/>
    <mergeCell ref="AI125:AK125"/>
    <mergeCell ref="AL125:AN125"/>
    <mergeCell ref="AO125:AQ125"/>
    <mergeCell ref="AR125:AT125"/>
    <mergeCell ref="AU125:AW125"/>
    <mergeCell ref="AX125:AZ125"/>
    <mergeCell ref="C158:AC158"/>
    <mergeCell ref="C159:E159"/>
    <mergeCell ref="F159:H159"/>
    <mergeCell ref="I159:K159"/>
    <mergeCell ref="L159:N159"/>
    <mergeCell ref="O159:Q159"/>
    <mergeCell ref="R159:T159"/>
    <mergeCell ref="U159:W159"/>
    <mergeCell ref="X159:Z159"/>
    <mergeCell ref="AA159:AC159"/>
    <mergeCell ref="AI159:AK159"/>
    <mergeCell ref="AL159:AN159"/>
    <mergeCell ref="AO159:AQ159"/>
    <mergeCell ref="AR159:AT159"/>
    <mergeCell ref="AU159:AW159"/>
    <mergeCell ref="AX159:AZ159"/>
    <mergeCell ref="BA159:BC159"/>
    <mergeCell ref="BD159:BF159"/>
    <mergeCell ref="BG159:BI159"/>
  </mergeCells>
  <conditionalFormatting sqref="BJ109:BJ137">
    <cfRule type="top10" dxfId="117" priority="44" rank="1"/>
  </conditionalFormatting>
  <conditionalFormatting sqref="E7:E18 E24:E35 E41:E52 E58:E69 E75:E86 E92:E103 E109:E118 E120">
    <cfRule type="top10" dxfId="116" priority="42" rank="1"/>
  </conditionalFormatting>
  <conditionalFormatting sqref="E126:E138">
    <cfRule type="top10" dxfId="115" priority="41" rank="1"/>
  </conditionalFormatting>
  <conditionalFormatting sqref="AK131">
    <cfRule type="top10" dxfId="114" priority="34" rank="1"/>
  </conditionalFormatting>
  <conditionalFormatting sqref="AN131">
    <cfRule type="top10" dxfId="113" priority="33" rank="1"/>
  </conditionalFormatting>
  <conditionalFormatting sqref="AQ131">
    <cfRule type="top10" dxfId="112" priority="32" rank="1"/>
  </conditionalFormatting>
  <conditionalFormatting sqref="AT131">
    <cfRule type="top10" dxfId="111" priority="31" rank="1"/>
  </conditionalFormatting>
  <conditionalFormatting sqref="AW131">
    <cfRule type="top10" dxfId="110" priority="30" rank="1"/>
  </conditionalFormatting>
  <conditionalFormatting sqref="BC131">
    <cfRule type="top10" dxfId="109" priority="28" rank="1"/>
  </conditionalFormatting>
  <conditionalFormatting sqref="H135">
    <cfRule type="top10" dxfId="108" priority="27" rank="1"/>
  </conditionalFormatting>
  <conditionalFormatting sqref="K135 N135 Q135 T135 W135 Z135">
    <cfRule type="top10" dxfId="107" priority="26" rank="1"/>
  </conditionalFormatting>
  <conditionalFormatting sqref="H137">
    <cfRule type="top10" dxfId="106" priority="25" rank="1"/>
  </conditionalFormatting>
  <conditionalFormatting sqref="H138">
    <cfRule type="top10" dxfId="105" priority="24" rank="1"/>
  </conditionalFormatting>
  <conditionalFormatting sqref="BJ141:BJ154">
    <cfRule type="top10" dxfId="104" priority="23" rank="1"/>
  </conditionalFormatting>
  <conditionalFormatting sqref="E143:E155">
    <cfRule type="top10" dxfId="103" priority="22" rank="1"/>
  </conditionalFormatting>
  <conditionalFormatting sqref="H144:H155 K144:K155 N144:N155 Q144:Q155 T144:T155 W144:W155 Z144:Z155">
    <cfRule type="top10" dxfId="102" priority="10" rank="1"/>
  </conditionalFormatting>
  <conditionalFormatting sqref="AK144:AK155">
    <cfRule type="top10" dxfId="101" priority="9" rank="1"/>
  </conditionalFormatting>
  <conditionalFormatting sqref="AN144:AN155 AQ144:AQ155 AT144:AT155 AW144:AW155 AZ144:AZ155 BC144:BC155 BF144:BF155">
    <cfRule type="top10" dxfId="100" priority="8" rank="1"/>
  </conditionalFormatting>
  <conditionalFormatting sqref="BJ158:BJ171">
    <cfRule type="top10" dxfId="99" priority="7" rank="1"/>
  </conditionalFormatting>
  <conditionalFormatting sqref="E160:E172">
    <cfRule type="top10" dxfId="98" priority="6" rank="1"/>
  </conditionalFormatting>
  <conditionalFormatting sqref="H161:H172 K161:K172 N161:N172 Q161:Q172 T161:T172 W161:W172 Z161:Z172">
    <cfRule type="top10" dxfId="97" priority="5" rank="1"/>
  </conditionalFormatting>
  <conditionalFormatting sqref="AK161:AK172">
    <cfRule type="top10" dxfId="96" priority="2" rank="1"/>
  </conditionalFormatting>
  <conditionalFormatting sqref="AN161:AN172 AQ161:AQ172 AT161:AT172 AW161:AW172 AZ161:AZ172 BC161:BC172 BF161:BF172">
    <cfRule type="top10" dxfId="95" priority="1" rank="1"/>
  </conditionalFormatting>
  <printOptions horizontalCentered="1"/>
  <pageMargins left="0.15748031496062992" right="0" top="0.92" bottom="0" header="0" footer="0"/>
  <pageSetup paperSize="9" scale="56" orientation="portrait" blackAndWhite="1" r:id="rId1"/>
  <headerFooter scaleWithDoc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2:U161"/>
  <sheetViews>
    <sheetView topLeftCell="A106" workbookViewId="0">
      <selection activeCell="G114" sqref="G114"/>
    </sheetView>
  </sheetViews>
  <sheetFormatPr defaultRowHeight="12.5" x14ac:dyDescent="0.25"/>
  <cols>
    <col min="3" max="3" width="10" bestFit="1" customWidth="1"/>
    <col min="4" max="5" width="10.26953125" bestFit="1" customWidth="1"/>
    <col min="6" max="6" width="9" bestFit="1" customWidth="1"/>
    <col min="7" max="7" width="9" customWidth="1"/>
    <col min="8" max="9" width="10.26953125" customWidth="1"/>
    <col min="10" max="10" width="0.54296875" customWidth="1"/>
    <col min="11" max="11" width="11.453125" customWidth="1"/>
    <col min="12" max="12" width="9.26953125" bestFit="1" customWidth="1"/>
    <col min="13" max="13" width="9.26953125" style="315" customWidth="1"/>
    <col min="14" max="14" width="9.26953125" customWidth="1"/>
    <col min="15" max="15" width="9.26953125" bestFit="1" customWidth="1"/>
    <col min="16" max="17" width="9.26953125" customWidth="1"/>
  </cols>
  <sheetData>
    <row r="2" spans="2:17" ht="13" thickBot="1" x14ac:dyDescent="0.3"/>
    <row r="3" spans="2:17" ht="16" thickBot="1" x14ac:dyDescent="0.4">
      <c r="C3" s="53"/>
      <c r="D3" s="616" t="s">
        <v>29</v>
      </c>
      <c r="E3" s="621"/>
      <c r="F3" s="621"/>
      <c r="G3" s="621"/>
      <c r="H3" s="621"/>
      <c r="I3" s="617"/>
      <c r="K3" s="53"/>
      <c r="L3" s="616" t="s">
        <v>29</v>
      </c>
      <c r="M3" s="621"/>
      <c r="N3" s="621"/>
      <c r="O3" s="621"/>
      <c r="P3" s="621"/>
      <c r="Q3" s="617"/>
    </row>
    <row r="4" spans="2:17" ht="15.5" thickBot="1" x14ac:dyDescent="0.35">
      <c r="C4" s="54" t="s">
        <v>0</v>
      </c>
      <c r="D4" s="616" t="s">
        <v>30</v>
      </c>
      <c r="E4" s="617"/>
      <c r="F4" s="616" t="s">
        <v>31</v>
      </c>
      <c r="G4" s="617"/>
      <c r="H4" s="616" t="s">
        <v>9</v>
      </c>
      <c r="I4" s="617"/>
      <c r="K4" s="54" t="s">
        <v>0</v>
      </c>
      <c r="L4" s="616" t="s">
        <v>30</v>
      </c>
      <c r="M4" s="617"/>
      <c r="N4" s="616" t="s">
        <v>31</v>
      </c>
      <c r="O4" s="617"/>
      <c r="P4" s="616" t="s">
        <v>9</v>
      </c>
      <c r="Q4" s="617"/>
    </row>
    <row r="5" spans="2:17" ht="15.5" thickBot="1" x14ac:dyDescent="0.35">
      <c r="C5" s="57"/>
      <c r="D5" s="58" t="s">
        <v>32</v>
      </c>
      <c r="E5" s="59" t="s">
        <v>33</v>
      </c>
      <c r="F5" s="60" t="s">
        <v>32</v>
      </c>
      <c r="G5" s="61" t="s">
        <v>33</v>
      </c>
      <c r="H5" s="56" t="s">
        <v>32</v>
      </c>
      <c r="I5" s="56" t="s">
        <v>33</v>
      </c>
      <c r="K5" s="57"/>
      <c r="L5" s="58" t="s">
        <v>32</v>
      </c>
      <c r="M5" s="316" t="s">
        <v>33</v>
      </c>
      <c r="N5" s="60" t="s">
        <v>32</v>
      </c>
      <c r="O5" s="61" t="s">
        <v>33</v>
      </c>
      <c r="P5" s="113" t="s">
        <v>32</v>
      </c>
      <c r="Q5" s="113" t="s">
        <v>33</v>
      </c>
    </row>
    <row r="6" spans="2:17" ht="15" x14ac:dyDescent="0.3">
      <c r="B6">
        <v>30</v>
      </c>
      <c r="C6" s="62">
        <v>42095</v>
      </c>
      <c r="D6" s="63">
        <v>48608</v>
      </c>
      <c r="E6" s="64">
        <v>52396</v>
      </c>
      <c r="F6" s="65">
        <v>30672</v>
      </c>
      <c r="G6" s="66">
        <v>29563</v>
      </c>
      <c r="H6" s="66">
        <f>+D6+F6</f>
        <v>79280</v>
      </c>
      <c r="I6" s="66">
        <f>+E6+G6</f>
        <v>81959</v>
      </c>
      <c r="K6" s="62">
        <v>42095</v>
      </c>
      <c r="L6" s="63">
        <f>+D6/$B6</f>
        <v>1620.2666666666667</v>
      </c>
      <c r="M6" s="66">
        <f>+E6/$B6</f>
        <v>1746.5333333333333</v>
      </c>
      <c r="N6" s="65">
        <f>+F6/$B6</f>
        <v>1022.4</v>
      </c>
      <c r="O6" s="66">
        <f>+G6/$B6</f>
        <v>985.43333333333328</v>
      </c>
      <c r="P6" s="66">
        <f>+L6+N6</f>
        <v>2642.6666666666665</v>
      </c>
      <c r="Q6" s="66">
        <f>+M6+O6</f>
        <v>2731.9666666666667</v>
      </c>
    </row>
    <row r="7" spans="2:17" ht="15" x14ac:dyDescent="0.3">
      <c r="B7">
        <v>31</v>
      </c>
      <c r="C7" s="62">
        <v>42125</v>
      </c>
      <c r="D7" s="63">
        <v>45454</v>
      </c>
      <c r="E7" s="64">
        <v>52270</v>
      </c>
      <c r="F7" s="65">
        <v>31482</v>
      </c>
      <c r="G7" s="66">
        <v>28888</v>
      </c>
      <c r="H7" s="66">
        <f t="shared" ref="H7:I17" si="0">+D7+F7</f>
        <v>76936</v>
      </c>
      <c r="I7" s="66">
        <f t="shared" si="0"/>
        <v>81158</v>
      </c>
      <c r="K7" s="62">
        <v>42125</v>
      </c>
      <c r="L7" s="63">
        <f t="shared" ref="L7:L18" si="1">+D7/$B7</f>
        <v>1466.258064516129</v>
      </c>
      <c r="M7" s="66">
        <f t="shared" ref="M7:M18" si="2">+E7/$B7</f>
        <v>1686.1290322580646</v>
      </c>
      <c r="N7" s="65">
        <f t="shared" ref="N7:N18" si="3">+F7/$B7</f>
        <v>1015.5483870967741</v>
      </c>
      <c r="O7" s="66">
        <f t="shared" ref="O7:O18" si="4">+G7/$B7</f>
        <v>931.87096774193549</v>
      </c>
      <c r="P7" s="66">
        <f t="shared" ref="P7:P17" si="5">+L7+N7</f>
        <v>2481.8064516129034</v>
      </c>
      <c r="Q7" s="66">
        <f t="shared" ref="Q7:Q17" si="6">+M7+O7</f>
        <v>2618</v>
      </c>
    </row>
    <row r="8" spans="2:17" ht="15" x14ac:dyDescent="0.3">
      <c r="B8">
        <v>30</v>
      </c>
      <c r="C8" s="62">
        <v>42156</v>
      </c>
      <c r="D8" s="63">
        <v>57144</v>
      </c>
      <c r="E8" s="64">
        <v>60778</v>
      </c>
      <c r="F8" s="65">
        <v>23940</v>
      </c>
      <c r="G8" s="66">
        <v>18933</v>
      </c>
      <c r="H8" s="66">
        <f t="shared" si="0"/>
        <v>81084</v>
      </c>
      <c r="I8" s="66">
        <f t="shared" si="0"/>
        <v>79711</v>
      </c>
      <c r="K8" s="62">
        <v>42156</v>
      </c>
      <c r="L8" s="63">
        <f t="shared" si="1"/>
        <v>1904.8</v>
      </c>
      <c r="M8" s="66">
        <f t="shared" si="2"/>
        <v>2025.9333333333334</v>
      </c>
      <c r="N8" s="65">
        <f t="shared" si="3"/>
        <v>798</v>
      </c>
      <c r="O8" s="66">
        <f t="shared" si="4"/>
        <v>631.1</v>
      </c>
      <c r="P8" s="66">
        <f t="shared" si="5"/>
        <v>2702.8</v>
      </c>
      <c r="Q8" s="66">
        <f t="shared" si="6"/>
        <v>2657.0333333333333</v>
      </c>
    </row>
    <row r="9" spans="2:17" ht="15" x14ac:dyDescent="0.3">
      <c r="B9">
        <v>31</v>
      </c>
      <c r="C9" s="62">
        <v>42186</v>
      </c>
      <c r="D9" s="63">
        <v>97392</v>
      </c>
      <c r="E9" s="64">
        <v>105006</v>
      </c>
      <c r="F9" s="65">
        <v>21132</v>
      </c>
      <c r="G9" s="66">
        <v>20243</v>
      </c>
      <c r="H9" s="66">
        <f t="shared" si="0"/>
        <v>118524</v>
      </c>
      <c r="I9" s="66">
        <f t="shared" si="0"/>
        <v>125249</v>
      </c>
      <c r="K9" s="62">
        <v>42186</v>
      </c>
      <c r="L9" s="63">
        <f t="shared" si="1"/>
        <v>3141.6774193548385</v>
      </c>
      <c r="M9" s="66">
        <f t="shared" si="2"/>
        <v>3387.2903225806454</v>
      </c>
      <c r="N9" s="65">
        <f t="shared" si="3"/>
        <v>681.67741935483866</v>
      </c>
      <c r="O9" s="66">
        <f t="shared" si="4"/>
        <v>653</v>
      </c>
      <c r="P9" s="66">
        <f t="shared" si="5"/>
        <v>3823.3548387096771</v>
      </c>
      <c r="Q9" s="66">
        <f t="shared" si="6"/>
        <v>4040.2903225806454</v>
      </c>
    </row>
    <row r="10" spans="2:17" ht="15" x14ac:dyDescent="0.3">
      <c r="B10">
        <v>31</v>
      </c>
      <c r="C10" s="62">
        <v>42217</v>
      </c>
      <c r="D10" s="63">
        <v>95747</v>
      </c>
      <c r="E10" s="64">
        <v>104888</v>
      </c>
      <c r="F10" s="65">
        <v>15291</v>
      </c>
      <c r="G10" s="66">
        <v>23756</v>
      </c>
      <c r="H10" s="66">
        <f t="shared" si="0"/>
        <v>111038</v>
      </c>
      <c r="I10" s="66">
        <f t="shared" si="0"/>
        <v>128644</v>
      </c>
      <c r="K10" s="62">
        <v>42217</v>
      </c>
      <c r="L10" s="63">
        <f t="shared" si="1"/>
        <v>3088.6129032258063</v>
      </c>
      <c r="M10" s="66">
        <f t="shared" si="2"/>
        <v>3383.483870967742</v>
      </c>
      <c r="N10" s="65">
        <f t="shared" si="3"/>
        <v>493.25806451612902</v>
      </c>
      <c r="O10" s="66">
        <f t="shared" si="4"/>
        <v>766.32258064516134</v>
      </c>
      <c r="P10" s="66">
        <f t="shared" si="5"/>
        <v>3581.8709677419356</v>
      </c>
      <c r="Q10" s="66">
        <f t="shared" si="6"/>
        <v>4149.8064516129034</v>
      </c>
    </row>
    <row r="11" spans="2:17" ht="15" x14ac:dyDescent="0.3">
      <c r="B11">
        <v>30</v>
      </c>
      <c r="C11" s="62">
        <v>42248</v>
      </c>
      <c r="D11" s="63">
        <v>101365</v>
      </c>
      <c r="E11" s="64">
        <v>104348</v>
      </c>
      <c r="F11" s="65">
        <v>14967</v>
      </c>
      <c r="G11" s="66">
        <v>16192</v>
      </c>
      <c r="H11" s="66">
        <f t="shared" si="0"/>
        <v>116332</v>
      </c>
      <c r="I11" s="66">
        <f t="shared" si="0"/>
        <v>120540</v>
      </c>
      <c r="K11" s="62">
        <v>42248</v>
      </c>
      <c r="L11" s="63">
        <f t="shared" si="1"/>
        <v>3378.8333333333335</v>
      </c>
      <c r="M11" s="66">
        <f t="shared" si="2"/>
        <v>3478.2666666666669</v>
      </c>
      <c r="N11" s="65">
        <f t="shared" si="3"/>
        <v>498.9</v>
      </c>
      <c r="O11" s="66">
        <f t="shared" si="4"/>
        <v>539.73333333333335</v>
      </c>
      <c r="P11" s="66">
        <f t="shared" si="5"/>
        <v>3877.7333333333336</v>
      </c>
      <c r="Q11" s="66">
        <f t="shared" si="6"/>
        <v>4018</v>
      </c>
    </row>
    <row r="12" spans="2:17" ht="15" x14ac:dyDescent="0.3">
      <c r="B12">
        <v>31</v>
      </c>
      <c r="C12" s="62">
        <v>42278</v>
      </c>
      <c r="D12" s="63">
        <v>93649</v>
      </c>
      <c r="E12" s="64">
        <v>100808</v>
      </c>
      <c r="F12" s="65">
        <v>14292</v>
      </c>
      <c r="G12" s="66">
        <v>16016</v>
      </c>
      <c r="H12" s="66">
        <f t="shared" si="0"/>
        <v>107941</v>
      </c>
      <c r="I12" s="66">
        <f t="shared" si="0"/>
        <v>116824</v>
      </c>
      <c r="K12" s="62">
        <v>42278</v>
      </c>
      <c r="L12" s="63">
        <f t="shared" si="1"/>
        <v>3020.9354838709678</v>
      </c>
      <c r="M12" s="66">
        <f t="shared" si="2"/>
        <v>3251.8709677419356</v>
      </c>
      <c r="N12" s="65">
        <f t="shared" si="3"/>
        <v>461.03225806451616</v>
      </c>
      <c r="O12" s="66">
        <f t="shared" si="4"/>
        <v>516.64516129032256</v>
      </c>
      <c r="P12" s="66">
        <f t="shared" si="5"/>
        <v>3481.9677419354839</v>
      </c>
      <c r="Q12" s="66">
        <f t="shared" si="6"/>
        <v>3768.516129032258</v>
      </c>
    </row>
    <row r="13" spans="2:17" ht="15" x14ac:dyDescent="0.3">
      <c r="B13">
        <v>30</v>
      </c>
      <c r="C13" s="62">
        <v>42309</v>
      </c>
      <c r="D13" s="63">
        <v>78657</v>
      </c>
      <c r="E13" s="64">
        <v>88626</v>
      </c>
      <c r="F13" s="65">
        <v>11412</v>
      </c>
      <c r="G13" s="66">
        <v>19636</v>
      </c>
      <c r="H13" s="66">
        <f t="shared" si="0"/>
        <v>90069</v>
      </c>
      <c r="I13" s="66">
        <f t="shared" si="0"/>
        <v>108262</v>
      </c>
      <c r="K13" s="62">
        <v>42309</v>
      </c>
      <c r="L13" s="63">
        <f t="shared" si="1"/>
        <v>2621.9</v>
      </c>
      <c r="M13" s="66">
        <f t="shared" si="2"/>
        <v>2954.2</v>
      </c>
      <c r="N13" s="65">
        <f t="shared" si="3"/>
        <v>380.4</v>
      </c>
      <c r="O13" s="66">
        <f t="shared" si="4"/>
        <v>654.5333333333333</v>
      </c>
      <c r="P13" s="66">
        <f t="shared" si="5"/>
        <v>3002.3</v>
      </c>
      <c r="Q13" s="66">
        <f t="shared" si="6"/>
        <v>3608.7333333333331</v>
      </c>
    </row>
    <row r="14" spans="2:17" ht="15" x14ac:dyDescent="0.3">
      <c r="B14">
        <v>31</v>
      </c>
      <c r="C14" s="62">
        <v>42339</v>
      </c>
      <c r="D14" s="63">
        <v>87234</v>
      </c>
      <c r="E14" s="64">
        <v>88554</v>
      </c>
      <c r="F14" s="65">
        <v>13824</v>
      </c>
      <c r="G14" s="66">
        <v>7652</v>
      </c>
      <c r="H14" s="66">
        <f t="shared" si="0"/>
        <v>101058</v>
      </c>
      <c r="I14" s="66">
        <f t="shared" si="0"/>
        <v>96206</v>
      </c>
      <c r="K14" s="62">
        <v>42339</v>
      </c>
      <c r="L14" s="63">
        <f t="shared" si="1"/>
        <v>2814</v>
      </c>
      <c r="M14" s="66">
        <f t="shared" si="2"/>
        <v>2856.5806451612902</v>
      </c>
      <c r="N14" s="65">
        <f t="shared" si="3"/>
        <v>445.93548387096774</v>
      </c>
      <c r="O14" s="66">
        <f t="shared" si="4"/>
        <v>246.83870967741936</v>
      </c>
      <c r="P14" s="66">
        <f t="shared" si="5"/>
        <v>3259.9354838709678</v>
      </c>
      <c r="Q14" s="66">
        <f t="shared" si="6"/>
        <v>3103.4193548387098</v>
      </c>
    </row>
    <row r="15" spans="2:17" ht="15" x14ac:dyDescent="0.3">
      <c r="B15">
        <v>31</v>
      </c>
      <c r="C15" s="62">
        <v>42370</v>
      </c>
      <c r="D15" s="63">
        <v>51251</v>
      </c>
      <c r="E15" s="64">
        <v>56456</v>
      </c>
      <c r="F15" s="65">
        <v>11232</v>
      </c>
      <c r="G15" s="66">
        <v>3961</v>
      </c>
      <c r="H15" s="66">
        <f t="shared" si="0"/>
        <v>62483</v>
      </c>
      <c r="I15" s="66">
        <f t="shared" si="0"/>
        <v>60417</v>
      </c>
      <c r="K15" s="62">
        <v>42370</v>
      </c>
      <c r="L15" s="63">
        <f t="shared" si="1"/>
        <v>1653.258064516129</v>
      </c>
      <c r="M15" s="66">
        <f t="shared" si="2"/>
        <v>1821.1612903225807</v>
      </c>
      <c r="N15" s="65">
        <f t="shared" si="3"/>
        <v>362.32258064516128</v>
      </c>
      <c r="O15" s="66">
        <f t="shared" si="4"/>
        <v>127.7741935483871</v>
      </c>
      <c r="P15" s="66">
        <f t="shared" si="5"/>
        <v>2015.5806451612902</v>
      </c>
      <c r="Q15" s="66">
        <f t="shared" si="6"/>
        <v>1948.9354838709678</v>
      </c>
    </row>
    <row r="16" spans="2:17" ht="15" x14ac:dyDescent="0.3">
      <c r="B16">
        <v>29</v>
      </c>
      <c r="C16" s="62">
        <v>42401</v>
      </c>
      <c r="D16" s="63">
        <v>71915</v>
      </c>
      <c r="E16" s="64">
        <v>80947</v>
      </c>
      <c r="F16" s="65">
        <v>8505</v>
      </c>
      <c r="G16" s="66">
        <v>7742</v>
      </c>
      <c r="H16" s="66">
        <f t="shared" si="0"/>
        <v>80420</v>
      </c>
      <c r="I16" s="66">
        <f t="shared" si="0"/>
        <v>88689</v>
      </c>
      <c r="K16" s="62">
        <v>42401</v>
      </c>
      <c r="L16" s="63">
        <f t="shared" si="1"/>
        <v>2479.8275862068967</v>
      </c>
      <c r="M16" s="66">
        <f t="shared" si="2"/>
        <v>2791.2758620689656</v>
      </c>
      <c r="N16" s="65">
        <f t="shared" si="3"/>
        <v>293.27586206896552</v>
      </c>
      <c r="O16" s="66">
        <f t="shared" si="4"/>
        <v>266.9655172413793</v>
      </c>
      <c r="P16" s="66">
        <f t="shared" si="5"/>
        <v>2773.1034482758623</v>
      </c>
      <c r="Q16" s="66">
        <f t="shared" si="6"/>
        <v>3058.2413793103451</v>
      </c>
    </row>
    <row r="17" spans="2:17" ht="15.5" thickBot="1" x14ac:dyDescent="0.35">
      <c r="B17">
        <v>31</v>
      </c>
      <c r="C17" s="62">
        <v>42430</v>
      </c>
      <c r="D17" s="63">
        <v>77478</v>
      </c>
      <c r="E17" s="64">
        <v>74660</v>
      </c>
      <c r="F17" s="65">
        <v>4680</v>
      </c>
      <c r="G17" s="66">
        <v>16232</v>
      </c>
      <c r="H17" s="66">
        <f t="shared" si="0"/>
        <v>82158</v>
      </c>
      <c r="I17" s="66">
        <f t="shared" si="0"/>
        <v>90892</v>
      </c>
      <c r="K17" s="62">
        <v>42430</v>
      </c>
      <c r="L17" s="63">
        <f t="shared" si="1"/>
        <v>2499.2903225806454</v>
      </c>
      <c r="M17" s="66">
        <f t="shared" si="2"/>
        <v>2408.3870967741937</v>
      </c>
      <c r="N17" s="65">
        <f t="shared" si="3"/>
        <v>150.96774193548387</v>
      </c>
      <c r="O17" s="66">
        <f t="shared" si="4"/>
        <v>523.61290322580646</v>
      </c>
      <c r="P17" s="66">
        <f t="shared" si="5"/>
        <v>2650.2580645161293</v>
      </c>
      <c r="Q17" s="66">
        <f t="shared" si="6"/>
        <v>2932</v>
      </c>
    </row>
    <row r="18" spans="2:17" ht="15.5" thickBot="1" x14ac:dyDescent="0.35">
      <c r="B18">
        <f>SUM(B6:B17)</f>
        <v>366</v>
      </c>
      <c r="C18" s="67" t="s">
        <v>14</v>
      </c>
      <c r="D18" s="68">
        <f>SUM(D6:D17)</f>
        <v>905894</v>
      </c>
      <c r="E18" s="69">
        <f>SUM(E6:E17)</f>
        <v>969737</v>
      </c>
      <c r="F18" s="70">
        <v>201429</v>
      </c>
      <c r="G18" s="71">
        <v>208814</v>
      </c>
      <c r="H18" s="70">
        <f>SUM(H6:H17)</f>
        <v>1107323</v>
      </c>
      <c r="I18" s="71">
        <f>SUM(I6:I17)</f>
        <v>1178551</v>
      </c>
      <c r="K18" s="67" t="s">
        <v>14</v>
      </c>
      <c r="L18" s="68">
        <f t="shared" si="1"/>
        <v>2475.1202185792349</v>
      </c>
      <c r="M18" s="71">
        <f t="shared" si="2"/>
        <v>2649.554644808743</v>
      </c>
      <c r="N18" s="70">
        <f t="shared" si="3"/>
        <v>550.35245901639348</v>
      </c>
      <c r="O18" s="71">
        <f t="shared" si="4"/>
        <v>570.53005464480873</v>
      </c>
      <c r="P18" s="70">
        <f>+H18/$B18</f>
        <v>3025.4726775956283</v>
      </c>
      <c r="Q18" s="71">
        <f>+I18/$B18</f>
        <v>3220.0846994535518</v>
      </c>
    </row>
    <row r="19" spans="2:17" ht="15" x14ac:dyDescent="0.3">
      <c r="C19" s="72"/>
      <c r="D19" s="73"/>
      <c r="E19" s="73"/>
      <c r="F19" s="73"/>
      <c r="G19" s="73"/>
      <c r="H19" s="74"/>
      <c r="I19" s="73"/>
      <c r="K19" s="72"/>
      <c r="L19" s="73"/>
      <c r="M19" s="73"/>
      <c r="N19" s="73"/>
      <c r="O19" s="73"/>
      <c r="P19" s="74"/>
      <c r="Q19" s="73"/>
    </row>
    <row r="20" spans="2:17" ht="15.5" thickBot="1" x14ac:dyDescent="0.35">
      <c r="C20" s="75"/>
      <c r="D20" s="76"/>
      <c r="E20" s="76"/>
      <c r="F20" s="77"/>
      <c r="G20" s="76"/>
      <c r="H20" s="76"/>
      <c r="I20" s="76"/>
      <c r="K20" s="75"/>
      <c r="L20" s="76"/>
      <c r="M20" s="76"/>
      <c r="N20" s="77"/>
      <c r="O20" s="76"/>
      <c r="P20" s="76"/>
      <c r="Q20" s="76"/>
    </row>
    <row r="21" spans="2:17" ht="15.5" thickBot="1" x14ac:dyDescent="0.35">
      <c r="C21" s="616" t="s">
        <v>34</v>
      </c>
      <c r="D21" s="621"/>
      <c r="E21" s="621"/>
      <c r="F21" s="621"/>
      <c r="G21" s="621"/>
      <c r="H21" s="621"/>
      <c r="I21" s="617"/>
      <c r="K21" s="616" t="s">
        <v>34</v>
      </c>
      <c r="L21" s="621"/>
      <c r="M21" s="621"/>
      <c r="N21" s="621"/>
      <c r="O21" s="621"/>
      <c r="P21" s="621"/>
      <c r="Q21" s="617"/>
    </row>
    <row r="22" spans="2:17" ht="15.5" thickBot="1" x14ac:dyDescent="0.35">
      <c r="C22" s="72"/>
      <c r="D22" s="616" t="s">
        <v>30</v>
      </c>
      <c r="E22" s="617"/>
      <c r="F22" s="616" t="s">
        <v>31</v>
      </c>
      <c r="G22" s="617"/>
      <c r="H22" s="616" t="s">
        <v>9</v>
      </c>
      <c r="I22" s="617"/>
      <c r="K22" s="72"/>
      <c r="L22" s="616" t="s">
        <v>30</v>
      </c>
      <c r="M22" s="617"/>
      <c r="N22" s="616" t="s">
        <v>31</v>
      </c>
      <c r="O22" s="617"/>
      <c r="P22" s="616" t="s">
        <v>9</v>
      </c>
      <c r="Q22" s="617"/>
    </row>
    <row r="23" spans="2:17" ht="15.5" thickBot="1" x14ac:dyDescent="0.35">
      <c r="C23" s="73"/>
      <c r="D23" s="55" t="s">
        <v>32</v>
      </c>
      <c r="E23" s="61" t="s">
        <v>33</v>
      </c>
      <c r="F23" s="60" t="s">
        <v>32</v>
      </c>
      <c r="G23" s="61" t="s">
        <v>33</v>
      </c>
      <c r="H23" s="78" t="s">
        <v>32</v>
      </c>
      <c r="I23" s="56" t="s">
        <v>33</v>
      </c>
      <c r="K23" s="73"/>
      <c r="L23" s="112" t="s">
        <v>32</v>
      </c>
      <c r="M23" s="61" t="s">
        <v>33</v>
      </c>
      <c r="N23" s="60" t="s">
        <v>32</v>
      </c>
      <c r="O23" s="61" t="s">
        <v>33</v>
      </c>
      <c r="P23" s="78" t="s">
        <v>32</v>
      </c>
      <c r="Q23" s="113" t="s">
        <v>33</v>
      </c>
    </row>
    <row r="24" spans="2:17" ht="15" x14ac:dyDescent="0.3">
      <c r="B24">
        <v>30</v>
      </c>
      <c r="C24" s="62">
        <v>42461</v>
      </c>
      <c r="D24" s="63">
        <v>80834</v>
      </c>
      <c r="E24" s="64">
        <v>81845</v>
      </c>
      <c r="F24" s="65">
        <v>23595</v>
      </c>
      <c r="G24" s="64">
        <v>20079</v>
      </c>
      <c r="H24" s="65">
        <f t="shared" ref="H24:I35" si="7">+D24+F24</f>
        <v>104429</v>
      </c>
      <c r="I24" s="66">
        <f t="shared" si="7"/>
        <v>101924</v>
      </c>
      <c r="K24" s="62">
        <v>42461</v>
      </c>
      <c r="L24" s="63">
        <f>+D24/$B24</f>
        <v>2694.4666666666667</v>
      </c>
      <c r="M24" s="66">
        <f t="shared" ref="M24:M36" si="8">+E24/$B24</f>
        <v>2728.1666666666665</v>
      </c>
      <c r="N24" s="65">
        <f t="shared" ref="N24:N36" si="9">+F24/$B24</f>
        <v>786.5</v>
      </c>
      <c r="O24" s="66">
        <f t="shared" ref="O24:O36" si="10">+G24/$B24</f>
        <v>669.3</v>
      </c>
      <c r="P24" s="66">
        <f>+L24+N24</f>
        <v>3480.9666666666667</v>
      </c>
      <c r="Q24" s="66">
        <f>+M24+O24</f>
        <v>3397.4666666666662</v>
      </c>
    </row>
    <row r="25" spans="2:17" ht="15" x14ac:dyDescent="0.3">
      <c r="B25">
        <v>31</v>
      </c>
      <c r="C25" s="62">
        <v>42491</v>
      </c>
      <c r="D25" s="63">
        <v>83212</v>
      </c>
      <c r="E25" s="64">
        <v>82407</v>
      </c>
      <c r="F25" s="65">
        <v>6814</v>
      </c>
      <c r="G25" s="64">
        <v>15805</v>
      </c>
      <c r="H25" s="65">
        <f t="shared" si="7"/>
        <v>90026</v>
      </c>
      <c r="I25" s="66">
        <f t="shared" si="7"/>
        <v>98212</v>
      </c>
      <c r="K25" s="62">
        <v>42491</v>
      </c>
      <c r="L25" s="63">
        <f t="shared" ref="L25:L36" si="11">+D25/$B25</f>
        <v>2684.2580645161293</v>
      </c>
      <c r="M25" s="66">
        <f t="shared" si="8"/>
        <v>2658.2903225806454</v>
      </c>
      <c r="N25" s="65">
        <f t="shared" si="9"/>
        <v>219.80645161290323</v>
      </c>
      <c r="O25" s="66">
        <f t="shared" si="10"/>
        <v>509.83870967741933</v>
      </c>
      <c r="P25" s="66">
        <f t="shared" ref="P25:P35" si="12">+L25+N25</f>
        <v>2904.0645161290327</v>
      </c>
      <c r="Q25" s="66">
        <f t="shared" ref="Q25:Q35" si="13">+M25+O25</f>
        <v>3168.1290322580649</v>
      </c>
    </row>
    <row r="26" spans="2:17" ht="15" x14ac:dyDescent="0.3">
      <c r="B26">
        <v>30</v>
      </c>
      <c r="C26" s="62">
        <v>42522</v>
      </c>
      <c r="D26" s="63">
        <v>76585</v>
      </c>
      <c r="E26" s="64">
        <v>78187</v>
      </c>
      <c r="F26" s="65">
        <v>8116</v>
      </c>
      <c r="G26" s="64">
        <v>8116</v>
      </c>
      <c r="H26" s="65">
        <f t="shared" si="7"/>
        <v>84701</v>
      </c>
      <c r="I26" s="66">
        <f t="shared" si="7"/>
        <v>86303</v>
      </c>
      <c r="K26" s="62">
        <v>42522</v>
      </c>
      <c r="L26" s="63">
        <f t="shared" si="11"/>
        <v>2552.8333333333335</v>
      </c>
      <c r="M26" s="66">
        <f t="shared" si="8"/>
        <v>2606.2333333333331</v>
      </c>
      <c r="N26" s="65">
        <f t="shared" si="9"/>
        <v>270.53333333333336</v>
      </c>
      <c r="O26" s="66">
        <f t="shared" si="10"/>
        <v>270.53333333333336</v>
      </c>
      <c r="P26" s="66">
        <f t="shared" si="12"/>
        <v>2823.3666666666668</v>
      </c>
      <c r="Q26" s="66">
        <f t="shared" si="13"/>
        <v>2876.7666666666664</v>
      </c>
    </row>
    <row r="27" spans="2:17" ht="15" x14ac:dyDescent="0.3">
      <c r="B27">
        <v>31</v>
      </c>
      <c r="C27" s="62">
        <v>42552</v>
      </c>
      <c r="D27" s="63">
        <v>67737</v>
      </c>
      <c r="E27" s="64">
        <v>65962</v>
      </c>
      <c r="F27" s="65">
        <v>5798</v>
      </c>
      <c r="G27" s="64">
        <v>3959</v>
      </c>
      <c r="H27" s="65">
        <f t="shared" si="7"/>
        <v>73535</v>
      </c>
      <c r="I27" s="66">
        <f t="shared" si="7"/>
        <v>69921</v>
      </c>
      <c r="K27" s="62">
        <v>42552</v>
      </c>
      <c r="L27" s="63">
        <f t="shared" si="11"/>
        <v>2185.0645161290322</v>
      </c>
      <c r="M27" s="66">
        <f t="shared" si="8"/>
        <v>2127.8064516129034</v>
      </c>
      <c r="N27" s="65">
        <f t="shared" si="9"/>
        <v>187.03225806451613</v>
      </c>
      <c r="O27" s="66">
        <f t="shared" si="10"/>
        <v>127.70967741935483</v>
      </c>
      <c r="P27" s="66">
        <f t="shared" si="12"/>
        <v>2372.0967741935483</v>
      </c>
      <c r="Q27" s="66">
        <f t="shared" si="13"/>
        <v>2255.516129032258</v>
      </c>
    </row>
    <row r="28" spans="2:17" ht="15" x14ac:dyDescent="0.3">
      <c r="B28">
        <v>31</v>
      </c>
      <c r="C28" s="62">
        <v>42583</v>
      </c>
      <c r="D28" s="63">
        <v>68936</v>
      </c>
      <c r="E28" s="64">
        <v>71059</v>
      </c>
      <c r="F28" s="65">
        <v>2395</v>
      </c>
      <c r="G28" s="64">
        <v>4060</v>
      </c>
      <c r="H28" s="65">
        <f t="shared" si="7"/>
        <v>71331</v>
      </c>
      <c r="I28" s="66">
        <f t="shared" si="7"/>
        <v>75119</v>
      </c>
      <c r="K28" s="62">
        <v>42583</v>
      </c>
      <c r="L28" s="63">
        <f t="shared" si="11"/>
        <v>2223.7419354838707</v>
      </c>
      <c r="M28" s="66">
        <f t="shared" si="8"/>
        <v>2292.2258064516127</v>
      </c>
      <c r="N28" s="65">
        <f t="shared" si="9"/>
        <v>77.258064516129039</v>
      </c>
      <c r="O28" s="66">
        <f t="shared" si="10"/>
        <v>130.96774193548387</v>
      </c>
      <c r="P28" s="66">
        <f t="shared" si="12"/>
        <v>2301</v>
      </c>
      <c r="Q28" s="66">
        <f t="shared" si="13"/>
        <v>2423.1935483870966</v>
      </c>
    </row>
    <row r="29" spans="2:17" ht="15" x14ac:dyDescent="0.3">
      <c r="B29">
        <v>30</v>
      </c>
      <c r="C29" s="62">
        <v>42614</v>
      </c>
      <c r="D29" s="63">
        <v>84050</v>
      </c>
      <c r="E29" s="64">
        <v>86783</v>
      </c>
      <c r="F29" s="65">
        <v>0</v>
      </c>
      <c r="G29" s="64">
        <v>0</v>
      </c>
      <c r="H29" s="65">
        <f t="shared" si="7"/>
        <v>84050</v>
      </c>
      <c r="I29" s="66">
        <f t="shared" si="7"/>
        <v>86783</v>
      </c>
      <c r="K29" s="62">
        <v>42614</v>
      </c>
      <c r="L29" s="63">
        <f t="shared" si="11"/>
        <v>2801.6666666666665</v>
      </c>
      <c r="M29" s="66">
        <f t="shared" si="8"/>
        <v>2892.7666666666669</v>
      </c>
      <c r="N29" s="65">
        <f t="shared" si="9"/>
        <v>0</v>
      </c>
      <c r="O29" s="66">
        <f t="shared" si="10"/>
        <v>0</v>
      </c>
      <c r="P29" s="66">
        <f t="shared" si="12"/>
        <v>2801.6666666666665</v>
      </c>
      <c r="Q29" s="66">
        <f t="shared" si="13"/>
        <v>2892.7666666666669</v>
      </c>
    </row>
    <row r="30" spans="2:17" ht="15" x14ac:dyDescent="0.3">
      <c r="B30">
        <v>31</v>
      </c>
      <c r="C30" s="62">
        <v>42644</v>
      </c>
      <c r="D30" s="63">
        <v>93465</v>
      </c>
      <c r="E30" s="64">
        <v>93002</v>
      </c>
      <c r="F30" s="65">
        <v>0</v>
      </c>
      <c r="G30" s="64">
        <v>0</v>
      </c>
      <c r="H30" s="65">
        <f t="shared" si="7"/>
        <v>93465</v>
      </c>
      <c r="I30" s="66">
        <f t="shared" si="7"/>
        <v>93002</v>
      </c>
      <c r="K30" s="62">
        <v>42644</v>
      </c>
      <c r="L30" s="63">
        <f t="shared" si="11"/>
        <v>3015</v>
      </c>
      <c r="M30" s="66">
        <f t="shared" si="8"/>
        <v>3000.0645161290322</v>
      </c>
      <c r="N30" s="65">
        <f t="shared" si="9"/>
        <v>0</v>
      </c>
      <c r="O30" s="66">
        <f t="shared" si="10"/>
        <v>0</v>
      </c>
      <c r="P30" s="66">
        <f t="shared" si="12"/>
        <v>3015</v>
      </c>
      <c r="Q30" s="66">
        <f t="shared" si="13"/>
        <v>3000.0645161290322</v>
      </c>
    </row>
    <row r="31" spans="2:17" ht="15" x14ac:dyDescent="0.3">
      <c r="B31">
        <v>30</v>
      </c>
      <c r="C31" s="62">
        <v>42675</v>
      </c>
      <c r="D31" s="63">
        <v>103550</v>
      </c>
      <c r="E31" s="64">
        <v>101470</v>
      </c>
      <c r="F31" s="65">
        <v>4541</v>
      </c>
      <c r="G31" s="64">
        <v>0</v>
      </c>
      <c r="H31" s="65">
        <f t="shared" si="7"/>
        <v>108091</v>
      </c>
      <c r="I31" s="66">
        <f t="shared" si="7"/>
        <v>101470</v>
      </c>
      <c r="K31" s="62">
        <v>42675</v>
      </c>
      <c r="L31" s="63">
        <f t="shared" si="11"/>
        <v>3451.6666666666665</v>
      </c>
      <c r="M31" s="66">
        <f t="shared" si="8"/>
        <v>3382.3333333333335</v>
      </c>
      <c r="N31" s="65">
        <f t="shared" si="9"/>
        <v>151.36666666666667</v>
      </c>
      <c r="O31" s="66">
        <f t="shared" si="10"/>
        <v>0</v>
      </c>
      <c r="P31" s="66">
        <f t="shared" si="12"/>
        <v>3603.0333333333333</v>
      </c>
      <c r="Q31" s="66">
        <f t="shared" si="13"/>
        <v>3382.3333333333335</v>
      </c>
    </row>
    <row r="32" spans="2:17" ht="15" x14ac:dyDescent="0.3">
      <c r="B32">
        <v>31</v>
      </c>
      <c r="C32" s="62">
        <v>42705</v>
      </c>
      <c r="D32" s="63">
        <v>106990</v>
      </c>
      <c r="E32" s="64">
        <v>106282</v>
      </c>
      <c r="F32" s="65">
        <v>13034</v>
      </c>
      <c r="G32" s="64">
        <v>7833</v>
      </c>
      <c r="H32" s="63">
        <f t="shared" si="7"/>
        <v>120024</v>
      </c>
      <c r="I32" s="66">
        <f t="shared" si="7"/>
        <v>114115</v>
      </c>
      <c r="K32" s="62">
        <v>42705</v>
      </c>
      <c r="L32" s="63">
        <f t="shared" si="11"/>
        <v>3451.2903225806454</v>
      </c>
      <c r="M32" s="66">
        <f t="shared" si="8"/>
        <v>3428.4516129032259</v>
      </c>
      <c r="N32" s="65">
        <f t="shared" si="9"/>
        <v>420.45161290322579</v>
      </c>
      <c r="O32" s="66">
        <f t="shared" si="10"/>
        <v>252.67741935483872</v>
      </c>
      <c r="P32" s="66">
        <f t="shared" si="12"/>
        <v>3871.7419354838712</v>
      </c>
      <c r="Q32" s="66">
        <f t="shared" si="13"/>
        <v>3681.1290322580644</v>
      </c>
    </row>
    <row r="33" spans="2:17" ht="15" x14ac:dyDescent="0.3">
      <c r="B33">
        <v>31</v>
      </c>
      <c r="C33" s="62">
        <v>42736</v>
      </c>
      <c r="D33" s="63">
        <v>111900</v>
      </c>
      <c r="E33" s="64">
        <v>114512</v>
      </c>
      <c r="F33" s="65">
        <v>12748</v>
      </c>
      <c r="G33" s="64">
        <v>16477</v>
      </c>
      <c r="H33" s="63">
        <f t="shared" si="7"/>
        <v>124648</v>
      </c>
      <c r="I33" s="66">
        <f t="shared" si="7"/>
        <v>130989</v>
      </c>
      <c r="K33" s="62">
        <v>42736</v>
      </c>
      <c r="L33" s="63">
        <f t="shared" si="11"/>
        <v>3609.6774193548385</v>
      </c>
      <c r="M33" s="66">
        <f t="shared" si="8"/>
        <v>3693.9354838709678</v>
      </c>
      <c r="N33" s="65">
        <f t="shared" si="9"/>
        <v>411.22580645161293</v>
      </c>
      <c r="O33" s="66">
        <f t="shared" si="10"/>
        <v>531.51612903225805</v>
      </c>
      <c r="P33" s="66">
        <f t="shared" si="12"/>
        <v>4020.9032258064517</v>
      </c>
      <c r="Q33" s="66">
        <f t="shared" si="13"/>
        <v>4225.4516129032254</v>
      </c>
    </row>
    <row r="34" spans="2:17" ht="15" x14ac:dyDescent="0.3">
      <c r="B34">
        <v>28</v>
      </c>
      <c r="C34" s="62">
        <v>42767</v>
      </c>
      <c r="D34" s="63">
        <v>96092</v>
      </c>
      <c r="E34" s="64">
        <v>98403</v>
      </c>
      <c r="F34" s="65">
        <v>14348</v>
      </c>
      <c r="G34" s="64">
        <v>6895</v>
      </c>
      <c r="H34" s="63">
        <f t="shared" si="7"/>
        <v>110440</v>
      </c>
      <c r="I34" s="66">
        <f t="shared" si="7"/>
        <v>105298</v>
      </c>
      <c r="K34" s="62">
        <v>42767</v>
      </c>
      <c r="L34" s="63">
        <f t="shared" si="11"/>
        <v>3431.8571428571427</v>
      </c>
      <c r="M34" s="66">
        <f t="shared" si="8"/>
        <v>3514.3928571428573</v>
      </c>
      <c r="N34" s="65">
        <f t="shared" si="9"/>
        <v>512.42857142857144</v>
      </c>
      <c r="O34" s="66">
        <f t="shared" si="10"/>
        <v>246.25</v>
      </c>
      <c r="P34" s="66">
        <f t="shared" si="12"/>
        <v>3944.2857142857142</v>
      </c>
      <c r="Q34" s="66">
        <f t="shared" si="13"/>
        <v>3760.6428571428573</v>
      </c>
    </row>
    <row r="35" spans="2:17" ht="15.5" thickBot="1" x14ac:dyDescent="0.35">
      <c r="B35">
        <v>31</v>
      </c>
      <c r="C35" s="62">
        <v>42795</v>
      </c>
      <c r="D35" s="63">
        <v>86298</v>
      </c>
      <c r="E35" s="64">
        <v>83745</v>
      </c>
      <c r="F35" s="65">
        <v>12413</v>
      </c>
      <c r="G35" s="64">
        <v>18688</v>
      </c>
      <c r="H35" s="63">
        <f t="shared" si="7"/>
        <v>98711</v>
      </c>
      <c r="I35" s="66">
        <f t="shared" si="7"/>
        <v>102433</v>
      </c>
      <c r="K35" s="62">
        <v>42795</v>
      </c>
      <c r="L35" s="63">
        <f t="shared" si="11"/>
        <v>2783.8064516129034</v>
      </c>
      <c r="M35" s="66">
        <f t="shared" si="8"/>
        <v>2701.4516129032259</v>
      </c>
      <c r="N35" s="65">
        <f t="shared" si="9"/>
        <v>400.41935483870969</v>
      </c>
      <c r="O35" s="66">
        <f t="shared" si="10"/>
        <v>602.83870967741939</v>
      </c>
      <c r="P35" s="66">
        <f t="shared" si="12"/>
        <v>3184.2258064516132</v>
      </c>
      <c r="Q35" s="66">
        <f t="shared" si="13"/>
        <v>3304.2903225806454</v>
      </c>
    </row>
    <row r="36" spans="2:17" ht="15.5" thickBot="1" x14ac:dyDescent="0.35">
      <c r="B36">
        <f>SUM(B24:B35)</f>
        <v>365</v>
      </c>
      <c r="C36" s="67" t="s">
        <v>14</v>
      </c>
      <c r="D36" s="79">
        <f t="shared" ref="D36:I36" si="14">SUM(D24:D35)</f>
        <v>1059649</v>
      </c>
      <c r="E36" s="71">
        <f t="shared" si="14"/>
        <v>1063657</v>
      </c>
      <c r="F36" s="70">
        <f t="shared" si="14"/>
        <v>103802</v>
      </c>
      <c r="G36" s="71">
        <f t="shared" si="14"/>
        <v>101912</v>
      </c>
      <c r="H36" s="79">
        <f t="shared" si="14"/>
        <v>1163451</v>
      </c>
      <c r="I36" s="71">
        <f t="shared" si="14"/>
        <v>1165569</v>
      </c>
      <c r="K36" s="67" t="s">
        <v>14</v>
      </c>
      <c r="L36" s="68">
        <f t="shared" si="11"/>
        <v>2903.1479452054796</v>
      </c>
      <c r="M36" s="71">
        <f t="shared" si="8"/>
        <v>2914.1287671232876</v>
      </c>
      <c r="N36" s="70">
        <f t="shared" si="9"/>
        <v>284.38904109589043</v>
      </c>
      <c r="O36" s="71">
        <f t="shared" si="10"/>
        <v>279.21095890410959</v>
      </c>
      <c r="P36" s="70">
        <f>+H36/$B36</f>
        <v>3187.5369863013698</v>
      </c>
      <c r="Q36" s="71">
        <f>+I36/$B36</f>
        <v>3193.3397260273973</v>
      </c>
    </row>
    <row r="39" spans="2:17" ht="13" thickBot="1" x14ac:dyDescent="0.3"/>
    <row r="40" spans="2:17" ht="16" thickBot="1" x14ac:dyDescent="0.4">
      <c r="C40" s="53"/>
      <c r="D40" s="616" t="s">
        <v>98</v>
      </c>
      <c r="E40" s="621"/>
      <c r="F40" s="621"/>
      <c r="G40" s="621"/>
      <c r="H40" s="621"/>
      <c r="I40" s="617"/>
      <c r="K40" s="53"/>
      <c r="L40" s="616" t="s">
        <v>99</v>
      </c>
      <c r="M40" s="621"/>
      <c r="N40" s="621"/>
      <c r="O40" s="621"/>
      <c r="P40" s="621"/>
      <c r="Q40" s="617"/>
    </row>
    <row r="41" spans="2:17" ht="15.5" thickBot="1" x14ac:dyDescent="0.35">
      <c r="C41" s="54"/>
      <c r="D41" s="616" t="s">
        <v>30</v>
      </c>
      <c r="E41" s="617"/>
      <c r="F41" s="616" t="s">
        <v>31</v>
      </c>
      <c r="G41" s="617"/>
      <c r="H41" s="616" t="s">
        <v>9</v>
      </c>
      <c r="I41" s="617"/>
      <c r="K41" s="54" t="s">
        <v>0</v>
      </c>
      <c r="L41" s="616" t="s">
        <v>30</v>
      </c>
      <c r="M41" s="617"/>
      <c r="N41" s="616" t="s">
        <v>31</v>
      </c>
      <c r="O41" s="617"/>
      <c r="P41" s="616" t="s">
        <v>9</v>
      </c>
      <c r="Q41" s="617"/>
    </row>
    <row r="42" spans="2:17" ht="15.5" thickBot="1" x14ac:dyDescent="0.35">
      <c r="C42" s="57"/>
      <c r="D42" s="55" t="s">
        <v>32</v>
      </c>
      <c r="E42" s="61" t="s">
        <v>33</v>
      </c>
      <c r="F42" s="60" t="s">
        <v>32</v>
      </c>
      <c r="G42" s="61" t="s">
        <v>33</v>
      </c>
      <c r="H42" s="56" t="s">
        <v>32</v>
      </c>
      <c r="I42" s="56" t="s">
        <v>33</v>
      </c>
      <c r="K42" s="57"/>
      <c r="L42" s="112" t="s">
        <v>32</v>
      </c>
      <c r="M42" s="61" t="s">
        <v>33</v>
      </c>
      <c r="N42" s="60" t="s">
        <v>32</v>
      </c>
      <c r="O42" s="61" t="s">
        <v>33</v>
      </c>
      <c r="P42" s="113" t="s">
        <v>32</v>
      </c>
      <c r="Q42" s="113" t="s">
        <v>33</v>
      </c>
    </row>
    <row r="43" spans="2:17" ht="15" x14ac:dyDescent="0.3">
      <c r="B43">
        <v>30</v>
      </c>
      <c r="C43" s="62">
        <v>42826</v>
      </c>
      <c r="D43" s="63">
        <v>84586</v>
      </c>
      <c r="E43" s="66">
        <v>80594</v>
      </c>
      <c r="F43" s="65">
        <v>10170</v>
      </c>
      <c r="G43" s="66">
        <v>20107</v>
      </c>
      <c r="H43" s="63">
        <f t="shared" ref="H43:I54" si="15">+D43+F43</f>
        <v>94756</v>
      </c>
      <c r="I43" s="63">
        <f t="shared" si="15"/>
        <v>100701</v>
      </c>
      <c r="K43" s="62">
        <v>42826</v>
      </c>
      <c r="L43" s="63">
        <f>+D43/$B43</f>
        <v>2819.5333333333333</v>
      </c>
      <c r="M43" s="66">
        <f t="shared" ref="M43:M55" si="16">+E43/$B43</f>
        <v>2686.4666666666667</v>
      </c>
      <c r="N43" s="65">
        <f t="shared" ref="N43:N55" si="17">+F43/$B43</f>
        <v>339</v>
      </c>
      <c r="O43" s="66">
        <f t="shared" ref="O43:O55" si="18">+G43/$B43</f>
        <v>670.23333333333335</v>
      </c>
      <c r="P43" s="66">
        <f>+L43+N43</f>
        <v>3158.5333333333333</v>
      </c>
      <c r="Q43" s="66">
        <f>+M43+O43</f>
        <v>3356.7</v>
      </c>
    </row>
    <row r="44" spans="2:17" ht="15" x14ac:dyDescent="0.3">
      <c r="B44">
        <v>31</v>
      </c>
      <c r="C44" s="62">
        <v>42856</v>
      </c>
      <c r="D44" s="63">
        <v>105306</v>
      </c>
      <c r="E44" s="66">
        <v>100972</v>
      </c>
      <c r="F44" s="65">
        <v>15229</v>
      </c>
      <c r="G44" s="66">
        <v>17144</v>
      </c>
      <c r="H44" s="63">
        <f t="shared" si="15"/>
        <v>120535</v>
      </c>
      <c r="I44" s="63">
        <f t="shared" si="15"/>
        <v>118116</v>
      </c>
      <c r="K44" s="62">
        <v>42856</v>
      </c>
      <c r="L44" s="63">
        <f t="shared" ref="L44:L55" si="19">+D44/$B44</f>
        <v>3396.9677419354839</v>
      </c>
      <c r="M44" s="66">
        <f t="shared" si="16"/>
        <v>3257.1612903225805</v>
      </c>
      <c r="N44" s="65">
        <f t="shared" si="17"/>
        <v>491.25806451612902</v>
      </c>
      <c r="O44" s="66">
        <f t="shared" si="18"/>
        <v>553.0322580645161</v>
      </c>
      <c r="P44" s="66">
        <f t="shared" ref="P44:P54" si="20">+L44+N44</f>
        <v>3888.2258064516127</v>
      </c>
      <c r="Q44" s="66">
        <f t="shared" ref="Q44:Q54" si="21">+M44+O44</f>
        <v>3810.1935483870966</v>
      </c>
    </row>
    <row r="45" spans="2:17" ht="15" x14ac:dyDescent="0.3">
      <c r="B45">
        <v>30</v>
      </c>
      <c r="C45" s="62">
        <v>42887</v>
      </c>
      <c r="D45" s="63">
        <v>90785</v>
      </c>
      <c r="E45" s="66">
        <v>88818</v>
      </c>
      <c r="F45" s="65">
        <v>22413</v>
      </c>
      <c r="G45" s="66">
        <v>20559</v>
      </c>
      <c r="H45" s="63">
        <f t="shared" si="15"/>
        <v>113198</v>
      </c>
      <c r="I45" s="63">
        <f t="shared" si="15"/>
        <v>109377</v>
      </c>
      <c r="K45" s="62">
        <v>42887</v>
      </c>
      <c r="L45" s="63">
        <f t="shared" si="19"/>
        <v>3026.1666666666665</v>
      </c>
      <c r="M45" s="66">
        <f t="shared" si="16"/>
        <v>2960.6</v>
      </c>
      <c r="N45" s="65">
        <f t="shared" si="17"/>
        <v>747.1</v>
      </c>
      <c r="O45" s="66">
        <f t="shared" si="18"/>
        <v>685.3</v>
      </c>
      <c r="P45" s="66">
        <f t="shared" si="20"/>
        <v>3773.2666666666664</v>
      </c>
      <c r="Q45" s="66">
        <f t="shared" si="21"/>
        <v>3645.8999999999996</v>
      </c>
    </row>
    <row r="46" spans="2:17" ht="15" x14ac:dyDescent="0.3">
      <c r="B46">
        <v>31</v>
      </c>
      <c r="C46" s="62">
        <v>42917</v>
      </c>
      <c r="D46" s="63">
        <v>69065</v>
      </c>
      <c r="E46" s="66">
        <v>80624</v>
      </c>
      <c r="F46" s="65">
        <v>14045</v>
      </c>
      <c r="G46" s="66">
        <v>16005</v>
      </c>
      <c r="H46" s="63">
        <f t="shared" si="15"/>
        <v>83110</v>
      </c>
      <c r="I46" s="63">
        <f t="shared" si="15"/>
        <v>96629</v>
      </c>
      <c r="K46" s="62">
        <v>42917</v>
      </c>
      <c r="L46" s="63">
        <f t="shared" si="19"/>
        <v>2227.9032258064517</v>
      </c>
      <c r="M46" s="66">
        <f t="shared" si="16"/>
        <v>2600.7741935483873</v>
      </c>
      <c r="N46" s="65">
        <f t="shared" si="17"/>
        <v>453.06451612903226</v>
      </c>
      <c r="O46" s="66">
        <f t="shared" si="18"/>
        <v>516.29032258064512</v>
      </c>
      <c r="P46" s="66">
        <f t="shared" si="20"/>
        <v>2680.9677419354839</v>
      </c>
      <c r="Q46" s="66">
        <f t="shared" si="21"/>
        <v>3117.0645161290322</v>
      </c>
    </row>
    <row r="47" spans="2:17" ht="15" x14ac:dyDescent="0.3">
      <c r="B47">
        <v>31</v>
      </c>
      <c r="C47" s="62">
        <v>42948</v>
      </c>
      <c r="D47" s="63">
        <v>69618</v>
      </c>
      <c r="E47" s="66">
        <v>80934</v>
      </c>
      <c r="F47" s="65">
        <v>17465</v>
      </c>
      <c r="G47" s="66">
        <v>18733</v>
      </c>
      <c r="H47" s="63">
        <f t="shared" si="15"/>
        <v>87083</v>
      </c>
      <c r="I47" s="63">
        <f t="shared" si="15"/>
        <v>99667</v>
      </c>
      <c r="K47" s="62">
        <v>42948</v>
      </c>
      <c r="L47" s="63">
        <f t="shared" si="19"/>
        <v>2245.7419354838707</v>
      </c>
      <c r="M47" s="66">
        <f t="shared" si="16"/>
        <v>2610.7741935483873</v>
      </c>
      <c r="N47" s="65">
        <f t="shared" si="17"/>
        <v>563.38709677419354</v>
      </c>
      <c r="O47" s="66">
        <f t="shared" si="18"/>
        <v>604.29032258064512</v>
      </c>
      <c r="P47" s="66">
        <f t="shared" si="20"/>
        <v>2809.1290322580644</v>
      </c>
      <c r="Q47" s="66">
        <f t="shared" si="21"/>
        <v>3215.0645161290322</v>
      </c>
    </row>
    <row r="48" spans="2:17" ht="15" x14ac:dyDescent="0.3">
      <c r="B48">
        <v>30</v>
      </c>
      <c r="C48" s="62">
        <v>42979</v>
      </c>
      <c r="D48" s="63">
        <v>81361</v>
      </c>
      <c r="E48" s="66">
        <v>80650</v>
      </c>
      <c r="F48" s="65">
        <v>19140</v>
      </c>
      <c r="G48" s="66">
        <v>19008</v>
      </c>
      <c r="H48" s="63">
        <f t="shared" si="15"/>
        <v>100501</v>
      </c>
      <c r="I48" s="63">
        <f t="shared" si="15"/>
        <v>99658</v>
      </c>
      <c r="K48" s="62">
        <v>42979</v>
      </c>
      <c r="L48" s="63">
        <f t="shared" si="19"/>
        <v>2712.0333333333333</v>
      </c>
      <c r="M48" s="66">
        <f t="shared" si="16"/>
        <v>2688.3333333333335</v>
      </c>
      <c r="N48" s="65">
        <f t="shared" si="17"/>
        <v>638</v>
      </c>
      <c r="O48" s="66">
        <f t="shared" si="18"/>
        <v>633.6</v>
      </c>
      <c r="P48" s="66">
        <f t="shared" si="20"/>
        <v>3350.0333333333333</v>
      </c>
      <c r="Q48" s="66">
        <f t="shared" si="21"/>
        <v>3321.9333333333334</v>
      </c>
    </row>
    <row r="49" spans="2:17" ht="15" x14ac:dyDescent="0.3">
      <c r="B49">
        <v>31</v>
      </c>
      <c r="C49" s="62">
        <v>43009</v>
      </c>
      <c r="D49" s="63">
        <v>54321</v>
      </c>
      <c r="E49" s="66">
        <v>60378</v>
      </c>
      <c r="F49" s="65">
        <v>13329</v>
      </c>
      <c r="G49" s="66">
        <v>2709</v>
      </c>
      <c r="H49" s="63">
        <f t="shared" si="15"/>
        <v>67650</v>
      </c>
      <c r="I49" s="63">
        <f t="shared" si="15"/>
        <v>63087</v>
      </c>
      <c r="K49" s="62">
        <v>43009</v>
      </c>
      <c r="L49" s="63">
        <f t="shared" si="19"/>
        <v>1752.2903225806451</v>
      </c>
      <c r="M49" s="66">
        <f t="shared" si="16"/>
        <v>1947.6774193548388</v>
      </c>
      <c r="N49" s="65">
        <f t="shared" si="17"/>
        <v>429.96774193548384</v>
      </c>
      <c r="O49" s="66">
        <f t="shared" si="18"/>
        <v>87.387096774193552</v>
      </c>
      <c r="P49" s="66">
        <f t="shared" si="20"/>
        <v>2182.2580645161288</v>
      </c>
      <c r="Q49" s="66">
        <f t="shared" si="21"/>
        <v>2035.0645161290324</v>
      </c>
    </row>
    <row r="50" spans="2:17" ht="15" x14ac:dyDescent="0.3">
      <c r="B50">
        <v>30</v>
      </c>
      <c r="C50" s="62">
        <v>43040</v>
      </c>
      <c r="D50" s="63">
        <v>62310</v>
      </c>
      <c r="E50" s="66">
        <v>56744</v>
      </c>
      <c r="F50" s="65">
        <v>21806</v>
      </c>
      <c r="G50" s="66">
        <v>8379</v>
      </c>
      <c r="H50" s="63">
        <f t="shared" si="15"/>
        <v>84116</v>
      </c>
      <c r="I50" s="63">
        <f t="shared" si="15"/>
        <v>65123</v>
      </c>
      <c r="K50" s="62">
        <v>43040</v>
      </c>
      <c r="L50" s="63">
        <f t="shared" si="19"/>
        <v>2077</v>
      </c>
      <c r="M50" s="66">
        <f t="shared" si="16"/>
        <v>1891.4666666666667</v>
      </c>
      <c r="N50" s="65">
        <f t="shared" si="17"/>
        <v>726.86666666666667</v>
      </c>
      <c r="O50" s="66">
        <f t="shared" si="18"/>
        <v>279.3</v>
      </c>
      <c r="P50" s="66">
        <f t="shared" si="20"/>
        <v>2803.8666666666668</v>
      </c>
      <c r="Q50" s="66">
        <f t="shared" si="21"/>
        <v>2170.7666666666669</v>
      </c>
    </row>
    <row r="51" spans="2:17" ht="15" x14ac:dyDescent="0.3">
      <c r="B51">
        <v>31</v>
      </c>
      <c r="C51" s="62">
        <v>43070</v>
      </c>
      <c r="D51" s="63">
        <v>97393</v>
      </c>
      <c r="E51" s="66">
        <v>96864</v>
      </c>
      <c r="F51" s="65">
        <v>25109</v>
      </c>
      <c r="G51" s="66">
        <v>17734</v>
      </c>
      <c r="H51" s="63">
        <f t="shared" si="15"/>
        <v>122502</v>
      </c>
      <c r="I51" s="63">
        <f t="shared" si="15"/>
        <v>114598</v>
      </c>
      <c r="K51" s="62">
        <v>43070</v>
      </c>
      <c r="L51" s="63">
        <f t="shared" si="19"/>
        <v>3141.7096774193546</v>
      </c>
      <c r="M51" s="66">
        <f t="shared" si="16"/>
        <v>3124.6451612903224</v>
      </c>
      <c r="N51" s="65">
        <f t="shared" si="17"/>
        <v>809.9677419354839</v>
      </c>
      <c r="O51" s="66">
        <f t="shared" si="18"/>
        <v>572.06451612903231</v>
      </c>
      <c r="P51" s="66">
        <f t="shared" si="20"/>
        <v>3951.6774193548385</v>
      </c>
      <c r="Q51" s="66">
        <f t="shared" si="21"/>
        <v>3696.7096774193546</v>
      </c>
    </row>
    <row r="52" spans="2:17" ht="15" x14ac:dyDescent="0.3">
      <c r="B52">
        <v>31</v>
      </c>
      <c r="C52" s="62">
        <v>43101</v>
      </c>
      <c r="D52" s="63">
        <v>109907</v>
      </c>
      <c r="E52" s="66">
        <v>104185</v>
      </c>
      <c r="F52" s="65">
        <v>18259</v>
      </c>
      <c r="G52" s="66">
        <v>14878</v>
      </c>
      <c r="H52" s="63">
        <f t="shared" si="15"/>
        <v>128166</v>
      </c>
      <c r="I52" s="63">
        <f t="shared" si="15"/>
        <v>119063</v>
      </c>
      <c r="K52" s="62">
        <v>43101</v>
      </c>
      <c r="L52" s="63">
        <f t="shared" si="19"/>
        <v>3545.3870967741937</v>
      </c>
      <c r="M52" s="66">
        <f t="shared" si="16"/>
        <v>3360.8064516129034</v>
      </c>
      <c r="N52" s="65">
        <f t="shared" si="17"/>
        <v>589</v>
      </c>
      <c r="O52" s="66">
        <f t="shared" si="18"/>
        <v>479.93548387096774</v>
      </c>
      <c r="P52" s="66">
        <f t="shared" si="20"/>
        <v>4134.3870967741932</v>
      </c>
      <c r="Q52" s="66">
        <f t="shared" si="21"/>
        <v>3840.7419354838712</v>
      </c>
    </row>
    <row r="53" spans="2:17" ht="15" x14ac:dyDescent="0.3">
      <c r="B53">
        <v>28</v>
      </c>
      <c r="C53" s="62">
        <v>43132</v>
      </c>
      <c r="D53" s="63">
        <v>73705</v>
      </c>
      <c r="E53" s="66">
        <v>72888</v>
      </c>
      <c r="F53" s="65">
        <v>15999</v>
      </c>
      <c r="G53" s="66">
        <v>10962</v>
      </c>
      <c r="H53" s="63">
        <f t="shared" si="15"/>
        <v>89704</v>
      </c>
      <c r="I53" s="63">
        <f t="shared" si="15"/>
        <v>83850</v>
      </c>
      <c r="K53" s="62">
        <v>43132</v>
      </c>
      <c r="L53" s="63">
        <f t="shared" si="19"/>
        <v>2632.3214285714284</v>
      </c>
      <c r="M53" s="66">
        <f t="shared" si="16"/>
        <v>2603.1428571428573</v>
      </c>
      <c r="N53" s="65">
        <f t="shared" si="17"/>
        <v>571.39285714285711</v>
      </c>
      <c r="O53" s="66">
        <f t="shared" si="18"/>
        <v>391.5</v>
      </c>
      <c r="P53" s="66">
        <f t="shared" si="20"/>
        <v>3203.7142857142853</v>
      </c>
      <c r="Q53" s="66">
        <f t="shared" si="21"/>
        <v>2994.6428571428573</v>
      </c>
    </row>
    <row r="54" spans="2:17" ht="15.5" thickBot="1" x14ac:dyDescent="0.35">
      <c r="B54">
        <v>31</v>
      </c>
      <c r="C54" s="62">
        <v>43160</v>
      </c>
      <c r="D54" s="63">
        <v>109285</v>
      </c>
      <c r="E54" s="66">
        <v>112934</v>
      </c>
      <c r="F54" s="65">
        <v>14434</v>
      </c>
      <c r="G54" s="66">
        <v>26168</v>
      </c>
      <c r="H54" s="63">
        <f t="shared" si="15"/>
        <v>123719</v>
      </c>
      <c r="I54" s="63">
        <f t="shared" si="15"/>
        <v>139102</v>
      </c>
      <c r="K54" s="62">
        <v>43160</v>
      </c>
      <c r="L54" s="63">
        <f t="shared" si="19"/>
        <v>3525.3225806451615</v>
      </c>
      <c r="M54" s="66">
        <f t="shared" si="16"/>
        <v>3643.0322580645161</v>
      </c>
      <c r="N54" s="65">
        <f t="shared" si="17"/>
        <v>465.61290322580646</v>
      </c>
      <c r="O54" s="66">
        <f t="shared" si="18"/>
        <v>844.12903225806451</v>
      </c>
      <c r="P54" s="66">
        <f t="shared" si="20"/>
        <v>3990.9354838709678</v>
      </c>
      <c r="Q54" s="66">
        <f t="shared" si="21"/>
        <v>4487.1612903225805</v>
      </c>
    </row>
    <row r="55" spans="2:17" ht="15.5" thickBot="1" x14ac:dyDescent="0.35">
      <c r="B55">
        <f>SUM(B43:B54)</f>
        <v>365</v>
      </c>
      <c r="C55" s="311" t="s">
        <v>92</v>
      </c>
      <c r="D55" s="312">
        <f t="shared" ref="D55:I55" si="22">SUM(D43:D54)</f>
        <v>1007642</v>
      </c>
      <c r="E55" s="313">
        <f t="shared" si="22"/>
        <v>1016585</v>
      </c>
      <c r="F55" s="314">
        <f t="shared" si="22"/>
        <v>207398</v>
      </c>
      <c r="G55" s="313">
        <f t="shared" si="22"/>
        <v>192386</v>
      </c>
      <c r="H55" s="70">
        <f t="shared" si="22"/>
        <v>1215040</v>
      </c>
      <c r="I55" s="71">
        <f t="shared" si="22"/>
        <v>1208971</v>
      </c>
      <c r="K55" s="67" t="s">
        <v>14</v>
      </c>
      <c r="L55" s="312">
        <f t="shared" si="19"/>
        <v>2760.66301369863</v>
      </c>
      <c r="M55" s="313">
        <f t="shared" si="16"/>
        <v>2785.1643835616437</v>
      </c>
      <c r="N55" s="314">
        <f t="shared" si="17"/>
        <v>568.21369863013695</v>
      </c>
      <c r="O55" s="313">
        <f t="shared" si="18"/>
        <v>527.08493150684933</v>
      </c>
      <c r="P55" s="70">
        <f>+H55/$B55</f>
        <v>3328.8767123287671</v>
      </c>
      <c r="Q55" s="71">
        <f>+I55/$B55</f>
        <v>3312.2493150684932</v>
      </c>
    </row>
    <row r="56" spans="2:17" ht="15" hidden="1" x14ac:dyDescent="0.3">
      <c r="C56" s="72"/>
      <c r="D56" s="73"/>
      <c r="E56" s="73"/>
      <c r="F56" s="73"/>
      <c r="G56" s="73"/>
      <c r="H56" s="74"/>
      <c r="I56" s="73"/>
      <c r="K56" s="72"/>
      <c r="L56" s="73"/>
      <c r="M56" s="73"/>
      <c r="N56" s="73"/>
      <c r="O56" s="73"/>
      <c r="P56" s="74"/>
      <c r="Q56" s="73"/>
    </row>
    <row r="57" spans="2:17" ht="15.5" hidden="1" thickBot="1" x14ac:dyDescent="0.35">
      <c r="C57" s="75"/>
      <c r="D57" s="76"/>
      <c r="E57" s="76"/>
      <c r="F57" s="77"/>
      <c r="G57" s="76"/>
      <c r="H57" s="76"/>
      <c r="I57" s="76"/>
      <c r="K57" s="75"/>
      <c r="L57" s="76"/>
      <c r="M57" s="76"/>
      <c r="N57" s="77"/>
      <c r="O57" s="76"/>
      <c r="P57" s="76"/>
      <c r="Q57" s="76"/>
    </row>
    <row r="58" spans="2:17" ht="15.5" hidden="1" thickBot="1" x14ac:dyDescent="0.35">
      <c r="C58" s="616" t="s">
        <v>35</v>
      </c>
      <c r="D58" s="621"/>
      <c r="E58" s="621"/>
      <c r="F58" s="621"/>
      <c r="G58" s="621"/>
      <c r="H58" s="621"/>
      <c r="I58" s="617"/>
      <c r="K58" s="616" t="s">
        <v>35</v>
      </c>
      <c r="L58" s="621"/>
      <c r="M58" s="621"/>
      <c r="N58" s="621"/>
      <c r="O58" s="621"/>
      <c r="P58" s="621"/>
      <c r="Q58" s="617"/>
    </row>
    <row r="59" spans="2:17" ht="15.5" hidden="1" thickBot="1" x14ac:dyDescent="0.35">
      <c r="C59" s="72"/>
      <c r="D59" s="616" t="s">
        <v>30</v>
      </c>
      <c r="E59" s="617"/>
      <c r="F59" s="616" t="s">
        <v>31</v>
      </c>
      <c r="G59" s="617"/>
      <c r="H59" s="616" t="s">
        <v>9</v>
      </c>
      <c r="I59" s="617"/>
      <c r="K59" s="72"/>
      <c r="L59" s="616" t="s">
        <v>30</v>
      </c>
      <c r="M59" s="617"/>
      <c r="N59" s="616" t="s">
        <v>31</v>
      </c>
      <c r="O59" s="617"/>
      <c r="P59" s="616" t="s">
        <v>9</v>
      </c>
      <c r="Q59" s="617"/>
    </row>
    <row r="60" spans="2:17" ht="15.5" hidden="1" thickBot="1" x14ac:dyDescent="0.35">
      <c r="C60" s="73"/>
      <c r="D60" s="55" t="s">
        <v>32</v>
      </c>
      <c r="E60" s="61" t="s">
        <v>33</v>
      </c>
      <c r="F60" s="60" t="s">
        <v>32</v>
      </c>
      <c r="G60" s="61" t="s">
        <v>33</v>
      </c>
      <c r="H60" s="78" t="s">
        <v>32</v>
      </c>
      <c r="I60" s="56" t="s">
        <v>33</v>
      </c>
      <c r="K60" s="73"/>
      <c r="L60" s="112" t="s">
        <v>32</v>
      </c>
      <c r="M60" s="61" t="s">
        <v>33</v>
      </c>
      <c r="N60" s="60" t="s">
        <v>32</v>
      </c>
      <c r="O60" s="61" t="s">
        <v>33</v>
      </c>
      <c r="P60" s="78" t="s">
        <v>32</v>
      </c>
      <c r="Q60" s="113" t="s">
        <v>33</v>
      </c>
    </row>
    <row r="61" spans="2:17" ht="15" x14ac:dyDescent="0.3">
      <c r="B61">
        <v>30</v>
      </c>
      <c r="C61" s="62">
        <v>43191</v>
      </c>
      <c r="D61" s="63">
        <v>65066</v>
      </c>
      <c r="E61" s="66">
        <v>71775.83</v>
      </c>
      <c r="F61" s="65">
        <v>13836</v>
      </c>
      <c r="G61" s="66">
        <v>22043</v>
      </c>
      <c r="H61" s="63">
        <f t="shared" ref="H61:I72" si="23">+D61+F61</f>
        <v>78902</v>
      </c>
      <c r="I61" s="63">
        <f t="shared" si="23"/>
        <v>93818.83</v>
      </c>
      <c r="K61" s="62">
        <v>43191</v>
      </c>
      <c r="L61" s="63">
        <f>+D61/$B61</f>
        <v>2168.8666666666668</v>
      </c>
      <c r="M61" s="66">
        <f t="shared" ref="M61:M73" si="24">+E61/$B61</f>
        <v>2392.5276666666668</v>
      </c>
      <c r="N61" s="65">
        <f t="shared" ref="N61:N73" si="25">+F61/$B61</f>
        <v>461.2</v>
      </c>
      <c r="O61" s="66">
        <f t="shared" ref="O61:O73" si="26">+G61/$B61</f>
        <v>734.76666666666665</v>
      </c>
      <c r="P61" s="66">
        <f>+L61+N61</f>
        <v>2630.0666666666666</v>
      </c>
      <c r="Q61" s="66">
        <f>+M61+O61</f>
        <v>3127.2943333333333</v>
      </c>
    </row>
    <row r="62" spans="2:17" ht="15" x14ac:dyDescent="0.3">
      <c r="B62">
        <v>31</v>
      </c>
      <c r="C62" s="62">
        <v>43221</v>
      </c>
      <c r="D62" s="63">
        <v>75105</v>
      </c>
      <c r="E62" s="66">
        <v>87834.01</v>
      </c>
      <c r="F62" s="65">
        <v>14281</v>
      </c>
      <c r="G62" s="66">
        <v>12953</v>
      </c>
      <c r="H62" s="63">
        <f t="shared" si="23"/>
        <v>89386</v>
      </c>
      <c r="I62" s="63">
        <f t="shared" si="23"/>
        <v>100787.01</v>
      </c>
      <c r="K62" s="62">
        <v>43221</v>
      </c>
      <c r="L62" s="63">
        <f t="shared" ref="L62:L73" si="27">+D62/$B62</f>
        <v>2422.7419354838707</v>
      </c>
      <c r="M62" s="66">
        <f t="shared" si="24"/>
        <v>2833.3551612903225</v>
      </c>
      <c r="N62" s="65">
        <f t="shared" si="25"/>
        <v>460.67741935483872</v>
      </c>
      <c r="O62" s="66">
        <f t="shared" si="26"/>
        <v>417.83870967741933</v>
      </c>
      <c r="P62" s="66">
        <f t="shared" ref="P62:P72" si="28">+L62+N62</f>
        <v>2883.4193548387093</v>
      </c>
      <c r="Q62" s="66">
        <f t="shared" ref="Q62:Q72" si="29">+M62+O62</f>
        <v>3251.193870967742</v>
      </c>
    </row>
    <row r="63" spans="2:17" ht="15" x14ac:dyDescent="0.3">
      <c r="B63">
        <v>30</v>
      </c>
      <c r="C63" s="62">
        <v>43252</v>
      </c>
      <c r="D63" s="63">
        <v>98203</v>
      </c>
      <c r="E63" s="66">
        <v>86913.67</v>
      </c>
      <c r="F63" s="65">
        <v>15876</v>
      </c>
      <c r="G63" s="66">
        <v>21881</v>
      </c>
      <c r="H63" s="63">
        <f t="shared" si="23"/>
        <v>114079</v>
      </c>
      <c r="I63" s="63">
        <f t="shared" si="23"/>
        <v>108794.67</v>
      </c>
      <c r="K63" s="62">
        <v>43252</v>
      </c>
      <c r="L63" s="63">
        <f t="shared" si="27"/>
        <v>3273.4333333333334</v>
      </c>
      <c r="M63" s="66">
        <f t="shared" si="24"/>
        <v>2897.1223333333332</v>
      </c>
      <c r="N63" s="65">
        <f t="shared" si="25"/>
        <v>529.20000000000005</v>
      </c>
      <c r="O63" s="66">
        <f t="shared" si="26"/>
        <v>729.36666666666667</v>
      </c>
      <c r="P63" s="66">
        <f t="shared" si="28"/>
        <v>3802.6333333333332</v>
      </c>
      <c r="Q63" s="66">
        <f t="shared" si="29"/>
        <v>3626.489</v>
      </c>
    </row>
    <row r="64" spans="2:17" ht="15" x14ac:dyDescent="0.3">
      <c r="B64">
        <v>31</v>
      </c>
      <c r="C64" s="62">
        <v>43282</v>
      </c>
      <c r="D64" s="63">
        <v>81536</v>
      </c>
      <c r="E64" s="66">
        <v>79424.06</v>
      </c>
      <c r="F64" s="65">
        <v>12834</v>
      </c>
      <c r="G64" s="66">
        <v>20622</v>
      </c>
      <c r="H64" s="63">
        <f t="shared" si="23"/>
        <v>94370</v>
      </c>
      <c r="I64" s="63">
        <f t="shared" si="23"/>
        <v>100046.06</v>
      </c>
      <c r="K64" s="62">
        <v>43282</v>
      </c>
      <c r="L64" s="63">
        <f t="shared" si="27"/>
        <v>2630.1935483870966</v>
      </c>
      <c r="M64" s="66">
        <f t="shared" si="24"/>
        <v>2562.0664516129032</v>
      </c>
      <c r="N64" s="65">
        <f t="shared" si="25"/>
        <v>414</v>
      </c>
      <c r="O64" s="66">
        <f t="shared" si="26"/>
        <v>665.22580645161293</v>
      </c>
      <c r="P64" s="66">
        <f t="shared" si="28"/>
        <v>3044.1935483870966</v>
      </c>
      <c r="Q64" s="66">
        <f t="shared" si="29"/>
        <v>3227.2922580645163</v>
      </c>
    </row>
    <row r="65" spans="2:17" ht="15" x14ac:dyDescent="0.3">
      <c r="B65">
        <v>31</v>
      </c>
      <c r="C65" s="62">
        <v>43313</v>
      </c>
      <c r="D65" s="63">
        <v>46162</v>
      </c>
      <c r="E65" s="66">
        <v>47465.87</v>
      </c>
      <c r="F65" s="65">
        <v>14831</v>
      </c>
      <c r="G65" s="66">
        <v>26918</v>
      </c>
      <c r="H65" s="63">
        <f t="shared" si="23"/>
        <v>60993</v>
      </c>
      <c r="I65" s="63">
        <f t="shared" si="23"/>
        <v>74383.87</v>
      </c>
      <c r="K65" s="62">
        <v>43313</v>
      </c>
      <c r="L65" s="63">
        <f t="shared" si="27"/>
        <v>1489.0967741935483</v>
      </c>
      <c r="M65" s="66">
        <f t="shared" si="24"/>
        <v>1531.1570967741936</v>
      </c>
      <c r="N65" s="65">
        <f t="shared" si="25"/>
        <v>478.41935483870969</v>
      </c>
      <c r="O65" s="66">
        <f t="shared" si="26"/>
        <v>868.32258064516134</v>
      </c>
      <c r="P65" s="66">
        <f t="shared" si="28"/>
        <v>1967.516129032258</v>
      </c>
      <c r="Q65" s="66">
        <f t="shared" si="29"/>
        <v>2399.4796774193551</v>
      </c>
    </row>
    <row r="66" spans="2:17" ht="15" x14ac:dyDescent="0.3">
      <c r="B66">
        <v>30</v>
      </c>
      <c r="C66" s="62">
        <v>43344</v>
      </c>
      <c r="D66" s="63">
        <v>78218</v>
      </c>
      <c r="E66" s="66">
        <v>79007.399999999994</v>
      </c>
      <c r="F66" s="65">
        <v>19986</v>
      </c>
      <c r="G66" s="66">
        <v>12059</v>
      </c>
      <c r="H66" s="63">
        <f t="shared" si="23"/>
        <v>98204</v>
      </c>
      <c r="I66" s="63">
        <f t="shared" si="23"/>
        <v>91066.4</v>
      </c>
      <c r="K66" s="62">
        <v>43344</v>
      </c>
      <c r="L66" s="63">
        <f t="shared" si="27"/>
        <v>2607.2666666666669</v>
      </c>
      <c r="M66" s="66">
        <f t="shared" si="24"/>
        <v>2633.58</v>
      </c>
      <c r="N66" s="65">
        <f t="shared" si="25"/>
        <v>666.2</v>
      </c>
      <c r="O66" s="66">
        <f t="shared" si="26"/>
        <v>401.96666666666664</v>
      </c>
      <c r="P66" s="66">
        <f t="shared" si="28"/>
        <v>3273.4666666666672</v>
      </c>
      <c r="Q66" s="66">
        <f t="shared" si="29"/>
        <v>3035.5466666666666</v>
      </c>
    </row>
    <row r="67" spans="2:17" ht="15" x14ac:dyDescent="0.3">
      <c r="B67">
        <v>31</v>
      </c>
      <c r="C67" s="62">
        <v>43374</v>
      </c>
      <c r="D67" s="63">
        <v>60349</v>
      </c>
      <c r="E67" s="66">
        <v>66897.539999999994</v>
      </c>
      <c r="F67" s="65">
        <v>14957</v>
      </c>
      <c r="G67" s="66">
        <v>14969</v>
      </c>
      <c r="H67" s="63">
        <f t="shared" si="23"/>
        <v>75306</v>
      </c>
      <c r="I67" s="63">
        <f t="shared" si="23"/>
        <v>81866.539999999994</v>
      </c>
      <c r="K67" s="62">
        <v>43374</v>
      </c>
      <c r="L67" s="63">
        <f t="shared" si="27"/>
        <v>1946.741935483871</v>
      </c>
      <c r="M67" s="66">
        <f t="shared" si="24"/>
        <v>2157.9851612903226</v>
      </c>
      <c r="N67" s="65">
        <f t="shared" si="25"/>
        <v>482.48387096774195</v>
      </c>
      <c r="O67" s="66">
        <f t="shared" si="26"/>
        <v>482.87096774193549</v>
      </c>
      <c r="P67" s="66">
        <f t="shared" si="28"/>
        <v>2429.2258064516127</v>
      </c>
      <c r="Q67" s="66">
        <f t="shared" si="29"/>
        <v>2640.8561290322582</v>
      </c>
    </row>
    <row r="68" spans="2:17" ht="15" x14ac:dyDescent="0.3">
      <c r="B68">
        <v>30</v>
      </c>
      <c r="C68" s="62">
        <v>43405</v>
      </c>
      <c r="D68" s="63">
        <v>53239</v>
      </c>
      <c r="E68" s="66">
        <v>58461.8</v>
      </c>
      <c r="F68" s="65">
        <v>16047</v>
      </c>
      <c r="G68" s="66">
        <v>11375</v>
      </c>
      <c r="H68" s="63">
        <f t="shared" si="23"/>
        <v>69286</v>
      </c>
      <c r="I68" s="63">
        <f t="shared" si="23"/>
        <v>69836.800000000003</v>
      </c>
      <c r="K68" s="62">
        <v>43405</v>
      </c>
      <c r="L68" s="63">
        <f t="shared" si="27"/>
        <v>1774.6333333333334</v>
      </c>
      <c r="M68" s="66">
        <f t="shared" si="24"/>
        <v>1948.7266666666667</v>
      </c>
      <c r="N68" s="65">
        <f t="shared" si="25"/>
        <v>534.9</v>
      </c>
      <c r="O68" s="66">
        <f t="shared" si="26"/>
        <v>379.16666666666669</v>
      </c>
      <c r="P68" s="66">
        <f t="shared" si="28"/>
        <v>2309.5333333333333</v>
      </c>
      <c r="Q68" s="66">
        <f t="shared" si="29"/>
        <v>2327.8933333333334</v>
      </c>
    </row>
    <row r="69" spans="2:17" ht="15" x14ac:dyDescent="0.3">
      <c r="B69">
        <v>31</v>
      </c>
      <c r="C69" s="62">
        <v>43435</v>
      </c>
      <c r="D69" s="63">
        <v>97046</v>
      </c>
      <c r="E69" s="66">
        <v>91442.85</v>
      </c>
      <c r="F69" s="65">
        <v>17334</v>
      </c>
      <c r="G69" s="66">
        <v>24303</v>
      </c>
      <c r="H69" s="63">
        <f t="shared" si="23"/>
        <v>114380</v>
      </c>
      <c r="I69" s="63">
        <f t="shared" si="23"/>
        <v>115745.85</v>
      </c>
      <c r="K69" s="62">
        <v>43435</v>
      </c>
      <c r="L69" s="63">
        <f t="shared" si="27"/>
        <v>3130.516129032258</v>
      </c>
      <c r="M69" s="66">
        <f t="shared" si="24"/>
        <v>2949.7693548387097</v>
      </c>
      <c r="N69" s="65">
        <f t="shared" si="25"/>
        <v>559.16129032258061</v>
      </c>
      <c r="O69" s="66">
        <f t="shared" si="26"/>
        <v>783.9677419354839</v>
      </c>
      <c r="P69" s="66">
        <f t="shared" si="28"/>
        <v>3689.6774193548385</v>
      </c>
      <c r="Q69" s="66">
        <f t="shared" si="29"/>
        <v>3733.7370967741936</v>
      </c>
    </row>
    <row r="70" spans="2:17" ht="15" x14ac:dyDescent="0.3">
      <c r="B70">
        <v>31</v>
      </c>
      <c r="C70" s="62">
        <v>43466</v>
      </c>
      <c r="D70" s="63">
        <v>117022</v>
      </c>
      <c r="E70" s="66">
        <v>111178.39</v>
      </c>
      <c r="F70" s="65">
        <v>12374</v>
      </c>
      <c r="G70" s="66">
        <v>27611</v>
      </c>
      <c r="H70" s="63">
        <f t="shared" si="23"/>
        <v>129396</v>
      </c>
      <c r="I70" s="63">
        <f t="shared" si="23"/>
        <v>138789.39000000001</v>
      </c>
      <c r="K70" s="62">
        <v>43466</v>
      </c>
      <c r="L70" s="63">
        <f t="shared" si="27"/>
        <v>3774.9032258064517</v>
      </c>
      <c r="M70" s="66">
        <f t="shared" si="24"/>
        <v>3586.3996774193547</v>
      </c>
      <c r="N70" s="65">
        <f t="shared" si="25"/>
        <v>399.16129032258067</v>
      </c>
      <c r="O70" s="66">
        <f t="shared" si="26"/>
        <v>890.67741935483866</v>
      </c>
      <c r="P70" s="66">
        <f t="shared" si="28"/>
        <v>4174.0645161290322</v>
      </c>
      <c r="Q70" s="66">
        <f t="shared" si="29"/>
        <v>4477.0770967741937</v>
      </c>
    </row>
    <row r="71" spans="2:17" ht="15" x14ac:dyDescent="0.3">
      <c r="B71">
        <v>28</v>
      </c>
      <c r="C71" s="62">
        <v>43497</v>
      </c>
      <c r="D71" s="63">
        <v>106272</v>
      </c>
      <c r="E71" s="66">
        <v>102983</v>
      </c>
      <c r="F71" s="65">
        <v>12380.46</v>
      </c>
      <c r="G71" s="66">
        <v>15881</v>
      </c>
      <c r="H71" s="63">
        <f t="shared" si="23"/>
        <v>118652.45999999999</v>
      </c>
      <c r="I71" s="63">
        <f t="shared" si="23"/>
        <v>118864</v>
      </c>
      <c r="K71" s="62">
        <v>43497</v>
      </c>
      <c r="L71" s="63">
        <f t="shared" si="27"/>
        <v>3795.4285714285716</v>
      </c>
      <c r="M71" s="66">
        <f t="shared" si="24"/>
        <v>3677.9642857142858</v>
      </c>
      <c r="N71" s="65">
        <f t="shared" si="25"/>
        <v>442.15928571428566</v>
      </c>
      <c r="O71" s="66">
        <f t="shared" si="26"/>
        <v>567.17857142857144</v>
      </c>
      <c r="P71" s="66">
        <f t="shared" si="28"/>
        <v>4237.5878571428575</v>
      </c>
      <c r="Q71" s="66">
        <f t="shared" si="29"/>
        <v>4245.1428571428569</v>
      </c>
    </row>
    <row r="72" spans="2:17" ht="15.5" thickBot="1" x14ac:dyDescent="0.35">
      <c r="B72">
        <v>31</v>
      </c>
      <c r="C72" s="62">
        <v>43525</v>
      </c>
      <c r="D72" s="86">
        <v>130271</v>
      </c>
      <c r="E72" s="66">
        <v>131124.20000000001</v>
      </c>
      <c r="F72" s="65">
        <v>4400</v>
      </c>
      <c r="G72" s="66">
        <f>2762.7+2464</f>
        <v>5226.7</v>
      </c>
      <c r="H72" s="63">
        <f t="shared" si="23"/>
        <v>134671</v>
      </c>
      <c r="I72" s="63">
        <f t="shared" si="23"/>
        <v>136350.90000000002</v>
      </c>
      <c r="K72" s="62">
        <v>43525</v>
      </c>
      <c r="L72" s="63">
        <f t="shared" si="27"/>
        <v>4202.2903225806449</v>
      </c>
      <c r="M72" s="66">
        <f t="shared" si="24"/>
        <v>4229.8129032258066</v>
      </c>
      <c r="N72" s="65">
        <f t="shared" si="25"/>
        <v>141.93548387096774</v>
      </c>
      <c r="O72" s="66">
        <f t="shared" si="26"/>
        <v>168.6032258064516</v>
      </c>
      <c r="P72" s="66">
        <f t="shared" si="28"/>
        <v>4344.2258064516127</v>
      </c>
      <c r="Q72" s="66">
        <f t="shared" si="29"/>
        <v>4398.4161290322581</v>
      </c>
    </row>
    <row r="73" spans="2:17" ht="15.5" thickBot="1" x14ac:dyDescent="0.35">
      <c r="B73">
        <f>SUM(B61:B72)</f>
        <v>365</v>
      </c>
      <c r="C73" s="311" t="s">
        <v>93</v>
      </c>
      <c r="D73" s="312">
        <f t="shared" ref="D73:I73" si="30">SUM(D61:D72)</f>
        <v>1008489</v>
      </c>
      <c r="E73" s="313">
        <f t="shared" si="30"/>
        <v>1014508.6199999999</v>
      </c>
      <c r="F73" s="314">
        <f t="shared" si="30"/>
        <v>169136.46</v>
      </c>
      <c r="G73" s="313">
        <f t="shared" si="30"/>
        <v>215841.7</v>
      </c>
      <c r="H73" s="79">
        <f t="shared" si="30"/>
        <v>1177625.46</v>
      </c>
      <c r="I73" s="71">
        <f t="shared" si="30"/>
        <v>1230350.3199999998</v>
      </c>
      <c r="K73" s="67" t="s">
        <v>14</v>
      </c>
      <c r="L73" s="312">
        <f t="shared" si="27"/>
        <v>2762.9835616438354</v>
      </c>
      <c r="M73" s="313">
        <f t="shared" si="24"/>
        <v>2779.4756712328763</v>
      </c>
      <c r="N73" s="314">
        <f t="shared" si="25"/>
        <v>463.38756164383557</v>
      </c>
      <c r="O73" s="313">
        <f t="shared" si="26"/>
        <v>591.34712328767125</v>
      </c>
      <c r="P73" s="70">
        <f>+H73/$B73</f>
        <v>3226.3711232876713</v>
      </c>
      <c r="Q73" s="71">
        <f>+I73/$B73</f>
        <v>3370.8227945205476</v>
      </c>
    </row>
    <row r="74" spans="2:17" hidden="1" x14ac:dyDescent="0.25"/>
    <row r="75" spans="2:17" ht="13" hidden="1" thickBot="1" x14ac:dyDescent="0.3"/>
    <row r="76" spans="2:17" ht="15.5" hidden="1" thickBot="1" x14ac:dyDescent="0.35">
      <c r="C76" s="616" t="s">
        <v>36</v>
      </c>
      <c r="D76" s="621"/>
      <c r="E76" s="621"/>
      <c r="F76" s="621"/>
      <c r="G76" s="621"/>
      <c r="H76" s="621"/>
      <c r="I76" s="617"/>
      <c r="K76" s="616" t="s">
        <v>36</v>
      </c>
      <c r="L76" s="621"/>
      <c r="M76" s="621"/>
      <c r="N76" s="621"/>
      <c r="O76" s="621"/>
      <c r="P76" s="621"/>
      <c r="Q76" s="617"/>
    </row>
    <row r="77" spans="2:17" ht="15.5" hidden="1" thickBot="1" x14ac:dyDescent="0.35">
      <c r="C77" s="72"/>
      <c r="D77" s="616" t="s">
        <v>30</v>
      </c>
      <c r="E77" s="617"/>
      <c r="F77" s="616" t="s">
        <v>31</v>
      </c>
      <c r="G77" s="617"/>
      <c r="H77" s="616" t="s">
        <v>9</v>
      </c>
      <c r="I77" s="617"/>
      <c r="K77" s="72"/>
      <c r="L77" s="616" t="s">
        <v>30</v>
      </c>
      <c r="M77" s="617"/>
      <c r="N77" s="616" t="s">
        <v>31</v>
      </c>
      <c r="O77" s="617"/>
      <c r="P77" s="616" t="s">
        <v>9</v>
      </c>
      <c r="Q77" s="617"/>
    </row>
    <row r="78" spans="2:17" ht="15.5" hidden="1" thickBot="1" x14ac:dyDescent="0.35">
      <c r="C78" s="73"/>
      <c r="D78" s="55" t="s">
        <v>32</v>
      </c>
      <c r="E78" s="61" t="s">
        <v>33</v>
      </c>
      <c r="F78" s="60" t="s">
        <v>32</v>
      </c>
      <c r="G78" s="61" t="s">
        <v>33</v>
      </c>
      <c r="H78" s="78" t="s">
        <v>32</v>
      </c>
      <c r="I78" s="56" t="s">
        <v>33</v>
      </c>
      <c r="K78" s="73"/>
      <c r="L78" s="112" t="s">
        <v>32</v>
      </c>
      <c r="M78" s="61" t="s">
        <v>33</v>
      </c>
      <c r="N78" s="60" t="s">
        <v>32</v>
      </c>
      <c r="O78" s="61" t="s">
        <v>33</v>
      </c>
      <c r="P78" s="78" t="s">
        <v>32</v>
      </c>
      <c r="Q78" s="113" t="s">
        <v>33</v>
      </c>
    </row>
    <row r="79" spans="2:17" ht="15" x14ac:dyDescent="0.3">
      <c r="B79">
        <v>30</v>
      </c>
      <c r="C79" s="62">
        <v>43556</v>
      </c>
      <c r="D79" s="63">
        <v>103184.79000000001</v>
      </c>
      <c r="E79" s="66">
        <v>103842.7</v>
      </c>
      <c r="F79" s="65">
        <v>4991.2299999999996</v>
      </c>
      <c r="G79" s="66">
        <v>6436</v>
      </c>
      <c r="H79" s="65">
        <v>108176.02</v>
      </c>
      <c r="I79" s="66">
        <v>110278.7</v>
      </c>
      <c r="K79" s="62">
        <v>43556</v>
      </c>
      <c r="L79" s="63">
        <f>+D79/$B79</f>
        <v>3439.4930000000004</v>
      </c>
      <c r="M79" s="66">
        <f t="shared" ref="M79:M91" si="31">+E79/$B79</f>
        <v>3461.4233333333332</v>
      </c>
      <c r="N79" s="65">
        <f t="shared" ref="N79:N91" si="32">+F79/$B79</f>
        <v>166.37433333333331</v>
      </c>
      <c r="O79" s="66">
        <f t="shared" ref="O79:O91" si="33">+G79/$B79</f>
        <v>214.53333333333333</v>
      </c>
      <c r="P79" s="66">
        <f>+L79+N79</f>
        <v>3605.8673333333336</v>
      </c>
      <c r="Q79" s="66">
        <f>+M79+O79</f>
        <v>3675.9566666666665</v>
      </c>
    </row>
    <row r="80" spans="2:17" ht="15" x14ac:dyDescent="0.3">
      <c r="B80">
        <v>31</v>
      </c>
      <c r="C80" s="62">
        <v>43586</v>
      </c>
      <c r="D80" s="63">
        <v>106404.56</v>
      </c>
      <c r="E80" s="66">
        <v>111455.1</v>
      </c>
      <c r="F80" s="65">
        <v>13271</v>
      </c>
      <c r="G80" s="66">
        <v>5580</v>
      </c>
      <c r="H80" s="65">
        <v>119675.56</v>
      </c>
      <c r="I80" s="66">
        <v>117035.1</v>
      </c>
      <c r="K80" s="62">
        <v>43586</v>
      </c>
      <c r="L80" s="63">
        <f t="shared" ref="L80:L91" si="34">+D80/$B80</f>
        <v>3432.4051612903227</v>
      </c>
      <c r="M80" s="66">
        <f t="shared" si="31"/>
        <v>3595.3258064516131</v>
      </c>
      <c r="N80" s="65">
        <f t="shared" si="32"/>
        <v>428.09677419354841</v>
      </c>
      <c r="O80" s="66">
        <f t="shared" si="33"/>
        <v>180</v>
      </c>
      <c r="P80" s="66">
        <f t="shared" ref="P80:P90" si="35">+L80+N80</f>
        <v>3860.501935483871</v>
      </c>
      <c r="Q80" s="66">
        <f t="shared" ref="Q80:Q90" si="36">+M80+O80</f>
        <v>3775.3258064516131</v>
      </c>
    </row>
    <row r="81" spans="2:17" ht="15" x14ac:dyDescent="0.3">
      <c r="B81">
        <v>30</v>
      </c>
      <c r="C81" s="62">
        <v>43617</v>
      </c>
      <c r="D81" s="63">
        <v>99864.520000000019</v>
      </c>
      <c r="E81" s="66">
        <v>103778.6</v>
      </c>
      <c r="F81" s="65">
        <v>17007.28</v>
      </c>
      <c r="G81" s="66">
        <v>21046.6</v>
      </c>
      <c r="H81" s="65">
        <v>116871.80000000002</v>
      </c>
      <c r="I81" s="66">
        <v>124825.20000000001</v>
      </c>
      <c r="K81" s="62">
        <v>43617</v>
      </c>
      <c r="L81" s="63">
        <f t="shared" si="34"/>
        <v>3328.8173333333339</v>
      </c>
      <c r="M81" s="66">
        <f t="shared" si="31"/>
        <v>3459.2866666666669</v>
      </c>
      <c r="N81" s="65">
        <f t="shared" si="32"/>
        <v>566.90933333333328</v>
      </c>
      <c r="O81" s="66">
        <f t="shared" si="33"/>
        <v>701.55333333333328</v>
      </c>
      <c r="P81" s="66">
        <f t="shared" si="35"/>
        <v>3895.7266666666674</v>
      </c>
      <c r="Q81" s="66">
        <f t="shared" si="36"/>
        <v>4160.84</v>
      </c>
    </row>
    <row r="82" spans="2:17" ht="15" x14ac:dyDescent="0.3">
      <c r="B82">
        <v>31</v>
      </c>
      <c r="C82" s="62">
        <v>43647</v>
      </c>
      <c r="D82" s="63">
        <v>116146.84</v>
      </c>
      <c r="E82" s="66">
        <v>103394.82</v>
      </c>
      <c r="F82" s="65">
        <v>21599.25</v>
      </c>
      <c r="G82" s="66">
        <v>19730.100000000002</v>
      </c>
      <c r="H82" s="65">
        <v>137746.09</v>
      </c>
      <c r="I82" s="66">
        <v>123124.92000000001</v>
      </c>
      <c r="K82" s="62">
        <v>43647</v>
      </c>
      <c r="L82" s="63">
        <f t="shared" si="34"/>
        <v>3746.672258064516</v>
      </c>
      <c r="M82" s="66">
        <f t="shared" si="31"/>
        <v>3335.3167741935486</v>
      </c>
      <c r="N82" s="65">
        <f t="shared" si="32"/>
        <v>696.75</v>
      </c>
      <c r="O82" s="66">
        <f t="shared" si="33"/>
        <v>636.45483870967746</v>
      </c>
      <c r="P82" s="66">
        <f t="shared" si="35"/>
        <v>4443.4222580645164</v>
      </c>
      <c r="Q82" s="66">
        <f t="shared" si="36"/>
        <v>3971.771612903226</v>
      </c>
    </row>
    <row r="83" spans="2:17" ht="15" x14ac:dyDescent="0.3">
      <c r="B83">
        <v>31</v>
      </c>
      <c r="C83" s="62">
        <v>43678</v>
      </c>
      <c r="D83" s="63">
        <v>114438.09</v>
      </c>
      <c r="E83" s="66">
        <v>118763.5</v>
      </c>
      <c r="F83" s="65">
        <v>18702.07</v>
      </c>
      <c r="G83" s="66">
        <v>8038.31</v>
      </c>
      <c r="H83" s="65">
        <v>133140.16</v>
      </c>
      <c r="I83" s="66">
        <v>126801.81</v>
      </c>
      <c r="K83" s="62">
        <v>43678</v>
      </c>
      <c r="L83" s="63">
        <f t="shared" si="34"/>
        <v>3691.5512903225804</v>
      </c>
      <c r="M83" s="66">
        <f t="shared" si="31"/>
        <v>3831.0806451612902</v>
      </c>
      <c r="N83" s="65">
        <f t="shared" si="32"/>
        <v>603.29258064516125</v>
      </c>
      <c r="O83" s="66">
        <f t="shared" si="33"/>
        <v>259.30032258064517</v>
      </c>
      <c r="P83" s="66">
        <f t="shared" si="35"/>
        <v>4294.8438709677412</v>
      </c>
      <c r="Q83" s="66">
        <f t="shared" si="36"/>
        <v>4090.3809677419354</v>
      </c>
    </row>
    <row r="84" spans="2:17" ht="15" x14ac:dyDescent="0.3">
      <c r="B84">
        <v>30</v>
      </c>
      <c r="C84" s="62">
        <v>43709</v>
      </c>
      <c r="D84" s="63">
        <v>124345</v>
      </c>
      <c r="E84" s="66">
        <v>127961.5</v>
      </c>
      <c r="F84" s="65">
        <v>17721</v>
      </c>
      <c r="G84" s="66">
        <v>4121</v>
      </c>
      <c r="H84" s="65">
        <v>142066</v>
      </c>
      <c r="I84" s="66">
        <v>132082.5</v>
      </c>
      <c r="K84" s="62">
        <v>43709</v>
      </c>
      <c r="L84" s="63">
        <f t="shared" si="34"/>
        <v>4144.833333333333</v>
      </c>
      <c r="M84" s="66">
        <f t="shared" si="31"/>
        <v>4265.3833333333332</v>
      </c>
      <c r="N84" s="65">
        <f t="shared" si="32"/>
        <v>590.70000000000005</v>
      </c>
      <c r="O84" s="66">
        <f t="shared" si="33"/>
        <v>137.36666666666667</v>
      </c>
      <c r="P84" s="66">
        <f t="shared" si="35"/>
        <v>4735.5333333333328</v>
      </c>
      <c r="Q84" s="66">
        <f t="shared" si="36"/>
        <v>4402.75</v>
      </c>
    </row>
    <row r="85" spans="2:17" ht="15" x14ac:dyDescent="0.3">
      <c r="B85">
        <v>31</v>
      </c>
      <c r="C85" s="62">
        <v>43739</v>
      </c>
      <c r="D85" s="63">
        <v>109201</v>
      </c>
      <c r="E85" s="66">
        <v>110790.99</v>
      </c>
      <c r="F85" s="65">
        <v>16712.38</v>
      </c>
      <c r="G85" s="66">
        <v>21180.639999999999</v>
      </c>
      <c r="H85" s="65">
        <v>125913.38</v>
      </c>
      <c r="I85" s="66">
        <v>131971.63</v>
      </c>
      <c r="K85" s="62">
        <v>43739</v>
      </c>
      <c r="L85" s="63">
        <f t="shared" si="34"/>
        <v>3522.6129032258063</v>
      </c>
      <c r="M85" s="66">
        <f t="shared" si="31"/>
        <v>3573.9029032258068</v>
      </c>
      <c r="N85" s="65">
        <f t="shared" si="32"/>
        <v>539.10903225806453</v>
      </c>
      <c r="O85" s="66">
        <f t="shared" si="33"/>
        <v>683.24645161290323</v>
      </c>
      <c r="P85" s="66">
        <f t="shared" si="35"/>
        <v>4061.7219354838708</v>
      </c>
      <c r="Q85" s="66">
        <f t="shared" si="36"/>
        <v>4257.1493548387098</v>
      </c>
    </row>
    <row r="86" spans="2:17" ht="15" x14ac:dyDescent="0.3">
      <c r="B86">
        <v>30</v>
      </c>
      <c r="C86" s="62">
        <v>43770</v>
      </c>
      <c r="D86" s="63">
        <v>126203</v>
      </c>
      <c r="E86" s="66">
        <v>120157.5</v>
      </c>
      <c r="F86" s="65">
        <v>14230.62</v>
      </c>
      <c r="G86" s="66">
        <v>3781.6</v>
      </c>
      <c r="H86" s="65">
        <f>+D86+F86</f>
        <v>140433.62</v>
      </c>
      <c r="I86" s="66">
        <f>+E86+G86</f>
        <v>123939.1</v>
      </c>
      <c r="K86" s="62">
        <v>43770</v>
      </c>
      <c r="L86" s="63">
        <f t="shared" si="34"/>
        <v>4206.7666666666664</v>
      </c>
      <c r="M86" s="66">
        <f t="shared" si="31"/>
        <v>4005.25</v>
      </c>
      <c r="N86" s="65">
        <f t="shared" si="32"/>
        <v>474.35400000000004</v>
      </c>
      <c r="O86" s="66">
        <f t="shared" si="33"/>
        <v>126.05333333333333</v>
      </c>
      <c r="P86" s="66">
        <f t="shared" si="35"/>
        <v>4681.1206666666667</v>
      </c>
      <c r="Q86" s="66">
        <f t="shared" si="36"/>
        <v>4131.3033333333333</v>
      </c>
    </row>
    <row r="87" spans="2:17" ht="15" x14ac:dyDescent="0.3">
      <c r="B87">
        <v>31</v>
      </c>
      <c r="C87" s="62">
        <v>43800</v>
      </c>
      <c r="D87" s="63">
        <v>106377</v>
      </c>
      <c r="E87" s="66">
        <v>99971.59</v>
      </c>
      <c r="F87" s="65">
        <v>18565</v>
      </c>
      <c r="G87" s="66">
        <v>12006</v>
      </c>
      <c r="H87" s="63">
        <v>124942</v>
      </c>
      <c r="I87" s="66">
        <v>111977.59</v>
      </c>
      <c r="K87" s="62">
        <v>43800</v>
      </c>
      <c r="L87" s="63">
        <f t="shared" si="34"/>
        <v>3431.516129032258</v>
      </c>
      <c r="M87" s="66">
        <f t="shared" si="31"/>
        <v>3224.89</v>
      </c>
      <c r="N87" s="65">
        <f t="shared" si="32"/>
        <v>598.87096774193549</v>
      </c>
      <c r="O87" s="66">
        <f t="shared" si="33"/>
        <v>387.29032258064518</v>
      </c>
      <c r="P87" s="66">
        <f t="shared" si="35"/>
        <v>4030.3870967741937</v>
      </c>
      <c r="Q87" s="66">
        <f t="shared" si="36"/>
        <v>3612.1803225806452</v>
      </c>
    </row>
    <row r="88" spans="2:17" ht="15" x14ac:dyDescent="0.3">
      <c r="B88">
        <v>31</v>
      </c>
      <c r="C88" s="62">
        <v>43831</v>
      </c>
      <c r="D88" s="63">
        <v>116321</v>
      </c>
      <c r="E88" s="66">
        <v>119497.1</v>
      </c>
      <c r="F88" s="65">
        <v>15613.08</v>
      </c>
      <c r="G88" s="66">
        <v>20017.2</v>
      </c>
      <c r="H88" s="63">
        <v>131934.07999999999</v>
      </c>
      <c r="I88" s="66">
        <v>139514.30000000002</v>
      </c>
      <c r="K88" s="62">
        <v>43831</v>
      </c>
      <c r="L88" s="63">
        <f t="shared" si="34"/>
        <v>3752.2903225806454</v>
      </c>
      <c r="M88" s="66">
        <f t="shared" si="31"/>
        <v>3854.7451612903228</v>
      </c>
      <c r="N88" s="65">
        <f t="shared" si="32"/>
        <v>503.64774193548385</v>
      </c>
      <c r="O88" s="66">
        <f t="shared" si="33"/>
        <v>645.7161290322581</v>
      </c>
      <c r="P88" s="66">
        <f t="shared" si="35"/>
        <v>4255.9380645161291</v>
      </c>
      <c r="Q88" s="66">
        <f t="shared" si="36"/>
        <v>4500.4612903225807</v>
      </c>
    </row>
    <row r="89" spans="2:17" ht="15" x14ac:dyDescent="0.3">
      <c r="B89">
        <v>29</v>
      </c>
      <c r="C89" s="62">
        <v>43862</v>
      </c>
      <c r="D89" s="63">
        <v>74369</v>
      </c>
      <c r="E89" s="63">
        <v>83749</v>
      </c>
      <c r="F89" s="65">
        <v>8551</v>
      </c>
      <c r="G89" s="66">
        <v>17475</v>
      </c>
      <c r="H89" s="63">
        <v>82920</v>
      </c>
      <c r="I89" s="66">
        <v>101224</v>
      </c>
      <c r="K89" s="62">
        <v>43862</v>
      </c>
      <c r="L89" s="63">
        <f t="shared" si="34"/>
        <v>2564.4482758620688</v>
      </c>
      <c r="M89" s="66">
        <f t="shared" si="31"/>
        <v>2887.8965517241381</v>
      </c>
      <c r="N89" s="65">
        <f t="shared" si="32"/>
        <v>294.86206896551727</v>
      </c>
      <c r="O89" s="66">
        <f t="shared" si="33"/>
        <v>602.58620689655174</v>
      </c>
      <c r="P89" s="66">
        <f t="shared" si="35"/>
        <v>2859.3103448275861</v>
      </c>
      <c r="Q89" s="66">
        <f t="shared" si="36"/>
        <v>3490.4827586206898</v>
      </c>
    </row>
    <row r="90" spans="2:17" ht="15.5" thickBot="1" x14ac:dyDescent="0.35">
      <c r="B90">
        <v>31</v>
      </c>
      <c r="C90" s="62">
        <v>43891</v>
      </c>
      <c r="D90" s="63">
        <v>41267</v>
      </c>
      <c r="E90" s="63">
        <v>43992</v>
      </c>
      <c r="F90" s="65"/>
      <c r="G90" s="66">
        <v>28875</v>
      </c>
      <c r="H90" s="63">
        <v>41267</v>
      </c>
      <c r="I90" s="66">
        <v>72867</v>
      </c>
      <c r="K90" s="62">
        <v>43891</v>
      </c>
      <c r="L90" s="63">
        <f t="shared" si="34"/>
        <v>1331.1935483870968</v>
      </c>
      <c r="M90" s="66">
        <f t="shared" si="31"/>
        <v>1419.0967741935483</v>
      </c>
      <c r="N90" s="65">
        <f t="shared" si="32"/>
        <v>0</v>
      </c>
      <c r="O90" s="66">
        <f t="shared" si="33"/>
        <v>931.45161290322585</v>
      </c>
      <c r="P90" s="66">
        <f t="shared" si="35"/>
        <v>1331.1935483870968</v>
      </c>
      <c r="Q90" s="66">
        <f t="shared" si="36"/>
        <v>2350.5483870967741</v>
      </c>
    </row>
    <row r="91" spans="2:17" ht="15.5" thickBot="1" x14ac:dyDescent="0.35">
      <c r="B91">
        <f>SUM(B79:B90)</f>
        <v>366</v>
      </c>
      <c r="C91" s="311" t="s">
        <v>96</v>
      </c>
      <c r="D91" s="312">
        <f>SUM(D79:D90)</f>
        <v>1238121.7999999998</v>
      </c>
      <c r="E91" s="313">
        <f>SUM(E79:E90)</f>
        <v>1247354.3999999999</v>
      </c>
      <c r="F91" s="314">
        <f>SUM(F79:F90)</f>
        <v>166963.90999999997</v>
      </c>
      <c r="G91" s="313">
        <f>SUM(G79:G90)</f>
        <v>168287.45</v>
      </c>
      <c r="H91" s="79">
        <f>+D91+F91</f>
        <v>1405085.7099999997</v>
      </c>
      <c r="I91" s="71">
        <f>+E91+G91</f>
        <v>1415641.8499999999</v>
      </c>
      <c r="K91" s="67" t="s">
        <v>14</v>
      </c>
      <c r="L91" s="312">
        <f t="shared" si="34"/>
        <v>3382.8464480874313</v>
      </c>
      <c r="M91" s="313">
        <f t="shared" si="31"/>
        <v>3408.0721311475409</v>
      </c>
      <c r="N91" s="314">
        <f t="shared" si="32"/>
        <v>456.18554644808734</v>
      </c>
      <c r="O91" s="313">
        <f t="shared" si="33"/>
        <v>459.80177595628419</v>
      </c>
      <c r="P91" s="70">
        <f>+H91/$B91</f>
        <v>3839.0319945355186</v>
      </c>
      <c r="Q91" s="71">
        <f>+I91/$B91</f>
        <v>3867.8739071038249</v>
      </c>
    </row>
    <row r="92" spans="2:17" hidden="1" x14ac:dyDescent="0.25"/>
    <row r="93" spans="2:17" ht="13" hidden="1" thickBot="1" x14ac:dyDescent="0.3"/>
    <row r="94" spans="2:17" ht="15.5" hidden="1" thickBot="1" x14ac:dyDescent="0.35">
      <c r="C94" s="618" t="s">
        <v>40</v>
      </c>
      <c r="D94" s="619"/>
      <c r="E94" s="619"/>
      <c r="F94" s="619"/>
      <c r="G94" s="619"/>
      <c r="H94" s="619"/>
      <c r="I94" s="620"/>
      <c r="K94" s="618" t="s">
        <v>40</v>
      </c>
      <c r="L94" s="619"/>
      <c r="M94" s="619"/>
      <c r="N94" s="619"/>
      <c r="O94" s="619"/>
      <c r="P94" s="619"/>
      <c r="Q94" s="620"/>
    </row>
    <row r="95" spans="2:17" ht="15.5" hidden="1" thickBot="1" x14ac:dyDescent="0.35">
      <c r="C95" s="107"/>
      <c r="D95" s="618" t="s">
        <v>30</v>
      </c>
      <c r="E95" s="620"/>
      <c r="F95" s="618" t="s">
        <v>31</v>
      </c>
      <c r="G95" s="620"/>
      <c r="H95" s="618" t="s">
        <v>9</v>
      </c>
      <c r="I95" s="620"/>
      <c r="K95" s="107"/>
      <c r="L95" s="618" t="s">
        <v>30</v>
      </c>
      <c r="M95" s="620"/>
      <c r="N95" s="618" t="s">
        <v>31</v>
      </c>
      <c r="O95" s="620"/>
      <c r="P95" s="618" t="s">
        <v>9</v>
      </c>
      <c r="Q95" s="620"/>
    </row>
    <row r="96" spans="2:17" ht="15.5" hidden="1" thickBot="1" x14ac:dyDescent="0.35">
      <c r="C96" s="108"/>
      <c r="D96" s="101" t="s">
        <v>32</v>
      </c>
      <c r="E96" s="102" t="s">
        <v>33</v>
      </c>
      <c r="F96" s="103" t="s">
        <v>32</v>
      </c>
      <c r="G96" s="102" t="s">
        <v>33</v>
      </c>
      <c r="H96" s="109" t="s">
        <v>32</v>
      </c>
      <c r="I96" s="104" t="s">
        <v>33</v>
      </c>
      <c r="K96" s="108"/>
      <c r="L96" s="110" t="s">
        <v>32</v>
      </c>
      <c r="M96" s="102" t="s">
        <v>33</v>
      </c>
      <c r="N96" s="103" t="s">
        <v>32</v>
      </c>
      <c r="O96" s="102" t="s">
        <v>33</v>
      </c>
      <c r="P96" s="109" t="s">
        <v>32</v>
      </c>
      <c r="Q96" s="111" t="s">
        <v>33</v>
      </c>
    </row>
    <row r="97" spans="2:21" ht="15" x14ac:dyDescent="0.3">
      <c r="B97">
        <v>30</v>
      </c>
      <c r="C97" s="105">
        <v>43922</v>
      </c>
      <c r="D97" s="97">
        <v>0</v>
      </c>
      <c r="E97" s="98">
        <v>0</v>
      </c>
      <c r="F97" s="99"/>
      <c r="G97" s="98"/>
      <c r="H97" s="99">
        <v>0</v>
      </c>
      <c r="I97" s="98">
        <v>0</v>
      </c>
      <c r="K97" s="105">
        <v>43922</v>
      </c>
      <c r="L97" s="63">
        <f>+D97/$B97</f>
        <v>0</v>
      </c>
      <c r="M97" s="66">
        <f t="shared" ref="M97:M109" si="37">+E97/$B97</f>
        <v>0</v>
      </c>
      <c r="N97" s="65">
        <f t="shared" ref="N97:N109" si="38">+F97/$B97</f>
        <v>0</v>
      </c>
      <c r="O97" s="66">
        <f t="shared" ref="O97:O109" si="39">+G97/$B97</f>
        <v>0</v>
      </c>
      <c r="P97" s="66">
        <f>+L97+N97</f>
        <v>0</v>
      </c>
      <c r="Q97" s="66">
        <f>+M97+O97</f>
        <v>0</v>
      </c>
    </row>
    <row r="98" spans="2:21" ht="15" x14ac:dyDescent="0.3">
      <c r="B98">
        <v>31</v>
      </c>
      <c r="C98" s="105">
        <v>43952</v>
      </c>
      <c r="D98" s="97">
        <v>0</v>
      </c>
      <c r="E98" s="98">
        <v>0</v>
      </c>
      <c r="F98" s="99"/>
      <c r="G98" s="98"/>
      <c r="H98" s="99">
        <v>0</v>
      </c>
      <c r="I98" s="98">
        <v>0</v>
      </c>
      <c r="K98" s="105">
        <v>43952</v>
      </c>
      <c r="L98" s="63">
        <f t="shared" ref="L98:L108" si="40">+D98/$B98</f>
        <v>0</v>
      </c>
      <c r="M98" s="66">
        <f t="shared" si="37"/>
        <v>0</v>
      </c>
      <c r="N98" s="65">
        <f t="shared" si="38"/>
        <v>0</v>
      </c>
      <c r="O98" s="66">
        <f t="shared" si="39"/>
        <v>0</v>
      </c>
      <c r="P98" s="66">
        <f t="shared" ref="P98:P108" si="41">+L98+N98</f>
        <v>0</v>
      </c>
      <c r="Q98" s="66">
        <f t="shared" ref="Q98:Q108" si="42">+M98+O98</f>
        <v>0</v>
      </c>
      <c r="U98">
        <f>(60815/22)*31</f>
        <v>85693.863636363647</v>
      </c>
    </row>
    <row r="99" spans="2:21" ht="15" x14ac:dyDescent="0.3">
      <c r="B99">
        <v>30</v>
      </c>
      <c r="C99" s="105">
        <v>43983</v>
      </c>
      <c r="D99" s="97">
        <v>29363</v>
      </c>
      <c r="E99" s="98">
        <v>27018.82</v>
      </c>
      <c r="F99" s="99">
        <v>0</v>
      </c>
      <c r="G99" s="98">
        <v>0</v>
      </c>
      <c r="H99" s="99">
        <v>29363</v>
      </c>
      <c r="I99" s="98">
        <v>27018.82</v>
      </c>
      <c r="K99" s="105">
        <v>43983</v>
      </c>
      <c r="L99" s="63">
        <f t="shared" si="40"/>
        <v>978.76666666666665</v>
      </c>
      <c r="M99" s="66">
        <f t="shared" si="37"/>
        <v>900.62733333333335</v>
      </c>
      <c r="N99" s="65">
        <f t="shared" si="38"/>
        <v>0</v>
      </c>
      <c r="O99" s="66">
        <f t="shared" si="39"/>
        <v>0</v>
      </c>
      <c r="P99" s="66">
        <f t="shared" si="41"/>
        <v>978.76666666666665</v>
      </c>
      <c r="Q99" s="66">
        <f t="shared" si="42"/>
        <v>900.62733333333335</v>
      </c>
    </row>
    <row r="100" spans="2:21" ht="15" x14ac:dyDescent="0.3">
      <c r="B100">
        <v>31</v>
      </c>
      <c r="C100" s="105">
        <v>44013</v>
      </c>
      <c r="D100" s="97">
        <v>49730</v>
      </c>
      <c r="E100" s="98">
        <v>51997.91</v>
      </c>
      <c r="F100" s="99"/>
      <c r="G100" s="98"/>
      <c r="H100" s="99">
        <v>49730</v>
      </c>
      <c r="I100" s="98">
        <v>51997.91</v>
      </c>
      <c r="K100" s="105">
        <v>44013</v>
      </c>
      <c r="L100" s="63">
        <f t="shared" si="40"/>
        <v>1604.1935483870968</v>
      </c>
      <c r="M100" s="66">
        <f t="shared" si="37"/>
        <v>1677.3519354838711</v>
      </c>
      <c r="N100" s="65">
        <f t="shared" si="38"/>
        <v>0</v>
      </c>
      <c r="O100" s="66">
        <f t="shared" si="39"/>
        <v>0</v>
      </c>
      <c r="P100" s="66">
        <f t="shared" si="41"/>
        <v>1604.1935483870968</v>
      </c>
      <c r="Q100" s="66">
        <f t="shared" si="42"/>
        <v>1677.3519354838711</v>
      </c>
    </row>
    <row r="101" spans="2:21" ht="15" x14ac:dyDescent="0.3">
      <c r="B101">
        <v>31</v>
      </c>
      <c r="C101" s="105">
        <v>44044</v>
      </c>
      <c r="D101" s="97">
        <v>59214</v>
      </c>
      <c r="E101" s="98">
        <v>64410</v>
      </c>
      <c r="F101" s="99"/>
      <c r="G101" s="98"/>
      <c r="H101" s="97">
        <v>59214</v>
      </c>
      <c r="I101" s="98">
        <v>64410</v>
      </c>
      <c r="K101" s="105">
        <v>44044</v>
      </c>
      <c r="L101" s="63">
        <f t="shared" si="40"/>
        <v>1910.1290322580646</v>
      </c>
      <c r="M101" s="66">
        <f t="shared" si="37"/>
        <v>2077.7419354838707</v>
      </c>
      <c r="N101" s="65">
        <f t="shared" si="38"/>
        <v>0</v>
      </c>
      <c r="O101" s="66">
        <f t="shared" si="39"/>
        <v>0</v>
      </c>
      <c r="P101" s="66">
        <f t="shared" si="41"/>
        <v>1910.1290322580646</v>
      </c>
      <c r="Q101" s="66">
        <f t="shared" si="42"/>
        <v>2077.7419354838707</v>
      </c>
    </row>
    <row r="102" spans="2:21" ht="15" x14ac:dyDescent="0.3">
      <c r="B102">
        <v>30</v>
      </c>
      <c r="C102" s="105">
        <v>44075</v>
      </c>
      <c r="D102" s="335">
        <v>81440.81</v>
      </c>
      <c r="E102" s="336">
        <v>79651.16</v>
      </c>
      <c r="F102" s="337"/>
      <c r="G102" s="336"/>
      <c r="H102" s="337">
        <v>81440.81</v>
      </c>
      <c r="I102" s="336">
        <v>79651.16</v>
      </c>
      <c r="K102" s="105">
        <v>44075</v>
      </c>
      <c r="L102" s="63">
        <f t="shared" si="40"/>
        <v>2714.6936666666666</v>
      </c>
      <c r="M102" s="66">
        <f t="shared" si="37"/>
        <v>2655.0386666666668</v>
      </c>
      <c r="N102" s="65">
        <f t="shared" si="38"/>
        <v>0</v>
      </c>
      <c r="O102" s="66">
        <f t="shared" si="39"/>
        <v>0</v>
      </c>
      <c r="P102" s="66">
        <f t="shared" si="41"/>
        <v>2714.6936666666666</v>
      </c>
      <c r="Q102" s="66">
        <f t="shared" si="42"/>
        <v>2655.0386666666668</v>
      </c>
    </row>
    <row r="103" spans="2:21" ht="15" x14ac:dyDescent="0.3">
      <c r="B103">
        <v>31</v>
      </c>
      <c r="C103" s="105">
        <v>44105</v>
      </c>
      <c r="D103" s="97">
        <v>104089.8</v>
      </c>
      <c r="E103" s="98">
        <v>96631.4</v>
      </c>
      <c r="F103" s="99"/>
      <c r="G103" s="98"/>
      <c r="H103" s="99">
        <v>0</v>
      </c>
      <c r="I103" s="98">
        <v>0</v>
      </c>
      <c r="K103" s="105">
        <v>44105</v>
      </c>
      <c r="L103" s="63">
        <f t="shared" si="40"/>
        <v>3357.735483870968</v>
      </c>
      <c r="M103" s="66">
        <f t="shared" si="37"/>
        <v>3117.1419354838708</v>
      </c>
      <c r="N103" s="65">
        <f t="shared" si="38"/>
        <v>0</v>
      </c>
      <c r="O103" s="66">
        <f t="shared" si="39"/>
        <v>0</v>
      </c>
      <c r="P103" s="66">
        <f t="shared" si="41"/>
        <v>3357.735483870968</v>
      </c>
      <c r="Q103" s="66">
        <f t="shared" si="42"/>
        <v>3117.1419354838708</v>
      </c>
    </row>
    <row r="104" spans="2:21" ht="15" x14ac:dyDescent="0.3">
      <c r="B104">
        <v>30</v>
      </c>
      <c r="C104" s="105">
        <v>44136</v>
      </c>
      <c r="D104" s="97">
        <v>98999</v>
      </c>
      <c r="E104" s="98">
        <v>104730</v>
      </c>
      <c r="F104" s="99"/>
      <c r="G104" s="98"/>
      <c r="H104" s="99">
        <v>0</v>
      </c>
      <c r="I104" s="98">
        <v>0</v>
      </c>
      <c r="K104" s="105">
        <v>44136</v>
      </c>
      <c r="L104" s="63">
        <f t="shared" si="40"/>
        <v>3299.9666666666667</v>
      </c>
      <c r="M104" s="66">
        <f t="shared" si="37"/>
        <v>3491</v>
      </c>
      <c r="N104" s="65">
        <f t="shared" si="38"/>
        <v>0</v>
      </c>
      <c r="O104" s="66">
        <f t="shared" si="39"/>
        <v>0</v>
      </c>
      <c r="P104" s="66">
        <f t="shared" si="41"/>
        <v>3299.9666666666667</v>
      </c>
      <c r="Q104" s="66">
        <f t="shared" si="42"/>
        <v>3491</v>
      </c>
    </row>
    <row r="105" spans="2:21" ht="15" x14ac:dyDescent="0.3">
      <c r="B105">
        <v>31</v>
      </c>
      <c r="C105" s="105">
        <v>44166</v>
      </c>
      <c r="D105" s="97">
        <v>99668</v>
      </c>
      <c r="E105" s="98">
        <v>100824</v>
      </c>
      <c r="F105" s="99"/>
      <c r="G105" s="98"/>
      <c r="H105" s="97">
        <v>0</v>
      </c>
      <c r="I105" s="98">
        <v>0</v>
      </c>
      <c r="K105" s="105">
        <v>44166</v>
      </c>
      <c r="L105" s="63">
        <f t="shared" si="40"/>
        <v>3215.0967741935483</v>
      </c>
      <c r="M105" s="66">
        <f t="shared" si="37"/>
        <v>3252.3870967741937</v>
      </c>
      <c r="N105" s="65">
        <f t="shared" si="38"/>
        <v>0</v>
      </c>
      <c r="O105" s="66">
        <f t="shared" si="39"/>
        <v>0</v>
      </c>
      <c r="P105" s="66">
        <f t="shared" si="41"/>
        <v>3215.0967741935483</v>
      </c>
      <c r="Q105" s="66">
        <f t="shared" si="42"/>
        <v>3252.3870967741937</v>
      </c>
    </row>
    <row r="106" spans="2:21" ht="15" x14ac:dyDescent="0.3">
      <c r="B106">
        <v>31</v>
      </c>
      <c r="C106" s="105">
        <v>44197</v>
      </c>
      <c r="D106" s="97">
        <v>109511</v>
      </c>
      <c r="E106" s="98">
        <v>104879</v>
      </c>
      <c r="F106" s="99"/>
      <c r="G106" s="98"/>
      <c r="H106" s="97">
        <v>0</v>
      </c>
      <c r="I106" s="98">
        <v>0</v>
      </c>
      <c r="K106" s="105">
        <v>44197</v>
      </c>
      <c r="L106" s="63">
        <f t="shared" si="40"/>
        <v>3532.6129032258063</v>
      </c>
      <c r="M106" s="66">
        <f t="shared" si="37"/>
        <v>3383.1935483870966</v>
      </c>
      <c r="N106" s="65">
        <f t="shared" si="38"/>
        <v>0</v>
      </c>
      <c r="O106" s="66">
        <f t="shared" si="39"/>
        <v>0</v>
      </c>
      <c r="P106" s="66">
        <f t="shared" si="41"/>
        <v>3532.6129032258063</v>
      </c>
      <c r="Q106" s="66">
        <f t="shared" si="42"/>
        <v>3383.1935483870966</v>
      </c>
    </row>
    <row r="107" spans="2:21" ht="15" x14ac:dyDescent="0.3">
      <c r="B107">
        <v>28</v>
      </c>
      <c r="C107" s="105">
        <v>44228</v>
      </c>
      <c r="D107" s="97">
        <v>92312</v>
      </c>
      <c r="E107" s="98">
        <v>84324</v>
      </c>
      <c r="F107" s="99"/>
      <c r="G107" s="98"/>
      <c r="H107" s="97">
        <v>0</v>
      </c>
      <c r="I107" s="98">
        <v>0</v>
      </c>
      <c r="K107" s="105">
        <v>44228</v>
      </c>
      <c r="L107" s="63">
        <f t="shared" si="40"/>
        <v>3296.8571428571427</v>
      </c>
      <c r="M107" s="66">
        <f t="shared" si="37"/>
        <v>3011.5714285714284</v>
      </c>
      <c r="N107" s="65">
        <f t="shared" si="38"/>
        <v>0</v>
      </c>
      <c r="O107" s="66">
        <f t="shared" si="39"/>
        <v>0</v>
      </c>
      <c r="P107" s="66">
        <f t="shared" si="41"/>
        <v>3296.8571428571427</v>
      </c>
      <c r="Q107" s="66">
        <f t="shared" si="42"/>
        <v>3011.5714285714284</v>
      </c>
    </row>
    <row r="108" spans="2:21" ht="15.5" thickBot="1" x14ac:dyDescent="0.35">
      <c r="B108">
        <v>31</v>
      </c>
      <c r="C108" s="105">
        <v>44256</v>
      </c>
      <c r="D108" s="97">
        <v>56000</v>
      </c>
      <c r="E108" s="98">
        <v>56693</v>
      </c>
      <c r="F108" s="99"/>
      <c r="G108" s="98"/>
      <c r="H108" s="97">
        <v>0</v>
      </c>
      <c r="I108" s="98">
        <v>0</v>
      </c>
      <c r="K108" s="105">
        <v>44256</v>
      </c>
      <c r="L108" s="63">
        <f t="shared" si="40"/>
        <v>1806.4516129032259</v>
      </c>
      <c r="M108" s="66">
        <f t="shared" si="37"/>
        <v>1828.8064516129032</v>
      </c>
      <c r="N108" s="65">
        <f t="shared" si="38"/>
        <v>0</v>
      </c>
      <c r="O108" s="66">
        <f t="shared" si="39"/>
        <v>0</v>
      </c>
      <c r="P108" s="66">
        <f t="shared" si="41"/>
        <v>1806.4516129032259</v>
      </c>
      <c r="Q108" s="66">
        <f t="shared" si="42"/>
        <v>1828.8064516129032</v>
      </c>
    </row>
    <row r="109" spans="2:21" ht="15.5" thickBot="1" x14ac:dyDescent="0.35">
      <c r="B109">
        <f>SUM(B97:B108)</f>
        <v>365</v>
      </c>
      <c r="C109" s="311" t="s">
        <v>97</v>
      </c>
      <c r="D109" s="312">
        <f t="shared" ref="D109:I109" si="43">SUM(D97:D108)</f>
        <v>780327.61</v>
      </c>
      <c r="E109" s="313">
        <f t="shared" si="43"/>
        <v>771159.29</v>
      </c>
      <c r="F109" s="314">
        <f t="shared" si="43"/>
        <v>0</v>
      </c>
      <c r="G109" s="313">
        <f t="shared" si="43"/>
        <v>0</v>
      </c>
      <c r="H109" s="100">
        <f t="shared" si="43"/>
        <v>219747.81</v>
      </c>
      <c r="I109" s="100">
        <f t="shared" si="43"/>
        <v>223077.89</v>
      </c>
      <c r="K109" s="106" t="s">
        <v>14</v>
      </c>
      <c r="L109" s="312">
        <f>+D109/$B109</f>
        <v>2137.8838630136984</v>
      </c>
      <c r="M109" s="313">
        <f t="shared" si="37"/>
        <v>2112.7651780821921</v>
      </c>
      <c r="N109" s="314">
        <f t="shared" si="38"/>
        <v>0</v>
      </c>
      <c r="O109" s="313">
        <f t="shared" si="39"/>
        <v>0</v>
      </c>
      <c r="P109" s="70">
        <f>+H109/$B109</f>
        <v>602.04879452054797</v>
      </c>
      <c r="Q109" s="71">
        <f>+I109/$B109</f>
        <v>611.17230136986302</v>
      </c>
    </row>
    <row r="112" spans="2:21" ht="15" x14ac:dyDescent="0.3">
      <c r="C112" s="105">
        <v>44287</v>
      </c>
      <c r="D112" s="97">
        <v>80665</v>
      </c>
      <c r="E112" s="98">
        <v>84832</v>
      </c>
    </row>
    <row r="113" spans="3:5" ht="15" x14ac:dyDescent="0.3">
      <c r="C113" s="105">
        <v>44317</v>
      </c>
      <c r="D113" s="97">
        <v>67360</v>
      </c>
      <c r="E113" s="98">
        <v>64720</v>
      </c>
    </row>
    <row r="114" spans="3:5" ht="15" x14ac:dyDescent="0.3">
      <c r="C114" s="105">
        <v>44348</v>
      </c>
      <c r="D114" s="97"/>
      <c r="E114" s="98"/>
    </row>
    <row r="115" spans="3:5" ht="15" x14ac:dyDescent="0.3">
      <c r="C115" s="105">
        <v>44378</v>
      </c>
      <c r="D115" s="97"/>
      <c r="E115" s="98"/>
    </row>
    <row r="116" spans="3:5" ht="15" x14ac:dyDescent="0.3">
      <c r="C116" s="105">
        <v>44409</v>
      </c>
      <c r="D116" s="97"/>
      <c r="E116" s="98"/>
    </row>
    <row r="117" spans="3:5" ht="15" x14ac:dyDescent="0.3">
      <c r="C117" s="105">
        <v>44440</v>
      </c>
      <c r="D117" s="335"/>
      <c r="E117" s="336"/>
    </row>
    <row r="118" spans="3:5" ht="15" x14ac:dyDescent="0.3">
      <c r="C118" s="105">
        <v>44470</v>
      </c>
      <c r="D118" s="97"/>
      <c r="E118" s="98"/>
    </row>
    <row r="119" spans="3:5" ht="15" x14ac:dyDescent="0.3">
      <c r="C119" s="105">
        <v>44501</v>
      </c>
      <c r="D119" s="97"/>
      <c r="E119" s="98"/>
    </row>
    <row r="120" spans="3:5" ht="15" x14ac:dyDescent="0.3">
      <c r="C120" s="105">
        <v>44531</v>
      </c>
      <c r="D120" s="97"/>
      <c r="E120" s="98"/>
    </row>
    <row r="121" spans="3:5" ht="15" x14ac:dyDescent="0.3">
      <c r="C121" s="105">
        <v>44562</v>
      </c>
      <c r="D121" s="97"/>
      <c r="E121" s="98"/>
    </row>
    <row r="122" spans="3:5" ht="15" x14ac:dyDescent="0.3">
      <c r="C122" s="105">
        <v>44593</v>
      </c>
      <c r="D122" s="97"/>
      <c r="E122" s="98"/>
    </row>
    <row r="123" spans="3:5" ht="15.5" thickBot="1" x14ac:dyDescent="0.35">
      <c r="C123" s="105">
        <v>44621</v>
      </c>
      <c r="D123" s="97"/>
      <c r="E123" s="98"/>
    </row>
    <row r="124" spans="3:5" ht="15.5" thickBot="1" x14ac:dyDescent="0.35">
      <c r="C124" s="311" t="s">
        <v>97</v>
      </c>
      <c r="D124" s="312">
        <f>SUM(D112:D123)</f>
        <v>148025</v>
      </c>
      <c r="E124" s="313">
        <f>SUM(E112:E123)</f>
        <v>149552</v>
      </c>
    </row>
    <row r="148" spans="3:9" x14ac:dyDescent="0.25">
      <c r="D148" s="81">
        <f>MAX(D79:D90,D61:D72,D43:D54,D24:D35)</f>
        <v>130271</v>
      </c>
    </row>
    <row r="149" spans="3:9" x14ac:dyDescent="0.25">
      <c r="D149" s="81"/>
    </row>
    <row r="150" spans="3:9" x14ac:dyDescent="0.25">
      <c r="D150" s="81"/>
    </row>
    <row r="151" spans="3:9" x14ac:dyDescent="0.25">
      <c r="C151">
        <v>2016</v>
      </c>
      <c r="D151" s="81">
        <f>SUM(D24:D32)+SUM(D15:D17)</f>
        <v>966003</v>
      </c>
      <c r="E151" s="81">
        <f>SUM(E24:E32)+SUM(E15:E17)</f>
        <v>979060</v>
      </c>
    </row>
    <row r="152" spans="3:9" x14ac:dyDescent="0.25">
      <c r="C152">
        <v>2017</v>
      </c>
      <c r="D152" s="81">
        <f>SUM(D43:D51)+SUM(D33:D35)</f>
        <v>1009035</v>
      </c>
      <c r="E152" s="81">
        <f>SUM(E43:E51)+SUM(E33:E35)</f>
        <v>1023238</v>
      </c>
    </row>
    <row r="153" spans="3:9" x14ac:dyDescent="0.25">
      <c r="C153">
        <v>2018</v>
      </c>
      <c r="D153" s="81">
        <f>SUM(D61:D69)+SUM(D52:D54)</f>
        <v>947821</v>
      </c>
      <c r="E153" s="81">
        <f>SUM(E61:E69)+SUM(E52:E54)</f>
        <v>959230.02999999991</v>
      </c>
    </row>
    <row r="154" spans="3:9" x14ac:dyDescent="0.25">
      <c r="C154">
        <v>2019</v>
      </c>
      <c r="D154" s="81">
        <f>SUM(D79:D87)+SUM(D70:D72)</f>
        <v>1359729.7999999998</v>
      </c>
      <c r="E154" s="81">
        <f>SUM(E79:E87)+SUM(E70:E72)</f>
        <v>1345401.89</v>
      </c>
      <c r="F154" s="81">
        <f>SUM(F79:F87)+SUM(F70:F72)</f>
        <v>171954.28999999998</v>
      </c>
      <c r="G154" s="81">
        <f>SUM(G79:G87)+SUM(G70:G72)</f>
        <v>150638.95000000001</v>
      </c>
      <c r="H154" s="81">
        <f>SUM(H79:H87)+SUM(H70:H72)</f>
        <v>1531684.0899999999</v>
      </c>
    </row>
    <row r="155" spans="3:9" x14ac:dyDescent="0.25">
      <c r="C155">
        <v>2020</v>
      </c>
      <c r="D155" s="81">
        <f>SUM(D97:D105)+SUM(D88:D90)</f>
        <v>754461.61</v>
      </c>
      <c r="E155" s="81">
        <f>SUM(E97:E105)+SUM(E88:E90)</f>
        <v>772501.39</v>
      </c>
    </row>
    <row r="157" spans="3:9" x14ac:dyDescent="0.25">
      <c r="D157" s="81">
        <f>+D154-D155</f>
        <v>605268.18999999983</v>
      </c>
      <c r="E157" s="81">
        <f>+E154-E155</f>
        <v>572900.49999999988</v>
      </c>
    </row>
    <row r="158" spans="3:9" x14ac:dyDescent="0.25">
      <c r="D158">
        <f>+D157/D154</f>
        <v>0.44513857826753517</v>
      </c>
      <c r="E158">
        <f>+E157/E154</f>
        <v>0.42582109052931383</v>
      </c>
    </row>
    <row r="160" spans="3:9" x14ac:dyDescent="0.25">
      <c r="E160">
        <v>1200</v>
      </c>
      <c r="F160">
        <v>1280</v>
      </c>
      <c r="G160" s="81">
        <f>F160/E160%</f>
        <v>106.66666666666667</v>
      </c>
      <c r="H160">
        <v>1008</v>
      </c>
      <c r="I160" s="81">
        <f>(F160-H160)/H160%</f>
        <v>26.984126984126984</v>
      </c>
    </row>
    <row r="161" spans="5:9" x14ac:dyDescent="0.25">
      <c r="E161">
        <v>1200</v>
      </c>
      <c r="F161">
        <v>1280</v>
      </c>
      <c r="G161" s="81">
        <f>F161/E161%</f>
        <v>106.66666666666667</v>
      </c>
      <c r="H161">
        <v>1015</v>
      </c>
      <c r="I161" s="81">
        <f>(F161-H161)/H161%</f>
        <v>26.108374384236452</v>
      </c>
    </row>
  </sheetData>
  <mergeCells count="48">
    <mergeCell ref="D41:E41"/>
    <mergeCell ref="F4:G4"/>
    <mergeCell ref="H4:I4"/>
    <mergeCell ref="F22:G22"/>
    <mergeCell ref="H22:I22"/>
    <mergeCell ref="F41:G41"/>
    <mergeCell ref="H41:I41"/>
    <mergeCell ref="D3:I3"/>
    <mergeCell ref="D4:E4"/>
    <mergeCell ref="C21:I21"/>
    <mergeCell ref="D22:E22"/>
    <mergeCell ref="D40:I40"/>
    <mergeCell ref="C58:I58"/>
    <mergeCell ref="D59:E59"/>
    <mergeCell ref="C76:I76"/>
    <mergeCell ref="D77:E77"/>
    <mergeCell ref="F77:G77"/>
    <mergeCell ref="H77:I77"/>
    <mergeCell ref="F59:G59"/>
    <mergeCell ref="D95:E95"/>
    <mergeCell ref="F95:G95"/>
    <mergeCell ref="H95:I95"/>
    <mergeCell ref="C94:I94"/>
    <mergeCell ref="H59:I59"/>
    <mergeCell ref="L3:Q3"/>
    <mergeCell ref="L4:M4"/>
    <mergeCell ref="N4:O4"/>
    <mergeCell ref="P4:Q4"/>
    <mergeCell ref="K21:Q21"/>
    <mergeCell ref="L22:M22"/>
    <mergeCell ref="N22:O22"/>
    <mergeCell ref="P22:Q22"/>
    <mergeCell ref="L40:Q40"/>
    <mergeCell ref="L41:M41"/>
    <mergeCell ref="N41:O41"/>
    <mergeCell ref="P41:Q41"/>
    <mergeCell ref="K58:Q58"/>
    <mergeCell ref="L59:M59"/>
    <mergeCell ref="N59:O59"/>
    <mergeCell ref="P59:Q59"/>
    <mergeCell ref="K76:Q76"/>
    <mergeCell ref="L77:M77"/>
    <mergeCell ref="N77:O77"/>
    <mergeCell ref="P77:Q77"/>
    <mergeCell ref="K94:Q94"/>
    <mergeCell ref="L95:M95"/>
    <mergeCell ref="N95:O95"/>
    <mergeCell ref="P95:Q95"/>
  </mergeCells>
  <printOptions horizontalCentered="1" verticalCentered="1"/>
  <pageMargins left="0.28000000000000003" right="0.28999999999999998" top="0.27559055118110198" bottom="0.196850393700787" header="0.196850393700787" footer="0.196850393700787"/>
  <pageSetup paperSize="9" scale="47" orientation="portrait" r:id="rId1"/>
  <headerFooter scaleWithDoc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B1:X31"/>
  <sheetViews>
    <sheetView topLeftCell="A10" workbookViewId="0">
      <selection activeCell="L13" sqref="L13"/>
    </sheetView>
  </sheetViews>
  <sheetFormatPr defaultColWidth="9.1796875" defaultRowHeight="13" x14ac:dyDescent="0.3"/>
  <cols>
    <col min="1" max="1" width="9.1796875" style="339"/>
    <col min="2" max="2" width="17.26953125" style="339" bestFit="1" customWidth="1"/>
    <col min="3" max="3" width="12.26953125" style="339" customWidth="1"/>
    <col min="4" max="4" width="15.453125" style="339" customWidth="1"/>
    <col min="5" max="5" width="11.1796875" style="339" customWidth="1"/>
    <col min="6" max="6" width="9.54296875" style="339" customWidth="1"/>
    <col min="7" max="7" width="13.81640625" style="339" customWidth="1"/>
    <col min="8" max="8" width="23.26953125" style="339" customWidth="1"/>
    <col min="9" max="9" width="17.7265625" style="339" customWidth="1"/>
    <col min="10" max="10" width="0" style="339" hidden="1" customWidth="1"/>
    <col min="11" max="11" width="11.81640625" style="339" customWidth="1"/>
    <col min="12" max="12" width="12.1796875" style="339" customWidth="1"/>
    <col min="13" max="13" width="11.81640625" style="339" customWidth="1"/>
    <col min="14" max="16384" width="9.1796875" style="339"/>
  </cols>
  <sheetData>
    <row r="1" spans="2:24" ht="13.5" thickBot="1" x14ac:dyDescent="0.35"/>
    <row r="2" spans="2:24" ht="19" thickBot="1" x14ac:dyDescent="0.5">
      <c r="B2" s="628" t="s">
        <v>118</v>
      </c>
      <c r="C2" s="629"/>
      <c r="D2" s="629"/>
      <c r="E2" s="629"/>
      <c r="F2" s="629"/>
      <c r="G2" s="629"/>
      <c r="H2" s="629"/>
      <c r="I2" s="629"/>
      <c r="J2" s="629"/>
      <c r="K2" s="629"/>
      <c r="L2" s="629"/>
      <c r="M2" s="630"/>
    </row>
    <row r="3" spans="2:24" ht="15" thickBot="1" x14ac:dyDescent="0.35">
      <c r="B3" s="452" t="s">
        <v>105</v>
      </c>
      <c r="C3" s="344">
        <v>44065</v>
      </c>
      <c r="D3" s="344">
        <v>44429</v>
      </c>
      <c r="E3" s="451" t="s">
        <v>103</v>
      </c>
      <c r="F3" s="461"/>
      <c r="G3" s="461"/>
      <c r="H3" s="452" t="s">
        <v>102</v>
      </c>
      <c r="I3" s="453" t="e">
        <f ca="1">+DATEDIF(E4,D3,"d")+1</f>
        <v>#NUM!</v>
      </c>
      <c r="J3" s="461"/>
      <c r="K3" s="461"/>
      <c r="L3" s="461"/>
      <c r="M3" s="462"/>
    </row>
    <row r="4" spans="2:24" x14ac:dyDescent="0.3">
      <c r="B4" s="463"/>
      <c r="C4" s="461"/>
      <c r="D4" s="461"/>
      <c r="E4" s="348">
        <f ca="1">TODAY()-1</f>
        <v>44807</v>
      </c>
      <c r="F4" s="461"/>
      <c r="G4" s="461"/>
      <c r="H4" s="461"/>
      <c r="I4" s="461"/>
      <c r="J4" s="461"/>
      <c r="K4" s="461"/>
      <c r="L4" s="461"/>
      <c r="M4" s="462"/>
    </row>
    <row r="5" spans="2:24" ht="58.5" thickBot="1" x14ac:dyDescent="0.35">
      <c r="B5" s="463"/>
      <c r="C5" s="449" t="s">
        <v>129</v>
      </c>
      <c r="D5" s="449" t="s">
        <v>132</v>
      </c>
      <c r="E5" s="631" t="s">
        <v>125</v>
      </c>
      <c r="F5" s="632"/>
      <c r="G5" s="633"/>
      <c r="H5" s="449" t="s">
        <v>120</v>
      </c>
      <c r="I5" s="449" t="s">
        <v>121</v>
      </c>
      <c r="J5" s="449"/>
      <c r="K5" s="449" t="s">
        <v>126</v>
      </c>
      <c r="L5" s="449" t="s">
        <v>122</v>
      </c>
      <c r="M5" s="464" t="s">
        <v>123</v>
      </c>
    </row>
    <row r="6" spans="2:24" ht="23.25" customHeight="1" thickBot="1" x14ac:dyDescent="0.35">
      <c r="B6" s="465" t="s">
        <v>63</v>
      </c>
      <c r="C6" s="457">
        <v>9</v>
      </c>
      <c r="D6" s="457">
        <f>+C6*1.25</f>
        <v>11.25</v>
      </c>
      <c r="E6" s="634">
        <v>7.75</v>
      </c>
      <c r="F6" s="635"/>
      <c r="G6" s="636"/>
      <c r="H6" s="457">
        <f>+D6-E6</f>
        <v>3.5</v>
      </c>
      <c r="I6" s="457">
        <f>139500/30</f>
        <v>4650</v>
      </c>
      <c r="J6" s="457"/>
      <c r="K6" s="457">
        <v>4000</v>
      </c>
      <c r="L6" s="457">
        <f>+H6*100000/4000</f>
        <v>87.5</v>
      </c>
      <c r="M6" s="622" t="s">
        <v>124</v>
      </c>
      <c r="T6" s="342" t="s">
        <v>103</v>
      </c>
      <c r="U6" s="342" t="s">
        <v>104</v>
      </c>
    </row>
    <row r="7" spans="2:24" ht="30" customHeight="1" thickBot="1" x14ac:dyDescent="0.35">
      <c r="B7" s="465" t="s">
        <v>62</v>
      </c>
      <c r="C7" s="457">
        <v>12.7</v>
      </c>
      <c r="D7" s="457">
        <f>+C7*1.05</f>
        <v>13.334999999999999</v>
      </c>
      <c r="E7" s="634">
        <v>9.67</v>
      </c>
      <c r="F7" s="635"/>
      <c r="G7" s="636"/>
      <c r="H7" s="457">
        <f>+D7-E7</f>
        <v>3.6649999999999991</v>
      </c>
      <c r="I7" s="459">
        <f>142427/30</f>
        <v>4747.5666666666666</v>
      </c>
      <c r="J7" s="457"/>
      <c r="K7" s="457">
        <v>5000</v>
      </c>
      <c r="L7" s="457">
        <f>+H7*100000/5000</f>
        <v>73.299999999999983</v>
      </c>
      <c r="M7" s="623"/>
      <c r="T7" s="344">
        <f ca="1">TODAY()-1</f>
        <v>44807</v>
      </c>
      <c r="U7" s="344">
        <v>44286</v>
      </c>
      <c r="W7" s="340" t="s">
        <v>102</v>
      </c>
      <c r="X7" s="343" t="e">
        <f ca="1">+DATEDIF(T7,U7,"d")+1</f>
        <v>#NUM!</v>
      </c>
    </row>
    <row r="8" spans="2:24" ht="26.25" customHeight="1" thickBot="1" x14ac:dyDescent="0.35">
      <c r="B8" s="466" t="s">
        <v>14</v>
      </c>
      <c r="C8" s="467">
        <f>SUM(C6:C7)</f>
        <v>21.7</v>
      </c>
      <c r="D8" s="467">
        <f>SUM(D6:D7)</f>
        <v>24.585000000000001</v>
      </c>
      <c r="E8" s="634">
        <f>+E6+E7</f>
        <v>17.420000000000002</v>
      </c>
      <c r="F8" s="635"/>
      <c r="G8" s="636"/>
      <c r="H8" s="467">
        <f>+D8-E8</f>
        <v>7.1649999999999991</v>
      </c>
      <c r="I8" s="468">
        <f>+I6+I7</f>
        <v>9397.5666666666657</v>
      </c>
      <c r="J8" s="467">
        <f>+J6+J7</f>
        <v>0</v>
      </c>
      <c r="K8" s="467">
        <f>+K6+K7</f>
        <v>9000</v>
      </c>
      <c r="L8" s="467"/>
      <c r="M8" s="624"/>
    </row>
    <row r="9" spans="2:24" ht="19" thickBot="1" x14ac:dyDescent="0.5">
      <c r="B9" s="628" t="s">
        <v>119</v>
      </c>
      <c r="C9" s="629"/>
      <c r="D9" s="629"/>
      <c r="E9" s="629"/>
      <c r="F9" s="629"/>
      <c r="G9" s="629"/>
      <c r="H9" s="629"/>
      <c r="I9" s="630"/>
      <c r="J9" s="469"/>
      <c r="K9" s="469"/>
      <c r="L9" s="469"/>
      <c r="M9" s="469"/>
    </row>
    <row r="10" spans="2:24" ht="15" thickBot="1" x14ac:dyDescent="0.35">
      <c r="B10" s="463"/>
      <c r="C10" s="461"/>
      <c r="D10" s="461"/>
      <c r="E10" s="451" t="s">
        <v>103</v>
      </c>
      <c r="F10" s="461"/>
      <c r="G10" s="461"/>
      <c r="H10" s="452" t="s">
        <v>102</v>
      </c>
      <c r="I10" s="453" t="e">
        <f ca="1">+DATEDIF(E11,D11,"d")+1</f>
        <v>#NUM!</v>
      </c>
    </row>
    <row r="11" spans="2:24" ht="15" thickBot="1" x14ac:dyDescent="0.35">
      <c r="B11" s="340" t="s">
        <v>105</v>
      </c>
      <c r="C11" s="341">
        <v>43507</v>
      </c>
      <c r="D11" s="341">
        <v>44602</v>
      </c>
      <c r="E11" s="341">
        <f ca="1">TODAY()-1</f>
        <v>44807</v>
      </c>
      <c r="F11" s="461"/>
      <c r="G11" s="461"/>
      <c r="H11" s="461"/>
      <c r="I11" s="462"/>
    </row>
    <row r="12" spans="2:24" ht="13.5" thickBot="1" x14ac:dyDescent="0.35">
      <c r="B12" s="463"/>
      <c r="C12" s="461"/>
      <c r="D12" s="461"/>
      <c r="E12" s="461"/>
      <c r="F12" s="461"/>
      <c r="G12" s="461"/>
      <c r="H12" s="461"/>
      <c r="I12" s="462"/>
    </row>
    <row r="13" spans="2:24" ht="73" thickBot="1" x14ac:dyDescent="0.35">
      <c r="B13" s="463"/>
      <c r="C13" s="450" t="s">
        <v>129</v>
      </c>
      <c r="D13" s="450" t="s">
        <v>130</v>
      </c>
      <c r="E13" s="456" t="s">
        <v>128</v>
      </c>
      <c r="F13" s="456" t="s">
        <v>126</v>
      </c>
      <c r="G13" s="456" t="s">
        <v>122</v>
      </c>
      <c r="H13" s="456" t="s">
        <v>123</v>
      </c>
      <c r="I13" s="462"/>
    </row>
    <row r="14" spans="2:24" ht="52.5" customHeight="1" thickBot="1" x14ac:dyDescent="0.35">
      <c r="B14" s="465" t="s">
        <v>63</v>
      </c>
      <c r="C14" s="457">
        <v>10.5</v>
      </c>
      <c r="D14" s="457">
        <v>8.9089600000000004</v>
      </c>
      <c r="E14" s="457">
        <f>+C14-D14</f>
        <v>1.5910399999999996</v>
      </c>
      <c r="F14" s="457">
        <v>1700</v>
      </c>
      <c r="G14" s="459">
        <f>+E14*100000/F14</f>
        <v>93.590588235294106</v>
      </c>
      <c r="H14" s="625" t="s">
        <v>127</v>
      </c>
      <c r="I14" s="462"/>
      <c r="M14" s="339">
        <v>891344.49</v>
      </c>
      <c r="N14" s="339">
        <v>1358643.24</v>
      </c>
    </row>
    <row r="15" spans="2:24" ht="41.25" customHeight="1" thickBot="1" x14ac:dyDescent="0.35">
      <c r="B15" s="465" t="s">
        <v>62</v>
      </c>
      <c r="C15" s="457">
        <v>19.5</v>
      </c>
      <c r="D15" s="457">
        <v>13.658571</v>
      </c>
      <c r="E15" s="457">
        <f>+C15-D15</f>
        <v>5.8414289999999998</v>
      </c>
      <c r="F15" s="457">
        <v>3500</v>
      </c>
      <c r="G15" s="459">
        <f>+E15*100000/F15</f>
        <v>166.89797142857142</v>
      </c>
      <c r="H15" s="626"/>
      <c r="I15" s="462"/>
      <c r="M15" s="349"/>
    </row>
    <row r="16" spans="2:24" ht="48.75" customHeight="1" thickBot="1" x14ac:dyDescent="0.35">
      <c r="B16" s="466" t="s">
        <v>14</v>
      </c>
      <c r="C16" s="420">
        <f>SUM(C14:C15)</f>
        <v>30</v>
      </c>
      <c r="D16" s="467">
        <f>SUM(D14:D15)</f>
        <v>22.567531000000002</v>
      </c>
      <c r="E16" s="467">
        <f>+C16-D16</f>
        <v>7.4324689999999975</v>
      </c>
      <c r="F16" s="467">
        <f>SUM(F14:F15)</f>
        <v>5200</v>
      </c>
      <c r="G16" s="467"/>
      <c r="H16" s="627"/>
      <c r="I16" s="470"/>
    </row>
    <row r="17" spans="2:10" ht="19" thickBot="1" x14ac:dyDescent="0.5">
      <c r="B17" s="628" t="s">
        <v>131</v>
      </c>
      <c r="C17" s="629"/>
      <c r="D17" s="629"/>
      <c r="E17" s="629"/>
      <c r="F17" s="629"/>
      <c r="G17" s="629"/>
      <c r="H17" s="629"/>
      <c r="I17" s="630"/>
    </row>
    <row r="18" spans="2:10" ht="15" thickBot="1" x14ac:dyDescent="0.35">
      <c r="B18" s="463"/>
      <c r="C18" s="461"/>
      <c r="D18" s="461"/>
      <c r="E18" s="451" t="s">
        <v>103</v>
      </c>
      <c r="F18" s="461"/>
      <c r="G18" s="461"/>
      <c r="H18" s="452" t="s">
        <v>102</v>
      </c>
      <c r="I18" s="453" t="e">
        <f ca="1">+DATEDIF(E19,D19,"d")+1</f>
        <v>#NUM!</v>
      </c>
    </row>
    <row r="19" spans="2:10" ht="15" thickBot="1" x14ac:dyDescent="0.35">
      <c r="B19" s="340" t="s">
        <v>105</v>
      </c>
      <c r="C19" s="454">
        <v>44095</v>
      </c>
      <c r="D19" s="454">
        <v>44459</v>
      </c>
      <c r="E19" s="454">
        <f ca="1">TODAY()-1</f>
        <v>44807</v>
      </c>
      <c r="F19" s="345"/>
      <c r="G19" s="345"/>
      <c r="H19" s="345"/>
      <c r="I19" s="471"/>
      <c r="J19" s="345"/>
    </row>
    <row r="20" spans="2:10" ht="73" thickBot="1" x14ac:dyDescent="0.35">
      <c r="B20" s="463"/>
      <c r="C20" s="455" t="s">
        <v>133</v>
      </c>
      <c r="D20" s="455" t="s">
        <v>134</v>
      </c>
      <c r="E20" s="455" t="s">
        <v>135</v>
      </c>
      <c r="F20" s="455" t="s">
        <v>137</v>
      </c>
      <c r="G20" s="460" t="s">
        <v>136</v>
      </c>
      <c r="H20" s="455" t="s">
        <v>122</v>
      </c>
      <c r="I20" s="464" t="s">
        <v>123</v>
      </c>
      <c r="J20" s="345"/>
    </row>
    <row r="21" spans="2:10" ht="39" customHeight="1" thickBot="1" x14ac:dyDescent="0.35">
      <c r="B21" s="465" t="s">
        <v>63</v>
      </c>
      <c r="C21" s="457">
        <v>3.05</v>
      </c>
      <c r="D21" s="458">
        <f>+C21*1.15</f>
        <v>3.5074999999999994</v>
      </c>
      <c r="E21" s="458">
        <v>2.1046299999999998</v>
      </c>
      <c r="F21" s="458">
        <f>+D21-E21</f>
        <v>1.4028699999999996</v>
      </c>
      <c r="G21" s="457">
        <v>1200</v>
      </c>
      <c r="H21" s="459">
        <f>+F21*100000/2000</f>
        <v>70.143499999999989</v>
      </c>
      <c r="I21" s="622" t="s">
        <v>138</v>
      </c>
      <c r="J21" s="345"/>
    </row>
    <row r="22" spans="2:10" ht="31.5" customHeight="1" thickBot="1" x14ac:dyDescent="0.35">
      <c r="B22" s="465" t="s">
        <v>62</v>
      </c>
      <c r="C22" s="457">
        <v>3.95</v>
      </c>
      <c r="D22" s="458">
        <f>+C22*1.05</f>
        <v>4.1475</v>
      </c>
      <c r="E22" s="458">
        <v>2.3407900000000001</v>
      </c>
      <c r="F22" s="458">
        <f>+D22-E22</f>
        <v>1.8067099999999998</v>
      </c>
      <c r="G22" s="457">
        <v>2000</v>
      </c>
      <c r="H22" s="459">
        <f>+F22*100000/1200</f>
        <v>150.55916666666664</v>
      </c>
      <c r="I22" s="623"/>
      <c r="J22" s="345"/>
    </row>
    <row r="23" spans="2:10" ht="35.25" customHeight="1" thickBot="1" x14ac:dyDescent="0.35">
      <c r="B23" s="466" t="s">
        <v>14</v>
      </c>
      <c r="C23" s="367">
        <f>SUM(C21:C22)</f>
        <v>7</v>
      </c>
      <c r="D23" s="367">
        <f>SUM(D21:D22)</f>
        <v>7.6549999999999994</v>
      </c>
      <c r="E23" s="367">
        <f>SUM(E21:E22)</f>
        <v>4.4454200000000004</v>
      </c>
      <c r="F23" s="367">
        <f>+D23-E23</f>
        <v>3.209579999999999</v>
      </c>
      <c r="G23" s="467">
        <f>SUM(G21:G22)</f>
        <v>3200</v>
      </c>
      <c r="H23" s="467"/>
      <c r="I23" s="624"/>
      <c r="J23" s="345"/>
    </row>
    <row r="24" spans="2:10" x14ac:dyDescent="0.3">
      <c r="C24" s="346"/>
      <c r="D24" s="346"/>
      <c r="E24" s="345"/>
      <c r="F24" s="345"/>
      <c r="G24" s="345"/>
      <c r="H24" s="345"/>
      <c r="I24" s="345"/>
      <c r="J24" s="345"/>
    </row>
    <row r="25" spans="2:10" x14ac:dyDescent="0.3">
      <c r="C25" s="346"/>
      <c r="D25" s="346"/>
      <c r="E25" s="345"/>
      <c r="F25" s="345"/>
      <c r="G25" s="345"/>
      <c r="H25" s="345"/>
      <c r="I25" s="345"/>
      <c r="J25" s="345"/>
    </row>
    <row r="26" spans="2:10" x14ac:dyDescent="0.3">
      <c r="C26" s="346"/>
      <c r="D26" s="346"/>
      <c r="E26" s="345"/>
      <c r="F26" s="345"/>
      <c r="G26" s="345"/>
      <c r="H26" s="345"/>
      <c r="I26" s="345"/>
      <c r="J26" s="345"/>
    </row>
    <row r="27" spans="2:10" x14ac:dyDescent="0.3">
      <c r="C27" s="346"/>
      <c r="D27" s="346"/>
      <c r="E27" s="345"/>
      <c r="F27" s="345"/>
      <c r="G27" s="345"/>
      <c r="H27" s="345"/>
      <c r="I27" s="345"/>
      <c r="J27" s="345"/>
    </row>
    <row r="28" spans="2:10" x14ac:dyDescent="0.3">
      <c r="C28" s="346"/>
      <c r="D28" s="346"/>
      <c r="E28" s="345"/>
      <c r="F28" s="345"/>
      <c r="G28" s="345"/>
      <c r="H28" s="345"/>
      <c r="I28" s="345"/>
      <c r="J28" s="345"/>
    </row>
    <row r="29" spans="2:10" x14ac:dyDescent="0.3">
      <c r="C29" s="347"/>
      <c r="D29" s="347"/>
      <c r="E29" s="345"/>
      <c r="F29" s="345"/>
      <c r="G29" s="345"/>
      <c r="H29" s="345"/>
      <c r="I29" s="345"/>
      <c r="J29" s="345"/>
    </row>
    <row r="30" spans="2:10" x14ac:dyDescent="0.3">
      <c r="C30" s="345"/>
      <c r="D30" s="345"/>
      <c r="E30" s="345"/>
      <c r="F30" s="345"/>
      <c r="G30" s="345"/>
      <c r="H30" s="345"/>
      <c r="I30" s="345"/>
      <c r="J30" s="345"/>
    </row>
    <row r="31" spans="2:10" x14ac:dyDescent="0.3">
      <c r="G31" s="339">
        <v>210463.68</v>
      </c>
      <c r="H31" s="339">
        <v>234079.65</v>
      </c>
    </row>
  </sheetData>
  <mergeCells count="10">
    <mergeCell ref="M6:M8"/>
    <mergeCell ref="H14:H16"/>
    <mergeCell ref="I21:I23"/>
    <mergeCell ref="B2:M2"/>
    <mergeCell ref="B9:I9"/>
    <mergeCell ref="B17:I17"/>
    <mergeCell ref="E5:G5"/>
    <mergeCell ref="E6:G6"/>
    <mergeCell ref="E7:G7"/>
    <mergeCell ref="E8:G8"/>
  </mergeCells>
  <printOptions horizontalCentered="1" verticalCentered="1"/>
  <pageMargins left="0.19685039370078741" right="0.27559055118110237" top="0.74803149606299213" bottom="0.74803149606299213" header="0.31496062992125984" footer="0.31496062992125984"/>
  <pageSetup paperSize="9" scale="69" orientation="landscape" blackAndWhite="1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3:BK165"/>
  <sheetViews>
    <sheetView topLeftCell="A60" workbookViewId="0">
      <selection activeCell="AN78" sqref="AN78"/>
    </sheetView>
  </sheetViews>
  <sheetFormatPr defaultColWidth="1.26953125" defaultRowHeight="14.5" x14ac:dyDescent="0.35"/>
  <cols>
    <col min="1" max="1" width="4" style="2" bestFit="1" customWidth="1"/>
    <col min="2" max="2" width="10" style="2" bestFit="1" customWidth="1"/>
    <col min="3" max="4" width="7.7265625" style="2" hidden="1" customWidth="1"/>
    <col min="5" max="5" width="7.7265625" style="2" bestFit="1" customWidth="1"/>
    <col min="6" max="7" width="7.7265625" style="2" hidden="1" customWidth="1"/>
    <col min="8" max="8" width="7.7265625" style="2" bestFit="1" customWidth="1"/>
    <col min="9" max="10" width="7.7265625" style="2" hidden="1" customWidth="1"/>
    <col min="11" max="11" width="7.7265625" style="2" bestFit="1" customWidth="1"/>
    <col min="12" max="13" width="7.7265625" style="2" hidden="1" customWidth="1"/>
    <col min="14" max="14" width="7.7265625" style="2" bestFit="1" customWidth="1"/>
    <col min="15" max="16" width="7.7265625" style="2" hidden="1" customWidth="1"/>
    <col min="17" max="17" width="7.7265625" style="2" bestFit="1" customWidth="1"/>
    <col min="18" max="19" width="7.7265625" style="2" hidden="1" customWidth="1"/>
    <col min="20" max="20" width="7.7265625" style="2" bestFit="1" customWidth="1"/>
    <col min="21" max="22" width="7.7265625" style="2" hidden="1" customWidth="1"/>
    <col min="23" max="23" width="7.7265625" style="2" bestFit="1" customWidth="1"/>
    <col min="24" max="25" width="7.7265625" style="2" hidden="1" customWidth="1"/>
    <col min="26" max="26" width="7.7265625" style="2" bestFit="1" customWidth="1"/>
    <col min="27" max="28" width="7.7265625" style="2" hidden="1" customWidth="1"/>
    <col min="29" max="29" width="7.7265625" style="2" bestFit="1" customWidth="1"/>
    <col min="30" max="30" width="5.54296875" style="2" bestFit="1" customWidth="1"/>
    <col min="31" max="31" width="5" style="2" bestFit="1" customWidth="1"/>
    <col min="32" max="32" width="4.7265625" style="2" bestFit="1" customWidth="1"/>
    <col min="33" max="33" width="1.26953125" style="2"/>
    <col min="34" max="34" width="10" style="2" bestFit="1" customWidth="1"/>
    <col min="35" max="36" width="7.7265625" style="2" hidden="1" customWidth="1"/>
    <col min="37" max="37" width="7.7265625" style="2" bestFit="1" customWidth="1"/>
    <col min="38" max="39" width="7.7265625" style="2" hidden="1" customWidth="1"/>
    <col min="40" max="40" width="7.7265625" style="2" bestFit="1" customWidth="1"/>
    <col min="41" max="42" width="7.7265625" style="2" hidden="1" customWidth="1"/>
    <col min="43" max="43" width="8" style="2" bestFit="1" customWidth="1"/>
    <col min="44" max="45" width="7.7265625" style="2" hidden="1" customWidth="1"/>
    <col min="46" max="46" width="10" style="2" bestFit="1" customWidth="1"/>
    <col min="47" max="48" width="7.7265625" style="2" hidden="1" customWidth="1"/>
    <col min="49" max="49" width="7.7265625" style="2" bestFit="1" customWidth="1"/>
    <col min="50" max="51" width="7.7265625" style="2" hidden="1" customWidth="1"/>
    <col min="52" max="52" width="7.7265625" style="2" bestFit="1" customWidth="1"/>
    <col min="53" max="54" width="7.7265625" style="2" hidden="1" customWidth="1"/>
    <col min="55" max="55" width="7.7265625" style="2" bestFit="1" customWidth="1"/>
    <col min="56" max="57" width="7.7265625" style="2" hidden="1" customWidth="1"/>
    <col min="58" max="58" width="7.7265625" style="2" bestFit="1" customWidth="1"/>
    <col min="59" max="60" width="7.7265625" style="2" hidden="1" customWidth="1"/>
    <col min="61" max="61" width="7.7265625" style="2" bestFit="1" customWidth="1"/>
    <col min="62" max="16384" width="1.26953125" style="2"/>
  </cols>
  <sheetData>
    <row r="3" spans="1:61" ht="15" thickBot="1" x14ac:dyDescent="0.4"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 ht="15" thickBot="1" x14ac:dyDescent="0.4">
      <c r="B4" s="2" t="s">
        <v>0</v>
      </c>
      <c r="C4" s="612" t="s">
        <v>15</v>
      </c>
      <c r="D4" s="605"/>
      <c r="E4" s="605"/>
      <c r="F4" s="605"/>
      <c r="G4" s="605"/>
      <c r="H4" s="605"/>
      <c r="I4" s="605"/>
      <c r="J4" s="605"/>
      <c r="K4" s="605"/>
      <c r="L4" s="605"/>
      <c r="M4" s="605"/>
      <c r="N4" s="605"/>
      <c r="O4" s="605"/>
      <c r="P4" s="605"/>
      <c r="Q4" s="605"/>
      <c r="R4" s="605"/>
      <c r="S4" s="605"/>
      <c r="T4" s="605"/>
      <c r="U4" s="605"/>
      <c r="V4" s="605"/>
      <c r="W4" s="605"/>
      <c r="X4" s="605"/>
      <c r="Y4" s="605"/>
      <c r="Z4" s="605"/>
      <c r="AA4" s="605"/>
      <c r="AB4" s="605"/>
      <c r="AC4" s="613"/>
      <c r="AD4" s="88"/>
      <c r="AH4" s="2" t="s">
        <v>0</v>
      </c>
      <c r="AI4" s="612" t="s">
        <v>22</v>
      </c>
      <c r="AJ4" s="605"/>
      <c r="AK4" s="605"/>
      <c r="AL4" s="605"/>
      <c r="AM4" s="605"/>
      <c r="AN4" s="605"/>
      <c r="AO4" s="605"/>
      <c r="AP4" s="605"/>
      <c r="AQ4" s="605"/>
      <c r="AR4" s="605"/>
      <c r="AS4" s="605"/>
      <c r="AT4" s="605"/>
      <c r="AU4" s="605"/>
      <c r="AV4" s="605"/>
      <c r="AW4" s="605"/>
      <c r="AX4" s="605"/>
      <c r="AY4" s="605"/>
      <c r="AZ4" s="605"/>
      <c r="BA4" s="605"/>
      <c r="BB4" s="605"/>
      <c r="BC4" s="605"/>
      <c r="BD4" s="605"/>
      <c r="BE4" s="605"/>
      <c r="BF4" s="605"/>
      <c r="BG4" s="605"/>
      <c r="BH4" s="605"/>
      <c r="BI4" s="613"/>
    </row>
    <row r="5" spans="1:61" ht="15" thickBot="1" x14ac:dyDescent="0.4">
      <c r="C5" s="3" t="s">
        <v>1</v>
      </c>
      <c r="D5" s="4"/>
      <c r="E5" s="5"/>
      <c r="F5" s="3" t="s">
        <v>2</v>
      </c>
      <c r="G5" s="4"/>
      <c r="H5" s="5"/>
      <c r="I5" s="3" t="s">
        <v>3</v>
      </c>
      <c r="J5" s="4"/>
      <c r="K5" s="5"/>
      <c r="L5" s="612" t="s">
        <v>4</v>
      </c>
      <c r="M5" s="605"/>
      <c r="N5" s="613"/>
      <c r="O5" s="612" t="s">
        <v>5</v>
      </c>
      <c r="P5" s="605"/>
      <c r="Q5" s="613"/>
      <c r="R5" s="3" t="s">
        <v>6</v>
      </c>
      <c r="S5" s="4"/>
      <c r="T5" s="5"/>
      <c r="U5" s="3" t="s">
        <v>7</v>
      </c>
      <c r="V5" s="4"/>
      <c r="W5" s="5"/>
      <c r="X5" s="3" t="s">
        <v>8</v>
      </c>
      <c r="Y5" s="4"/>
      <c r="Z5" s="5"/>
      <c r="AA5" s="3" t="s">
        <v>9</v>
      </c>
      <c r="AB5" s="4"/>
      <c r="AC5" s="5"/>
      <c r="AD5" s="89"/>
      <c r="AI5" s="3" t="s">
        <v>1</v>
      </c>
      <c r="AJ5" s="4"/>
      <c r="AK5" s="5"/>
      <c r="AL5" s="3" t="s">
        <v>2</v>
      </c>
      <c r="AM5" s="4"/>
      <c r="AN5" s="5"/>
      <c r="AO5" s="3" t="s">
        <v>3</v>
      </c>
      <c r="AP5" s="4"/>
      <c r="AQ5" s="5"/>
      <c r="AR5" s="612" t="s">
        <v>4</v>
      </c>
      <c r="AS5" s="605"/>
      <c r="AT5" s="613"/>
      <c r="AU5" s="612" t="s">
        <v>5</v>
      </c>
      <c r="AV5" s="605"/>
      <c r="AW5" s="613"/>
      <c r="AX5" s="3" t="s">
        <v>6</v>
      </c>
      <c r="AY5" s="4"/>
      <c r="AZ5" s="5"/>
      <c r="BA5" s="3" t="s">
        <v>7</v>
      </c>
      <c r="BB5" s="4"/>
      <c r="BC5" s="5"/>
      <c r="BD5" s="3" t="s">
        <v>8</v>
      </c>
      <c r="BE5" s="4"/>
      <c r="BF5" s="5"/>
      <c r="BG5" s="3" t="s">
        <v>9</v>
      </c>
      <c r="BH5" s="4"/>
      <c r="BI5" s="5"/>
    </row>
    <row r="6" spans="1:61" ht="15" thickBot="1" x14ac:dyDescent="0.4">
      <c r="C6" s="6" t="s">
        <v>10</v>
      </c>
      <c r="D6" s="7" t="s">
        <v>11</v>
      </c>
      <c r="E6" s="8" t="s">
        <v>12</v>
      </c>
      <c r="F6" s="6" t="str">
        <f t="shared" ref="F6:N6" si="0">+C6</f>
        <v>LUMP</v>
      </c>
      <c r="G6" s="7" t="str">
        <f t="shared" si="0"/>
        <v>FINES</v>
      </c>
      <c r="H6" s="8" t="str">
        <f t="shared" si="0"/>
        <v>TOT</v>
      </c>
      <c r="I6" s="6" t="str">
        <f t="shared" si="0"/>
        <v>LUMP</v>
      </c>
      <c r="J6" s="7" t="str">
        <f t="shared" si="0"/>
        <v>FINES</v>
      </c>
      <c r="K6" s="8" t="str">
        <f t="shared" si="0"/>
        <v>TOT</v>
      </c>
      <c r="L6" s="6" t="str">
        <f t="shared" si="0"/>
        <v>LUMP</v>
      </c>
      <c r="M6" s="7" t="str">
        <f t="shared" si="0"/>
        <v>FINES</v>
      </c>
      <c r="N6" s="8" t="str">
        <f t="shared" si="0"/>
        <v>TOT</v>
      </c>
      <c r="O6" s="96"/>
      <c r="P6" s="96"/>
      <c r="Q6" s="96"/>
      <c r="R6" s="6" t="str">
        <f>+L6</f>
        <v>LUMP</v>
      </c>
      <c r="S6" s="7" t="str">
        <f>+M6</f>
        <v>FINES</v>
      </c>
      <c r="T6" s="8" t="str">
        <f>+N6</f>
        <v>TOT</v>
      </c>
      <c r="U6" s="6" t="str">
        <f t="shared" ref="U6:Z6" si="1">+R6</f>
        <v>LUMP</v>
      </c>
      <c r="V6" s="7" t="str">
        <f t="shared" si="1"/>
        <v>FINES</v>
      </c>
      <c r="W6" s="8" t="str">
        <f t="shared" si="1"/>
        <v>TOT</v>
      </c>
      <c r="X6" s="6" t="str">
        <f t="shared" si="1"/>
        <v>LUMP</v>
      </c>
      <c r="Y6" s="7" t="str">
        <f t="shared" si="1"/>
        <v>FINES</v>
      </c>
      <c r="Z6" s="8" t="str">
        <f t="shared" si="1"/>
        <v>TOT</v>
      </c>
      <c r="AA6" s="6" t="str">
        <f>+R6</f>
        <v>LUMP</v>
      </c>
      <c r="AB6" s="7" t="str">
        <f>+S6</f>
        <v>FINES</v>
      </c>
      <c r="AC6" s="8" t="str">
        <f>+T6</f>
        <v>TOT</v>
      </c>
      <c r="AD6" s="88"/>
      <c r="AI6" s="6" t="s">
        <v>10</v>
      </c>
      <c r="AJ6" s="7" t="s">
        <v>11</v>
      </c>
      <c r="AK6" s="8" t="s">
        <v>12</v>
      </c>
      <c r="AL6" s="6" t="str">
        <f t="shared" ref="AL6:AT6" si="2">+AI6</f>
        <v>LUMP</v>
      </c>
      <c r="AM6" s="7" t="str">
        <f t="shared" si="2"/>
        <v>FINES</v>
      </c>
      <c r="AN6" s="8" t="str">
        <f t="shared" si="2"/>
        <v>TOT</v>
      </c>
      <c r="AO6" s="6" t="str">
        <f t="shared" si="2"/>
        <v>LUMP</v>
      </c>
      <c r="AP6" s="7" t="str">
        <f t="shared" si="2"/>
        <v>FINES</v>
      </c>
      <c r="AQ6" s="8" t="str">
        <f t="shared" si="2"/>
        <v>TOT</v>
      </c>
      <c r="AR6" s="6" t="str">
        <f t="shared" si="2"/>
        <v>LUMP</v>
      </c>
      <c r="AS6" s="7" t="str">
        <f t="shared" si="2"/>
        <v>FINES</v>
      </c>
      <c r="AT6" s="8" t="str">
        <f t="shared" si="2"/>
        <v>TOT</v>
      </c>
      <c r="AU6" s="96"/>
      <c r="AV6" s="96"/>
      <c r="AW6" s="96"/>
      <c r="AX6" s="6" t="str">
        <f>+AR6</f>
        <v>LUMP</v>
      </c>
      <c r="AY6" s="7" t="str">
        <f>+AS6</f>
        <v>FINES</v>
      </c>
      <c r="AZ6" s="8" t="str">
        <f>+AT6</f>
        <v>TOT</v>
      </c>
      <c r="BA6" s="6" t="str">
        <f t="shared" ref="BA6:BF6" si="3">+AX6</f>
        <v>LUMP</v>
      </c>
      <c r="BB6" s="7" t="str">
        <f t="shared" si="3"/>
        <v>FINES</v>
      </c>
      <c r="BC6" s="8" t="str">
        <f t="shared" si="3"/>
        <v>TOT</v>
      </c>
      <c r="BD6" s="6" t="str">
        <f t="shared" si="3"/>
        <v>LUMP</v>
      </c>
      <c r="BE6" s="7" t="str">
        <f t="shared" si="3"/>
        <v>FINES</v>
      </c>
      <c r="BF6" s="8" t="str">
        <f t="shared" si="3"/>
        <v>TOT</v>
      </c>
      <c r="BG6" s="6" t="str">
        <f>+AX6</f>
        <v>LUMP</v>
      </c>
      <c r="BH6" s="7" t="str">
        <f>+AY6</f>
        <v>FINES</v>
      </c>
      <c r="BI6" s="8" t="str">
        <f>+AZ6</f>
        <v>TOT</v>
      </c>
    </row>
    <row r="7" spans="1:61" x14ac:dyDescent="0.35">
      <c r="A7" s="2">
        <v>30</v>
      </c>
      <c r="B7" s="10">
        <v>41365</v>
      </c>
      <c r="C7" s="11">
        <f>'Actual Production'!C7/$A7</f>
        <v>4335.333333333333</v>
      </c>
      <c r="D7" s="12">
        <f>'Actual Production'!D7/$A7</f>
        <v>4500.2</v>
      </c>
      <c r="E7" s="13">
        <f>+C7+D7</f>
        <v>8835.5333333333328</v>
      </c>
      <c r="F7" s="11">
        <f>'Actual Production'!F7/$A7</f>
        <v>3847.2</v>
      </c>
      <c r="G7" s="12">
        <f>'Actual Production'!G7/$A7</f>
        <v>8698.9666666666672</v>
      </c>
      <c r="H7" s="13">
        <f t="shared" ref="H7:H19" si="4">+F7+G7</f>
        <v>12546.166666666668</v>
      </c>
      <c r="I7" s="11">
        <f>'Actual Production'!I7/$A7</f>
        <v>3961.6666666666665</v>
      </c>
      <c r="J7" s="12">
        <f>'Actual Production'!J7/$A7</f>
        <v>5390.3</v>
      </c>
      <c r="K7" s="13">
        <f t="shared" ref="K7:K19" si="5">+I7+J7</f>
        <v>9351.9666666666672</v>
      </c>
      <c r="L7" s="11">
        <f>'Actual Production'!L7/$A7</f>
        <v>1900.8</v>
      </c>
      <c r="M7" s="12">
        <f>'Actual Production'!M7/$A7</f>
        <v>3401.6333333333332</v>
      </c>
      <c r="N7" s="13">
        <f t="shared" ref="N7:N19" si="6">+L7+M7</f>
        <v>5302.4333333333334</v>
      </c>
      <c r="O7" s="11">
        <f>'Actual Production'!O7/$A7</f>
        <v>0</v>
      </c>
      <c r="P7" s="12">
        <f>'Actual Production'!P7/$A7</f>
        <v>0</v>
      </c>
      <c r="Q7" s="13">
        <f t="shared" ref="Q7:Q19" si="7">+O7+P7</f>
        <v>0</v>
      </c>
      <c r="R7" s="11">
        <f>'Actual Production'!R7/$A7</f>
        <v>782.67200000000003</v>
      </c>
      <c r="S7" s="12">
        <f>'Actual Production'!S7/$A7</f>
        <v>599.1686666666667</v>
      </c>
      <c r="T7" s="13">
        <f t="shared" ref="T7:T19" si="8">+R7+S7</f>
        <v>1381.8406666666667</v>
      </c>
      <c r="U7" s="11">
        <f>'Actual Production'!U7/$A7</f>
        <v>1845.7333333333333</v>
      </c>
      <c r="V7" s="12">
        <f>'Actual Production'!V7/$A7</f>
        <v>5940.7666666666664</v>
      </c>
      <c r="W7" s="13">
        <f t="shared" ref="W7:W19" si="9">+U7+V7</f>
        <v>7786.5</v>
      </c>
      <c r="X7" s="11">
        <f>'Actual Production'!X7/$A7</f>
        <v>1127.2253333333333</v>
      </c>
      <c r="Y7" s="12">
        <f>'Actual Production'!Y7/$A7</f>
        <v>30.012999999999998</v>
      </c>
      <c r="Z7" s="13">
        <f t="shared" ref="Z7:Z19" si="10">+X7+Y7</f>
        <v>1157.2383333333332</v>
      </c>
      <c r="AA7" s="12">
        <f t="shared" ref="AA7:AC18" si="11">+L7+C7+F7+I7+R7+U7+X7+O7</f>
        <v>17800.630666666664</v>
      </c>
      <c r="AB7" s="12">
        <f t="shared" si="11"/>
        <v>28561.048333333332</v>
      </c>
      <c r="AC7" s="13">
        <f t="shared" si="11"/>
        <v>46361.679000000004</v>
      </c>
      <c r="AD7" s="90"/>
      <c r="AH7" s="10">
        <v>41365</v>
      </c>
      <c r="AI7" s="15">
        <f>'Actual Production'!AI7/$A7</f>
        <v>3754.9</v>
      </c>
      <c r="AJ7" s="12">
        <f>'Actual Production'!AJ7/$A7</f>
        <v>3284</v>
      </c>
      <c r="AK7" s="13">
        <f>+AI7+AJ7</f>
        <v>7038.9</v>
      </c>
      <c r="AL7" s="15">
        <f>'Actual Production'!AL7/$A7</f>
        <v>3779.1353333333332</v>
      </c>
      <c r="AM7" s="16">
        <f>'Actual Production'!AM7/$A7</f>
        <v>8445.2630000000008</v>
      </c>
      <c r="AN7" s="13">
        <f t="shared" ref="AN7:AN19" si="12">+AL7+AM7</f>
        <v>12224.398333333334</v>
      </c>
      <c r="AO7" s="15">
        <f>'Actual Production'!AO7/$A7</f>
        <v>3816.4879999999998</v>
      </c>
      <c r="AP7" s="16">
        <f>'Actual Production'!AP7/$A7</f>
        <v>5481.1900000000005</v>
      </c>
      <c r="AQ7" s="13">
        <f t="shared" ref="AQ7:AQ19" si="13">+AO7+AP7</f>
        <v>9297.6779999999999</v>
      </c>
      <c r="AR7" s="15">
        <f>'Actual Production'!AR7/$A7</f>
        <v>1792.5333333333333</v>
      </c>
      <c r="AS7" s="16">
        <f>'Actual Production'!AS7/$A7</f>
        <v>4681.7333333333336</v>
      </c>
      <c r="AT7" s="13">
        <f t="shared" ref="AT7:AT19" si="14">+AR7+AS7</f>
        <v>6474.2666666666664</v>
      </c>
      <c r="AU7" s="14">
        <f>'Actual Production'!AU7/$A7</f>
        <v>0</v>
      </c>
      <c r="AV7" s="14">
        <f>'Actual Production'!AV7/$A7</f>
        <v>0</v>
      </c>
      <c r="AW7" s="14">
        <f t="shared" ref="AW7:AW19" si="15">+AU7+AV7</f>
        <v>0</v>
      </c>
      <c r="AX7" s="15">
        <f>'Actual Production'!AX7/$A7</f>
        <v>788.40233333333333</v>
      </c>
      <c r="AY7" s="16">
        <f>'Actual Production'!AY7/$A7</f>
        <v>550.82633333333331</v>
      </c>
      <c r="AZ7" s="13">
        <f t="shared" ref="AZ7:AZ19" si="16">+AX7+AY7</f>
        <v>1339.2286666666666</v>
      </c>
      <c r="BA7" s="15">
        <f>'Actual Production'!BA7/$A7</f>
        <v>1763.0666666666666</v>
      </c>
      <c r="BB7" s="16">
        <f>'Actual Production'!BB7/$A7</f>
        <v>3587.2333333333331</v>
      </c>
      <c r="BC7" s="13">
        <f t="shared" ref="BC7:BC19" si="17">+BA7+BB7</f>
        <v>5350.2999999999993</v>
      </c>
      <c r="BD7" s="15">
        <f>'Actual Production'!BD7/$A7</f>
        <v>1146.8473333333334</v>
      </c>
      <c r="BE7" s="16">
        <f>'Actual Production'!BE7/$A7</f>
        <v>54.797333333333334</v>
      </c>
      <c r="BF7" s="13">
        <f t="shared" ref="BF7:BF19" si="18">+BD7+BE7</f>
        <v>1201.6446666666668</v>
      </c>
      <c r="BG7" s="12">
        <f t="shared" ref="BG7:BG18" si="19">+AR7+AI7+AL7+AO7+AX7+BA7+BD7+AU7</f>
        <v>16841.373</v>
      </c>
      <c r="BH7" s="12">
        <f t="shared" ref="BH7:BH18" si="20">+AS7+AJ7+AM7+AP7+AY7+BB7+BE7+AV7</f>
        <v>26085.043333333339</v>
      </c>
      <c r="BI7" s="13">
        <f t="shared" ref="BI7:BI18" si="21">+AT7+AK7+AN7+AQ7+AZ7+BC7+BF7+AW7</f>
        <v>42926.416333333334</v>
      </c>
    </row>
    <row r="8" spans="1:61" x14ac:dyDescent="0.35">
      <c r="A8" s="2">
        <v>31</v>
      </c>
      <c r="B8" s="10">
        <v>41395</v>
      </c>
      <c r="C8" s="11">
        <f>'Actual Production'!C8/$A8</f>
        <v>3857.1612903225805</v>
      </c>
      <c r="D8" s="12">
        <f>'Actual Production'!D8/$A8</f>
        <v>3937.483870967742</v>
      </c>
      <c r="E8" s="13">
        <f t="shared" ref="E8:E18" si="22">+C8+D8</f>
        <v>7794.645161290322</v>
      </c>
      <c r="F8" s="11">
        <f>'Actual Production'!F8/$A8</f>
        <v>3302.3870967741937</v>
      </c>
      <c r="G8" s="12">
        <f>'Actual Production'!G8/$A8</f>
        <v>9004.7741935483864</v>
      </c>
      <c r="H8" s="13">
        <f t="shared" si="4"/>
        <v>12307.16129032258</v>
      </c>
      <c r="I8" s="11">
        <f>'Actual Production'!I8/$A8</f>
        <v>3900.9354838709678</v>
      </c>
      <c r="J8" s="12">
        <f>'Actual Production'!J8/$A8</f>
        <v>6233.9354838709678</v>
      </c>
      <c r="K8" s="13">
        <f t="shared" si="5"/>
        <v>10134.870967741936</v>
      </c>
      <c r="L8" s="11">
        <f>'Actual Production'!L8/$A8</f>
        <v>1738.6129032258063</v>
      </c>
      <c r="M8" s="12">
        <f>'Actual Production'!M8/$A8</f>
        <v>3338.7741935483873</v>
      </c>
      <c r="N8" s="13">
        <f t="shared" si="6"/>
        <v>5077.3870967741932</v>
      </c>
      <c r="O8" s="11">
        <f>'Actual Production'!O8/$A8</f>
        <v>0</v>
      </c>
      <c r="P8" s="12">
        <f>'Actual Production'!P8/$A8</f>
        <v>0</v>
      </c>
      <c r="Q8" s="13">
        <f t="shared" si="7"/>
        <v>0</v>
      </c>
      <c r="R8" s="11">
        <f>'Actual Production'!R8/$A8</f>
        <v>2402.4312903225805</v>
      </c>
      <c r="S8" s="12">
        <f>'Actual Production'!S8/$A8</f>
        <v>1411.8654838709679</v>
      </c>
      <c r="T8" s="13">
        <f t="shared" si="8"/>
        <v>3814.2967741935481</v>
      </c>
      <c r="U8" s="11">
        <f>'Actual Production'!U8/$A8</f>
        <v>3162.5483870967741</v>
      </c>
      <c r="V8" s="12">
        <f>'Actual Production'!V8/$A8</f>
        <v>8129.322580645161</v>
      </c>
      <c r="W8" s="13">
        <f t="shared" si="9"/>
        <v>11291.870967741936</v>
      </c>
      <c r="X8" s="11">
        <f>'Actual Production'!X8/$A8</f>
        <v>983.35935483870969</v>
      </c>
      <c r="Y8" s="12">
        <f>'Actual Production'!Y8/$A8</f>
        <v>0.81612903225806455</v>
      </c>
      <c r="Z8" s="13">
        <f t="shared" si="10"/>
        <v>984.17548387096781</v>
      </c>
      <c r="AA8" s="12">
        <f t="shared" si="11"/>
        <v>19347.435806451613</v>
      </c>
      <c r="AB8" s="12">
        <f t="shared" si="11"/>
        <v>32056.971935483871</v>
      </c>
      <c r="AC8" s="13">
        <f t="shared" si="11"/>
        <v>51404.40774193548</v>
      </c>
      <c r="AD8" s="90"/>
      <c r="AH8" s="10">
        <v>41395</v>
      </c>
      <c r="AI8" s="15">
        <f>'Actual Production'!AI8/$A8</f>
        <v>3830.2903225806454</v>
      </c>
      <c r="AJ8" s="12">
        <f>'Actual Production'!AJ8/$A8</f>
        <v>2380.1935483870966</v>
      </c>
      <c r="AK8" s="13">
        <f t="shared" ref="AK8:AK19" si="23">+AI8+AJ8</f>
        <v>6210.4838709677424</v>
      </c>
      <c r="AL8" s="15">
        <f>'Actual Production'!AL8/$A8</f>
        <v>3179.0635483870969</v>
      </c>
      <c r="AM8" s="16">
        <f>'Actual Production'!AM8/$A8</f>
        <v>7927.5780645161294</v>
      </c>
      <c r="AN8" s="13">
        <f t="shared" si="12"/>
        <v>11106.641612903226</v>
      </c>
      <c r="AO8" s="15">
        <f>'Actual Production'!AO8/$A8</f>
        <v>3057.6387096774192</v>
      </c>
      <c r="AP8" s="16">
        <f>'Actual Production'!AP8/$A8</f>
        <v>4583.9067741935478</v>
      </c>
      <c r="AQ8" s="13">
        <f t="shared" si="13"/>
        <v>7641.5454838709666</v>
      </c>
      <c r="AR8" s="15">
        <f>'Actual Production'!AR8/$A8</f>
        <v>1788.8654838709679</v>
      </c>
      <c r="AS8" s="16">
        <f>'Actual Production'!AS8/$A8</f>
        <v>2721.0193548387097</v>
      </c>
      <c r="AT8" s="13">
        <f t="shared" si="14"/>
        <v>4509.8848387096778</v>
      </c>
      <c r="AU8" s="14">
        <f>'Actual Production'!AU8/$A8</f>
        <v>0</v>
      </c>
      <c r="AV8" s="14">
        <f>'Actual Production'!AV8/$A8</f>
        <v>0</v>
      </c>
      <c r="AW8" s="14">
        <f t="shared" si="15"/>
        <v>0</v>
      </c>
      <c r="AX8" s="15">
        <f>'Actual Production'!AX8/$A8</f>
        <v>2295.8203225806451</v>
      </c>
      <c r="AY8" s="16">
        <f>'Actual Production'!AY8/$A8</f>
        <v>1012.001935483871</v>
      </c>
      <c r="AZ8" s="13">
        <f t="shared" si="16"/>
        <v>3307.8222580645161</v>
      </c>
      <c r="BA8" s="15">
        <f>'Actual Production'!BA8/$A8</f>
        <v>2809.1612903225805</v>
      </c>
      <c r="BB8" s="16">
        <f>'Actual Production'!BB8/$A8</f>
        <v>5351.3870967741932</v>
      </c>
      <c r="BC8" s="13">
        <f t="shared" si="17"/>
        <v>8160.5483870967737</v>
      </c>
      <c r="BD8" s="15">
        <f>'Actual Production'!BD8/$A8</f>
        <v>937.60806451612893</v>
      </c>
      <c r="BE8" s="16">
        <f>'Actual Production'!BE8/$A8</f>
        <v>24.659032258064514</v>
      </c>
      <c r="BF8" s="13">
        <f t="shared" si="18"/>
        <v>962.26709677419342</v>
      </c>
      <c r="BG8" s="12">
        <f t="shared" si="19"/>
        <v>17898.447741935481</v>
      </c>
      <c r="BH8" s="12">
        <f t="shared" si="20"/>
        <v>24000.74580645161</v>
      </c>
      <c r="BI8" s="13">
        <f t="shared" si="21"/>
        <v>41899.193548387098</v>
      </c>
    </row>
    <row r="9" spans="1:61" x14ac:dyDescent="0.35">
      <c r="A9" s="2">
        <v>30</v>
      </c>
      <c r="B9" s="10">
        <v>41426</v>
      </c>
      <c r="C9" s="11">
        <f>'Actual Production'!C9/$A9</f>
        <v>1852.7</v>
      </c>
      <c r="D9" s="12">
        <f>'Actual Production'!D9/$A9</f>
        <v>1910.6</v>
      </c>
      <c r="E9" s="13">
        <f t="shared" si="22"/>
        <v>3763.3</v>
      </c>
      <c r="F9" s="11">
        <f>'Actual Production'!F9/$A9</f>
        <v>4219.9666666666662</v>
      </c>
      <c r="G9" s="12">
        <f>'Actual Production'!G9/$A9</f>
        <v>8192.2000000000007</v>
      </c>
      <c r="H9" s="13">
        <f t="shared" si="4"/>
        <v>12412.166666666668</v>
      </c>
      <c r="I9" s="11">
        <f>'Actual Production'!I9/$A9</f>
        <v>3471.5</v>
      </c>
      <c r="J9" s="12">
        <f>'Actual Production'!J9/$A9</f>
        <v>5362.0666666666666</v>
      </c>
      <c r="K9" s="13">
        <f t="shared" si="5"/>
        <v>8833.5666666666657</v>
      </c>
      <c r="L9" s="11">
        <f>'Actual Production'!L9/$A9</f>
        <v>1651.8</v>
      </c>
      <c r="M9" s="12">
        <f>'Actual Production'!M9/$A9</f>
        <v>3093.5333333333333</v>
      </c>
      <c r="N9" s="13">
        <f t="shared" si="6"/>
        <v>4745.333333333333</v>
      </c>
      <c r="O9" s="11">
        <f>'Actual Production'!O9/$A9</f>
        <v>0</v>
      </c>
      <c r="P9" s="12">
        <f>'Actual Production'!P9/$A9</f>
        <v>0</v>
      </c>
      <c r="Q9" s="13">
        <f t="shared" si="7"/>
        <v>0</v>
      </c>
      <c r="R9" s="11">
        <f>'Actual Production'!R9/$A9</f>
        <v>2073.8426666666664</v>
      </c>
      <c r="S9" s="12">
        <f>'Actual Production'!S9/$A9</f>
        <v>873.93233333333342</v>
      </c>
      <c r="T9" s="13">
        <f t="shared" si="8"/>
        <v>2947.7749999999996</v>
      </c>
      <c r="U9" s="11">
        <f>'Actual Production'!U9/$A9</f>
        <v>2967.4</v>
      </c>
      <c r="V9" s="12">
        <f>'Actual Production'!V9/$A9</f>
        <v>7831.1</v>
      </c>
      <c r="W9" s="13">
        <f t="shared" si="9"/>
        <v>10798.5</v>
      </c>
      <c r="X9" s="11">
        <f>'Actual Production'!X9/$A9</f>
        <v>807.65699999999993</v>
      </c>
      <c r="Y9" s="12">
        <f>'Actual Production'!Y9/$A9</f>
        <v>0</v>
      </c>
      <c r="Z9" s="13">
        <f t="shared" si="10"/>
        <v>807.65699999999993</v>
      </c>
      <c r="AA9" s="12">
        <f t="shared" si="11"/>
        <v>17044.866333333335</v>
      </c>
      <c r="AB9" s="12">
        <f t="shared" si="11"/>
        <v>27263.432333333338</v>
      </c>
      <c r="AC9" s="13">
        <f t="shared" si="11"/>
        <v>44308.298666666669</v>
      </c>
      <c r="AD9" s="90"/>
      <c r="AH9" s="10">
        <v>41426</v>
      </c>
      <c r="AI9" s="15">
        <f>'Actual Production'!AI9/$A9</f>
        <v>1642.9733333333331</v>
      </c>
      <c r="AJ9" s="12">
        <f>'Actual Production'!AJ9/$A9</f>
        <v>1948.3033333333333</v>
      </c>
      <c r="AK9" s="13">
        <f t="shared" si="23"/>
        <v>3591.2766666666666</v>
      </c>
      <c r="AL9" s="15">
        <f>'Actual Production'!AL9/$A9</f>
        <v>3766.2889999999998</v>
      </c>
      <c r="AM9" s="16">
        <f>'Actual Production'!AM9/$A9</f>
        <v>4997.0633333333335</v>
      </c>
      <c r="AN9" s="13">
        <f t="shared" si="12"/>
        <v>8763.3523333333324</v>
      </c>
      <c r="AO9" s="15">
        <f>'Actual Production'!AO9/$A9</f>
        <v>3058.7776666666668</v>
      </c>
      <c r="AP9" s="16">
        <f>'Actual Production'!AP9/$A9</f>
        <v>3874.7443333333335</v>
      </c>
      <c r="AQ9" s="13">
        <f t="shared" si="13"/>
        <v>6933.5220000000008</v>
      </c>
      <c r="AR9" s="15">
        <f>'Actual Production'!AR9/$A9</f>
        <v>1807.7259999999999</v>
      </c>
      <c r="AS9" s="16">
        <f>'Actual Production'!AS9/$A9</f>
        <v>3134.2846666666665</v>
      </c>
      <c r="AT9" s="13">
        <f t="shared" si="14"/>
        <v>4942.0106666666661</v>
      </c>
      <c r="AU9" s="14">
        <f>'Actual Production'!AU9/$A9</f>
        <v>0</v>
      </c>
      <c r="AV9" s="14">
        <f>'Actual Production'!AV9/$A9</f>
        <v>0</v>
      </c>
      <c r="AW9" s="14">
        <f t="shared" si="15"/>
        <v>0</v>
      </c>
      <c r="AX9" s="15">
        <f>'Actual Production'!AX9/$A9</f>
        <v>2280.2283333333335</v>
      </c>
      <c r="AY9" s="16">
        <f>'Actual Production'!AY9/$A9</f>
        <v>1256.0600000000002</v>
      </c>
      <c r="AZ9" s="13">
        <f t="shared" si="16"/>
        <v>3536.2883333333339</v>
      </c>
      <c r="BA9" s="15">
        <f>'Actual Production'!BA9/$A9</f>
        <v>2937.7333333333331</v>
      </c>
      <c r="BB9" s="16">
        <f>'Actual Production'!BB9/$A9</f>
        <v>4334.0666666666666</v>
      </c>
      <c r="BC9" s="13">
        <f t="shared" si="17"/>
        <v>7271.7999999999993</v>
      </c>
      <c r="BD9" s="15">
        <f>'Actual Production'!BD9/$A9</f>
        <v>681.25733333333335</v>
      </c>
      <c r="BE9" s="16">
        <f>'Actual Production'!BE9/$A9</f>
        <v>0</v>
      </c>
      <c r="BF9" s="13">
        <f t="shared" si="18"/>
        <v>681.25733333333335</v>
      </c>
      <c r="BG9" s="12">
        <f t="shared" si="19"/>
        <v>16174.984999999999</v>
      </c>
      <c r="BH9" s="12">
        <f t="shared" si="20"/>
        <v>19544.522333333334</v>
      </c>
      <c r="BI9" s="13">
        <f t="shared" si="21"/>
        <v>35719.507333333335</v>
      </c>
    </row>
    <row r="10" spans="1:61" x14ac:dyDescent="0.35">
      <c r="A10" s="2">
        <v>31</v>
      </c>
      <c r="B10" s="10">
        <v>41456</v>
      </c>
      <c r="C10" s="11">
        <f>'Actual Production'!C10/$A10</f>
        <v>4463.7096774193551</v>
      </c>
      <c r="D10" s="12">
        <f>'Actual Production'!D10/$A10</f>
        <v>5576.3870967741932</v>
      </c>
      <c r="E10" s="13">
        <f t="shared" si="22"/>
        <v>10040.096774193549</v>
      </c>
      <c r="F10" s="11">
        <f>'Actual Production'!F10/$A10</f>
        <v>4043.3225806451615</v>
      </c>
      <c r="G10" s="12">
        <f>'Actual Production'!G10/$A10</f>
        <v>7393</v>
      </c>
      <c r="H10" s="13">
        <f t="shared" si="4"/>
        <v>11436.322580645161</v>
      </c>
      <c r="I10" s="11">
        <f>'Actual Production'!I10/$A10</f>
        <v>3443</v>
      </c>
      <c r="J10" s="12">
        <f>'Actual Production'!J10/$A10</f>
        <v>4991.8387096774195</v>
      </c>
      <c r="K10" s="13">
        <f t="shared" si="5"/>
        <v>8434.8387096774204</v>
      </c>
      <c r="L10" s="11">
        <f>'Actual Production'!L10/$A10</f>
        <v>1530.3870967741937</v>
      </c>
      <c r="M10" s="12">
        <f>'Actual Production'!M10/$A10</f>
        <v>2370.0967741935483</v>
      </c>
      <c r="N10" s="13">
        <f t="shared" si="6"/>
        <v>3900.483870967742</v>
      </c>
      <c r="O10" s="11">
        <f>'Actual Production'!O10/$A10</f>
        <v>0</v>
      </c>
      <c r="P10" s="12">
        <f>'Actual Production'!P10/$A10</f>
        <v>0</v>
      </c>
      <c r="Q10" s="13">
        <f t="shared" si="7"/>
        <v>0</v>
      </c>
      <c r="R10" s="11">
        <f>'Actual Production'!R10/$A10</f>
        <v>1949.7251612903226</v>
      </c>
      <c r="S10" s="12">
        <f>'Actual Production'!S10/$A10</f>
        <v>923.84096774193551</v>
      </c>
      <c r="T10" s="13">
        <f t="shared" si="8"/>
        <v>2873.5661290322582</v>
      </c>
      <c r="U10" s="11">
        <f>'Actual Production'!U10/$A10</f>
        <v>2472.4193548387098</v>
      </c>
      <c r="V10" s="12">
        <f>'Actual Production'!V10/$A10</f>
        <v>8186.7741935483873</v>
      </c>
      <c r="W10" s="13">
        <f t="shared" si="9"/>
        <v>10659.193548387097</v>
      </c>
      <c r="X10" s="11">
        <f>'Actual Production'!X10/$A10</f>
        <v>706.5396774193548</v>
      </c>
      <c r="Y10" s="12">
        <f>'Actual Production'!Y10/$A10</f>
        <v>90.288387096774201</v>
      </c>
      <c r="Z10" s="13">
        <f t="shared" si="10"/>
        <v>796.82806451612896</v>
      </c>
      <c r="AA10" s="12">
        <f t="shared" si="11"/>
        <v>18609.103548387095</v>
      </c>
      <c r="AB10" s="12">
        <f t="shared" si="11"/>
        <v>29532.22612903226</v>
      </c>
      <c r="AC10" s="13">
        <f t="shared" si="11"/>
        <v>48141.329677419366</v>
      </c>
      <c r="AD10" s="90"/>
      <c r="AH10" s="10">
        <v>41456</v>
      </c>
      <c r="AI10" s="15">
        <f>'Actual Production'!AI10/$A10</f>
        <v>4580.6000000000004</v>
      </c>
      <c r="AJ10" s="12">
        <f>'Actual Production'!AJ10/$A10</f>
        <v>7379.2077419354837</v>
      </c>
      <c r="AK10" s="13">
        <f t="shared" si="23"/>
        <v>11959.807741935485</v>
      </c>
      <c r="AL10" s="15">
        <f>'Actual Production'!AL10/$A10</f>
        <v>3088.5219354838709</v>
      </c>
      <c r="AM10" s="16">
        <f>'Actual Production'!AM10/$A10</f>
        <v>7508.3870967741932</v>
      </c>
      <c r="AN10" s="13">
        <f t="shared" si="12"/>
        <v>10596.909032258063</v>
      </c>
      <c r="AO10" s="15">
        <f>'Actual Production'!AO10/$A10</f>
        <v>2923.7745161290322</v>
      </c>
      <c r="AP10" s="16">
        <f>'Actual Production'!AP10/$A10</f>
        <v>3411.1041935483868</v>
      </c>
      <c r="AQ10" s="13">
        <f t="shared" si="13"/>
        <v>6334.8787096774195</v>
      </c>
      <c r="AR10" s="15">
        <f>'Actual Production'!AR10/$A10</f>
        <v>1444.76</v>
      </c>
      <c r="AS10" s="16">
        <f>'Actual Production'!AS10/$A10</f>
        <v>2306.9890322580645</v>
      </c>
      <c r="AT10" s="13">
        <f t="shared" si="14"/>
        <v>3751.7490322580643</v>
      </c>
      <c r="AU10" s="14">
        <f>'Actual Production'!AU10/$A10</f>
        <v>0</v>
      </c>
      <c r="AV10" s="14">
        <f>'Actual Production'!AV10/$A10</f>
        <v>0</v>
      </c>
      <c r="AW10" s="14">
        <f t="shared" si="15"/>
        <v>0</v>
      </c>
      <c r="AX10" s="15">
        <f>'Actual Production'!AX10/$A10</f>
        <v>1938.016129032258</v>
      </c>
      <c r="AY10" s="16">
        <f>'Actual Production'!AY10/$A10</f>
        <v>817.88709677419354</v>
      </c>
      <c r="AZ10" s="13">
        <f t="shared" si="16"/>
        <v>2755.9032258064517</v>
      </c>
      <c r="BA10" s="15">
        <f>'Actual Production'!BA10/$A10</f>
        <v>2237.2903225806454</v>
      </c>
      <c r="BB10" s="16">
        <f>'Actual Production'!BB10/$A10</f>
        <v>7094.7096774193551</v>
      </c>
      <c r="BC10" s="13">
        <f t="shared" si="17"/>
        <v>9332</v>
      </c>
      <c r="BD10" s="15">
        <f>'Actual Production'!BD10/$A10</f>
        <v>648.49870967741936</v>
      </c>
      <c r="BE10" s="16">
        <f>'Actual Production'!BE10/$A10</f>
        <v>0</v>
      </c>
      <c r="BF10" s="13">
        <f t="shared" si="18"/>
        <v>648.49870967741936</v>
      </c>
      <c r="BG10" s="12">
        <f t="shared" si="19"/>
        <v>16861.461612903226</v>
      </c>
      <c r="BH10" s="12">
        <f t="shared" si="20"/>
        <v>28518.284838709678</v>
      </c>
      <c r="BI10" s="13">
        <f t="shared" si="21"/>
        <v>45379.746451612904</v>
      </c>
    </row>
    <row r="11" spans="1:61" x14ac:dyDescent="0.35">
      <c r="A11" s="2">
        <v>31</v>
      </c>
      <c r="B11" s="10">
        <v>41487</v>
      </c>
      <c r="C11" s="11">
        <f>'Actual Production'!C11/$A11</f>
        <v>4288.3870967741932</v>
      </c>
      <c r="D11" s="12">
        <f>'Actual Production'!D11/$A11</f>
        <v>5530.5161290322585</v>
      </c>
      <c r="E11" s="13">
        <f t="shared" si="22"/>
        <v>9818.9032258064508</v>
      </c>
      <c r="F11" s="11">
        <f>'Actual Production'!F11/$A11</f>
        <v>4213.3548387096771</v>
      </c>
      <c r="G11" s="12">
        <f>'Actual Production'!G11/$A11</f>
        <v>6824.8387096774195</v>
      </c>
      <c r="H11" s="13">
        <f t="shared" si="4"/>
        <v>11038.193548387097</v>
      </c>
      <c r="I11" s="11">
        <f>'Actual Production'!I11/$A11</f>
        <v>4212.322580645161</v>
      </c>
      <c r="J11" s="12">
        <f>'Actual Production'!J11/$A11</f>
        <v>5538.9032258064517</v>
      </c>
      <c r="K11" s="13">
        <f t="shared" si="5"/>
        <v>9751.2258064516136</v>
      </c>
      <c r="L11" s="11">
        <f>'Actual Production'!L11/$A11</f>
        <v>1802.3870967741937</v>
      </c>
      <c r="M11" s="12">
        <f>'Actual Production'!M11/$A11</f>
        <v>2446.8387096774195</v>
      </c>
      <c r="N11" s="13">
        <f t="shared" si="6"/>
        <v>4249.2258064516136</v>
      </c>
      <c r="O11" s="11">
        <f>'Actual Production'!O11/$A11</f>
        <v>0</v>
      </c>
      <c r="P11" s="12">
        <f>'Actual Production'!P11/$A11</f>
        <v>0</v>
      </c>
      <c r="Q11" s="13">
        <f t="shared" si="7"/>
        <v>0</v>
      </c>
      <c r="R11" s="11">
        <f>'Actual Production'!R11/$A11</f>
        <v>1703.9432258064514</v>
      </c>
      <c r="S11" s="12">
        <f>'Actual Production'!S11/$A11</f>
        <v>1032.6464516129033</v>
      </c>
      <c r="T11" s="13">
        <f t="shared" si="8"/>
        <v>2736.5896774193548</v>
      </c>
      <c r="U11" s="11">
        <f>'Actual Production'!U11/$A11</f>
        <v>3093.7096774193546</v>
      </c>
      <c r="V11" s="12">
        <f>'Actual Production'!V11/$A11</f>
        <v>8155</v>
      </c>
      <c r="W11" s="13">
        <f t="shared" si="9"/>
        <v>11248.709677419354</v>
      </c>
      <c r="X11" s="11">
        <f>'Actual Production'!X11/$A11</f>
        <v>729.32129032258058</v>
      </c>
      <c r="Y11" s="12">
        <f>'Actual Production'!Y11/$A11</f>
        <v>210.87741935483871</v>
      </c>
      <c r="Z11" s="13">
        <f t="shared" si="10"/>
        <v>940.19870967741929</v>
      </c>
      <c r="AA11" s="12">
        <f t="shared" si="11"/>
        <v>20043.425806451611</v>
      </c>
      <c r="AB11" s="12">
        <f t="shared" si="11"/>
        <v>29739.620645161289</v>
      </c>
      <c r="AC11" s="13">
        <f t="shared" si="11"/>
        <v>49783.0464516129</v>
      </c>
      <c r="AD11" s="90"/>
      <c r="AH11" s="10">
        <v>41487</v>
      </c>
      <c r="AI11" s="15">
        <f>'Actual Production'!AI11/$A11</f>
        <v>4170.2451612903224</v>
      </c>
      <c r="AJ11" s="12">
        <f>'Actual Production'!AJ11/$A11</f>
        <v>4620.7677419354832</v>
      </c>
      <c r="AK11" s="13">
        <f t="shared" si="23"/>
        <v>8791.0129032258046</v>
      </c>
      <c r="AL11" s="15">
        <f>'Actual Production'!AL11/$A11</f>
        <v>2550.862258064516</v>
      </c>
      <c r="AM11" s="16">
        <f>'Actual Production'!AM11/$A11</f>
        <v>4997.3954838709678</v>
      </c>
      <c r="AN11" s="13">
        <f t="shared" si="12"/>
        <v>7548.2577419354839</v>
      </c>
      <c r="AO11" s="15">
        <f>'Actual Production'!AO11/$A11</f>
        <v>4245.9148387096766</v>
      </c>
      <c r="AP11" s="16">
        <f>'Actual Production'!AP11/$A11</f>
        <v>5149.8325806451612</v>
      </c>
      <c r="AQ11" s="13">
        <f t="shared" si="13"/>
        <v>9395.7474193548369</v>
      </c>
      <c r="AR11" s="15">
        <f>'Actual Production'!AR11/$A11</f>
        <v>1658.2551612903228</v>
      </c>
      <c r="AS11" s="16">
        <f>'Actual Production'!AS11/$A11</f>
        <v>2004.6129032258063</v>
      </c>
      <c r="AT11" s="13">
        <f t="shared" si="14"/>
        <v>3662.8680645161294</v>
      </c>
      <c r="AU11" s="14">
        <f>'Actual Production'!AU11/$A11</f>
        <v>0</v>
      </c>
      <c r="AV11" s="14">
        <f>'Actual Production'!AV11/$A11</f>
        <v>0</v>
      </c>
      <c r="AW11" s="14">
        <f t="shared" si="15"/>
        <v>0</v>
      </c>
      <c r="AX11" s="15">
        <f>'Actual Production'!AX11/$A11</f>
        <v>1765.4945161290323</v>
      </c>
      <c r="AY11" s="16">
        <f>'Actual Production'!AY11/$A11</f>
        <v>1083.4125806451614</v>
      </c>
      <c r="AZ11" s="13">
        <f t="shared" si="16"/>
        <v>2848.9070967741936</v>
      </c>
      <c r="BA11" s="15">
        <f>'Actual Production'!BA11/$A11</f>
        <v>2685.922258064516</v>
      </c>
      <c r="BB11" s="16">
        <f>'Actual Production'!BB11/$A11</f>
        <v>8402.2074193548378</v>
      </c>
      <c r="BC11" s="13">
        <f t="shared" si="17"/>
        <v>11088.129677419354</v>
      </c>
      <c r="BD11" s="15">
        <f>'Actual Production'!BD11/$A11</f>
        <v>645.5422580645162</v>
      </c>
      <c r="BE11" s="16">
        <f>'Actual Production'!BE11/$A11</f>
        <v>234.58516129032259</v>
      </c>
      <c r="BF11" s="13">
        <f t="shared" si="18"/>
        <v>880.12741935483882</v>
      </c>
      <c r="BG11" s="12">
        <f t="shared" si="19"/>
        <v>17722.236451612902</v>
      </c>
      <c r="BH11" s="12">
        <f t="shared" si="20"/>
        <v>26492.813870967741</v>
      </c>
      <c r="BI11" s="13">
        <f t="shared" si="21"/>
        <v>44215.050322580639</v>
      </c>
    </row>
    <row r="12" spans="1:61" x14ac:dyDescent="0.35">
      <c r="A12" s="2">
        <v>30</v>
      </c>
      <c r="B12" s="10">
        <v>41518</v>
      </c>
      <c r="C12" s="11">
        <f>'Actual Production'!C12/$A12</f>
        <v>3136.4</v>
      </c>
      <c r="D12" s="12">
        <f>'Actual Production'!D12/$A12</f>
        <v>5829.5666666666666</v>
      </c>
      <c r="E12" s="13">
        <f t="shared" si="22"/>
        <v>8965.9666666666672</v>
      </c>
      <c r="F12" s="11">
        <f>'Actual Production'!F12/$A12</f>
        <v>3390.7666666666669</v>
      </c>
      <c r="G12" s="12">
        <f>'Actual Production'!G12/$A12</f>
        <v>6959.3666666666668</v>
      </c>
      <c r="H12" s="13">
        <f t="shared" si="4"/>
        <v>10350.133333333333</v>
      </c>
      <c r="I12" s="11">
        <f>'Actual Production'!I12/$A12</f>
        <v>3806.7333333333331</v>
      </c>
      <c r="J12" s="12">
        <f>'Actual Production'!J12/$A12</f>
        <v>5703.2666666666664</v>
      </c>
      <c r="K12" s="13">
        <f t="shared" si="5"/>
        <v>9510</v>
      </c>
      <c r="L12" s="11">
        <f>'Actual Production'!L12/$A12</f>
        <v>1175.1333333333334</v>
      </c>
      <c r="M12" s="12">
        <f>'Actual Production'!M12/$A12</f>
        <v>2128.9666666666667</v>
      </c>
      <c r="N12" s="13">
        <f t="shared" si="6"/>
        <v>3304.1000000000004</v>
      </c>
      <c r="O12" s="11">
        <f>'Actual Production'!O12/$A12</f>
        <v>0</v>
      </c>
      <c r="P12" s="12">
        <f>'Actual Production'!P12/$A12</f>
        <v>0</v>
      </c>
      <c r="Q12" s="13">
        <f t="shared" si="7"/>
        <v>0</v>
      </c>
      <c r="R12" s="11">
        <f>'Actual Production'!R12/$A12</f>
        <v>2023.1413333333333</v>
      </c>
      <c r="S12" s="12">
        <f>'Actual Production'!S12/$A12</f>
        <v>1283.905</v>
      </c>
      <c r="T12" s="13">
        <f t="shared" si="8"/>
        <v>3307.0463333333332</v>
      </c>
      <c r="U12" s="11">
        <f>'Actual Production'!U12/$A12</f>
        <v>2388.8666666666668</v>
      </c>
      <c r="V12" s="12">
        <f>'Actual Production'!V12/$A12</f>
        <v>7678.3</v>
      </c>
      <c r="W12" s="13">
        <f t="shared" si="9"/>
        <v>10067.166666666668</v>
      </c>
      <c r="X12" s="11">
        <f>'Actual Production'!X12/$A12</f>
        <v>711.17</v>
      </c>
      <c r="Y12" s="12">
        <f>'Actual Production'!Y12/$A12</f>
        <v>70.852000000000004</v>
      </c>
      <c r="Z12" s="13">
        <f t="shared" si="10"/>
        <v>782.02199999999993</v>
      </c>
      <c r="AA12" s="12">
        <f t="shared" si="11"/>
        <v>16632.211333333333</v>
      </c>
      <c r="AB12" s="12">
        <f t="shared" si="11"/>
        <v>29654.223666666661</v>
      </c>
      <c r="AC12" s="13">
        <f t="shared" si="11"/>
        <v>46286.434999999998</v>
      </c>
      <c r="AD12" s="90"/>
      <c r="AH12" s="10">
        <v>41518</v>
      </c>
      <c r="AI12" s="15">
        <f>'Actual Production'!AI12/$A12</f>
        <v>2787.4666666666667</v>
      </c>
      <c r="AJ12" s="12">
        <f>'Actual Production'!AJ12/$A12</f>
        <v>4500.3999999999996</v>
      </c>
      <c r="AK12" s="13">
        <f t="shared" si="23"/>
        <v>7287.8666666666668</v>
      </c>
      <c r="AL12" s="15">
        <f>'Actual Production'!AL12/$A12</f>
        <v>3125.7190000000001</v>
      </c>
      <c r="AM12" s="16">
        <f>'Actual Production'!AM12/$A12</f>
        <v>5936.6713333333337</v>
      </c>
      <c r="AN12" s="13">
        <f t="shared" si="12"/>
        <v>9062.3903333333328</v>
      </c>
      <c r="AO12" s="15">
        <f>'Actual Production'!AO12/$A12</f>
        <v>3820.3866666666668</v>
      </c>
      <c r="AP12" s="16">
        <f>'Actual Production'!AP12/$A12</f>
        <v>5909.4693333333325</v>
      </c>
      <c r="AQ12" s="13">
        <f t="shared" si="13"/>
        <v>9729.8559999999998</v>
      </c>
      <c r="AR12" s="15">
        <f>'Actual Production'!AR12/$A12</f>
        <v>964.15333333333331</v>
      </c>
      <c r="AS12" s="16">
        <f>'Actual Production'!AS12/$A12</f>
        <v>1035.7346666666667</v>
      </c>
      <c r="AT12" s="13">
        <f t="shared" si="14"/>
        <v>1999.8879999999999</v>
      </c>
      <c r="AU12" s="14">
        <f>'Actual Production'!AU12/$A12</f>
        <v>0</v>
      </c>
      <c r="AV12" s="14">
        <f>'Actual Production'!AV12/$A12</f>
        <v>0</v>
      </c>
      <c r="AW12" s="14">
        <f t="shared" si="15"/>
        <v>0</v>
      </c>
      <c r="AX12" s="15">
        <f>'Actual Production'!AX12/$A12</f>
        <v>1977.6660000000002</v>
      </c>
      <c r="AY12" s="16">
        <f>'Actual Production'!AY12/$A12</f>
        <v>1127.6673333333333</v>
      </c>
      <c r="AZ12" s="13">
        <f t="shared" si="16"/>
        <v>3105.3333333333335</v>
      </c>
      <c r="BA12" s="15">
        <f>'Actual Production'!BA12/$A12</f>
        <v>2478.5</v>
      </c>
      <c r="BB12" s="16">
        <f>'Actual Production'!BB12/$A12</f>
        <v>8341.2333333333336</v>
      </c>
      <c r="BC12" s="13">
        <f t="shared" si="17"/>
        <v>10819.733333333334</v>
      </c>
      <c r="BD12" s="15">
        <f>'Actual Production'!BD12/$A12</f>
        <v>766.51</v>
      </c>
      <c r="BE12" s="16">
        <f>'Actual Production'!BE12/$A12</f>
        <v>108.99233333333333</v>
      </c>
      <c r="BF12" s="13">
        <f t="shared" si="18"/>
        <v>875.50233333333335</v>
      </c>
      <c r="BG12" s="12">
        <f t="shared" si="19"/>
        <v>15920.401666666667</v>
      </c>
      <c r="BH12" s="12">
        <f t="shared" si="20"/>
        <v>26960.168333333331</v>
      </c>
      <c r="BI12" s="13">
        <f t="shared" si="21"/>
        <v>42880.57</v>
      </c>
    </row>
    <row r="13" spans="1:61" x14ac:dyDescent="0.35">
      <c r="A13" s="2">
        <v>31</v>
      </c>
      <c r="B13" s="10">
        <v>41548</v>
      </c>
      <c r="C13" s="11">
        <f>'Actual Production'!C13/$A13</f>
        <v>2691.8709677419356</v>
      </c>
      <c r="D13" s="12">
        <f>'Actual Production'!D13/$A13</f>
        <v>4833.2580645161288</v>
      </c>
      <c r="E13" s="13">
        <f t="shared" si="22"/>
        <v>7525.1290322580644</v>
      </c>
      <c r="F13" s="11">
        <f>'Actual Production'!F13/$A13</f>
        <v>3407.9677419354839</v>
      </c>
      <c r="G13" s="12">
        <f>'Actual Production'!G13/$A13</f>
        <v>8048.8387096774195</v>
      </c>
      <c r="H13" s="13">
        <f t="shared" si="4"/>
        <v>11456.806451612903</v>
      </c>
      <c r="I13" s="11">
        <f>'Actual Production'!I13/$A13</f>
        <v>4117.322580645161</v>
      </c>
      <c r="J13" s="12">
        <f>'Actual Production'!J13/$A13</f>
        <v>5680.1612903225805</v>
      </c>
      <c r="K13" s="13">
        <f t="shared" si="5"/>
        <v>9797.4838709677424</v>
      </c>
      <c r="L13" s="11">
        <f>'Actual Production'!L13/$A13</f>
        <v>1189.1935483870968</v>
      </c>
      <c r="M13" s="12">
        <f>'Actual Production'!M13/$A13</f>
        <v>2552.6774193548385</v>
      </c>
      <c r="N13" s="13">
        <f t="shared" si="6"/>
        <v>3741.8709677419356</v>
      </c>
      <c r="O13" s="11">
        <f>'Actual Production'!O13/$A13</f>
        <v>0</v>
      </c>
      <c r="P13" s="12">
        <f>'Actual Production'!P13/$A13</f>
        <v>0</v>
      </c>
      <c r="Q13" s="13">
        <f t="shared" si="7"/>
        <v>0</v>
      </c>
      <c r="R13" s="11">
        <f>'Actual Production'!R13/$A13</f>
        <v>1825.0402580645161</v>
      </c>
      <c r="S13" s="12">
        <f>'Actual Production'!S13/$A13</f>
        <v>1046.5203870967741</v>
      </c>
      <c r="T13" s="13">
        <f t="shared" si="8"/>
        <v>2871.5606451612903</v>
      </c>
      <c r="U13" s="11">
        <f>'Actual Production'!U13/$A13</f>
        <v>2248.516129032258</v>
      </c>
      <c r="V13" s="12">
        <f>'Actual Production'!V13/$A13</f>
        <v>8519.5483870967746</v>
      </c>
      <c r="W13" s="13">
        <f t="shared" si="9"/>
        <v>10768.064516129032</v>
      </c>
      <c r="X13" s="11">
        <f>'Actual Production'!X13/$A13</f>
        <v>849.4735483870968</v>
      </c>
      <c r="Y13" s="12">
        <f>'Actual Production'!Y13/$A13</f>
        <v>232.86516129032256</v>
      </c>
      <c r="Z13" s="13">
        <f t="shared" si="10"/>
        <v>1082.3387096774193</v>
      </c>
      <c r="AA13" s="12">
        <f t="shared" si="11"/>
        <v>16329.38477419355</v>
      </c>
      <c r="AB13" s="12">
        <f t="shared" si="11"/>
        <v>30913.86941935484</v>
      </c>
      <c r="AC13" s="13">
        <f t="shared" si="11"/>
        <v>47243.254193548382</v>
      </c>
      <c r="AD13" s="90"/>
      <c r="AH13" s="10">
        <v>41548</v>
      </c>
      <c r="AI13" s="15">
        <f>'Actual Production'!AI13/$A13</f>
        <v>2846.5483870967741</v>
      </c>
      <c r="AJ13" s="12">
        <f>'Actual Production'!AJ13/$A13</f>
        <v>4363.7451612903224</v>
      </c>
      <c r="AK13" s="13">
        <f t="shared" si="23"/>
        <v>7210.293548387097</v>
      </c>
      <c r="AL13" s="15">
        <f>'Actual Production'!AL13/$A13</f>
        <v>3730.2806451612901</v>
      </c>
      <c r="AM13" s="16">
        <f>'Actual Production'!AM13/$A13</f>
        <v>6075.7377419354834</v>
      </c>
      <c r="AN13" s="13">
        <f t="shared" si="12"/>
        <v>9806.0183870967739</v>
      </c>
      <c r="AO13" s="15">
        <f>'Actual Production'!AO13/$A13</f>
        <v>3783.7429032258065</v>
      </c>
      <c r="AP13" s="16">
        <f>'Actual Production'!AP13/$A13</f>
        <v>5837.2341935483873</v>
      </c>
      <c r="AQ13" s="13">
        <f t="shared" si="13"/>
        <v>9620.9770967741933</v>
      </c>
      <c r="AR13" s="15">
        <f>'Actual Production'!AR13/$A13</f>
        <v>1352.6135483870967</v>
      </c>
      <c r="AS13" s="16">
        <f>'Actual Production'!AS13/$A13</f>
        <v>3600.7599999999998</v>
      </c>
      <c r="AT13" s="13">
        <f t="shared" si="14"/>
        <v>4953.3735483870969</v>
      </c>
      <c r="AU13" s="14">
        <f>'Actual Production'!AU13/$A13</f>
        <v>0</v>
      </c>
      <c r="AV13" s="14">
        <f>'Actual Production'!AV13/$A13</f>
        <v>0</v>
      </c>
      <c r="AW13" s="14">
        <f t="shared" si="15"/>
        <v>0</v>
      </c>
      <c r="AX13" s="15">
        <f>'Actual Production'!AX13/$A13</f>
        <v>1703.2258064516129</v>
      </c>
      <c r="AY13" s="16">
        <f>'Actual Production'!AY13/$A13</f>
        <v>1170.9677419354839</v>
      </c>
      <c r="AZ13" s="13">
        <f t="shared" si="16"/>
        <v>2874.1935483870966</v>
      </c>
      <c r="BA13" s="15">
        <f>'Actual Production'!BA13/$A13</f>
        <v>2182.5606451612903</v>
      </c>
      <c r="BB13" s="16">
        <f>'Actual Production'!BB13/$A13</f>
        <v>7659.9438709677424</v>
      </c>
      <c r="BC13" s="13">
        <f t="shared" si="17"/>
        <v>9842.5045161290327</v>
      </c>
      <c r="BD13" s="15">
        <f>'Actual Production'!BD13/$A13</f>
        <v>800.55451612903221</v>
      </c>
      <c r="BE13" s="16">
        <f>'Actual Production'!BE13/$A13</f>
        <v>209.6032258064516</v>
      </c>
      <c r="BF13" s="13">
        <f t="shared" si="18"/>
        <v>1010.1577419354838</v>
      </c>
      <c r="BG13" s="12">
        <f t="shared" si="19"/>
        <v>16399.526451612903</v>
      </c>
      <c r="BH13" s="12">
        <f t="shared" si="20"/>
        <v>28917.991935483871</v>
      </c>
      <c r="BI13" s="13">
        <f t="shared" si="21"/>
        <v>45317.518387096781</v>
      </c>
    </row>
    <row r="14" spans="1:61" x14ac:dyDescent="0.35">
      <c r="A14" s="2">
        <v>30</v>
      </c>
      <c r="B14" s="10">
        <v>41579</v>
      </c>
      <c r="C14" s="11">
        <f>'Actual Production'!C14/$A14</f>
        <v>3172.7333333333331</v>
      </c>
      <c r="D14" s="12">
        <f>'Actual Production'!D14/$A14</f>
        <v>4979.5333333333338</v>
      </c>
      <c r="E14" s="13">
        <f t="shared" si="22"/>
        <v>8152.2666666666664</v>
      </c>
      <c r="F14" s="11">
        <f>'Actual Production'!F14/$A14</f>
        <v>3489.6</v>
      </c>
      <c r="G14" s="12">
        <f>'Actual Production'!G14/$A14</f>
        <v>7887.166666666667</v>
      </c>
      <c r="H14" s="13">
        <f t="shared" si="4"/>
        <v>11376.766666666666</v>
      </c>
      <c r="I14" s="11">
        <f>'Actual Production'!I14/$A14</f>
        <v>3930.5666666666666</v>
      </c>
      <c r="J14" s="12">
        <f>'Actual Production'!J14/$A14</f>
        <v>6100.4666666666662</v>
      </c>
      <c r="K14" s="13">
        <f t="shared" si="5"/>
        <v>10031.033333333333</v>
      </c>
      <c r="L14" s="11">
        <f>'Actual Production'!L14/$A14</f>
        <v>1867.1333333333334</v>
      </c>
      <c r="M14" s="12">
        <f>'Actual Production'!M14/$A14</f>
        <v>3343.1666666666665</v>
      </c>
      <c r="N14" s="13">
        <f t="shared" si="6"/>
        <v>5210.3</v>
      </c>
      <c r="O14" s="11">
        <f>'Actual Production'!O14/$A14</f>
        <v>0</v>
      </c>
      <c r="P14" s="12">
        <f>'Actual Production'!P14/$A14</f>
        <v>0</v>
      </c>
      <c r="Q14" s="13">
        <f t="shared" si="7"/>
        <v>0</v>
      </c>
      <c r="R14" s="11">
        <f>'Actual Production'!R14/$A14</f>
        <v>2091.482</v>
      </c>
      <c r="S14" s="12">
        <f>'Actual Production'!S14/$A14</f>
        <v>1296.896</v>
      </c>
      <c r="T14" s="13">
        <f t="shared" si="8"/>
        <v>3388.3779999999997</v>
      </c>
      <c r="U14" s="11">
        <f>'Actual Production'!U14/$A14</f>
        <v>2334.9333333333334</v>
      </c>
      <c r="V14" s="12">
        <f>'Actual Production'!V14/$A14</f>
        <v>7388.0666666666666</v>
      </c>
      <c r="W14" s="13">
        <f t="shared" si="9"/>
        <v>9723</v>
      </c>
      <c r="X14" s="11">
        <f>'Actual Production'!X14/$A14</f>
        <v>1065.0116666666665</v>
      </c>
      <c r="Y14" s="12">
        <f>'Actual Production'!Y14/$A14</f>
        <v>408.39366666666666</v>
      </c>
      <c r="Z14" s="13">
        <f t="shared" si="10"/>
        <v>1473.4053333333331</v>
      </c>
      <c r="AA14" s="12">
        <f t="shared" si="11"/>
        <v>17951.460333333333</v>
      </c>
      <c r="AB14" s="12">
        <f t="shared" si="11"/>
        <v>31403.689666666669</v>
      </c>
      <c r="AC14" s="13">
        <f t="shared" si="11"/>
        <v>49355.15</v>
      </c>
      <c r="AD14" s="90"/>
      <c r="AH14" s="10">
        <v>41579</v>
      </c>
      <c r="AI14" s="15">
        <f>'Actual Production'!AI14/$A14</f>
        <v>3703.4666666666667</v>
      </c>
      <c r="AJ14" s="12">
        <f>'Actual Production'!AJ14/$A14</f>
        <v>4057.8866666666668</v>
      </c>
      <c r="AK14" s="13">
        <f t="shared" si="23"/>
        <v>7761.3533333333335</v>
      </c>
      <c r="AL14" s="15">
        <f>'Actual Production'!AL14/$A14</f>
        <v>2938.3256666666666</v>
      </c>
      <c r="AM14" s="16">
        <f>'Actual Production'!AM14/$A14</f>
        <v>7639.0046666666667</v>
      </c>
      <c r="AN14" s="13">
        <f t="shared" si="12"/>
        <v>10577.330333333333</v>
      </c>
      <c r="AO14" s="15">
        <f>'Actual Production'!AO14/$A14</f>
        <v>3199.1126666666669</v>
      </c>
      <c r="AP14" s="16">
        <f>'Actual Production'!AP14/$A14</f>
        <v>5239.896333333334</v>
      </c>
      <c r="AQ14" s="13">
        <f t="shared" si="13"/>
        <v>8439.0090000000018</v>
      </c>
      <c r="AR14" s="15">
        <f>'Actual Production'!AR14/$A14</f>
        <v>1817.7149999999999</v>
      </c>
      <c r="AS14" s="16">
        <f>'Actual Production'!AS14/$A14</f>
        <v>3349.7236666666668</v>
      </c>
      <c r="AT14" s="13">
        <f t="shared" si="14"/>
        <v>5167.4386666666669</v>
      </c>
      <c r="AU14" s="14">
        <f>'Actual Production'!AU14/$A14</f>
        <v>0</v>
      </c>
      <c r="AV14" s="14">
        <f>'Actual Production'!AV14/$A14</f>
        <v>0</v>
      </c>
      <c r="AW14" s="14">
        <f t="shared" si="15"/>
        <v>0</v>
      </c>
      <c r="AX14" s="15">
        <f>'Actual Production'!AX14/$A14</f>
        <v>1768.8666666666666</v>
      </c>
      <c r="AY14" s="16">
        <f>'Actual Production'!AY14/$A14</f>
        <v>1580.0333333333333</v>
      </c>
      <c r="AZ14" s="13">
        <f t="shared" si="16"/>
        <v>3348.8999999999996</v>
      </c>
      <c r="BA14" s="15">
        <f>'Actual Production'!BA14/$A14</f>
        <v>2362.4333333333334</v>
      </c>
      <c r="BB14" s="16">
        <f>'Actual Production'!BB14/$A14</f>
        <v>8035.9666666666662</v>
      </c>
      <c r="BC14" s="13">
        <f t="shared" si="17"/>
        <v>10398.4</v>
      </c>
      <c r="BD14" s="15">
        <f>'Actual Production'!BD14/$A14</f>
        <v>1177.3990000000001</v>
      </c>
      <c r="BE14" s="16">
        <f>'Actual Production'!BE14/$A14</f>
        <v>327.4493333333333</v>
      </c>
      <c r="BF14" s="13">
        <f t="shared" si="18"/>
        <v>1504.8483333333334</v>
      </c>
      <c r="BG14" s="12">
        <f t="shared" si="19"/>
        <v>16967.319</v>
      </c>
      <c r="BH14" s="12">
        <f t="shared" si="20"/>
        <v>30229.96066666667</v>
      </c>
      <c r="BI14" s="13">
        <f t="shared" si="21"/>
        <v>47197.279666666669</v>
      </c>
    </row>
    <row r="15" spans="1:61" x14ac:dyDescent="0.35">
      <c r="A15" s="2">
        <v>31</v>
      </c>
      <c r="B15" s="10">
        <v>41974</v>
      </c>
      <c r="C15" s="11">
        <f>'Actual Production'!C15/$A15</f>
        <v>4113.5806451612907</v>
      </c>
      <c r="D15" s="12">
        <f>'Actual Production'!D15/$A15</f>
        <v>4584.4838709677415</v>
      </c>
      <c r="E15" s="13">
        <f t="shared" si="22"/>
        <v>8698.0645161290322</v>
      </c>
      <c r="F15" s="11">
        <f>'Actual Production'!F15/$A15</f>
        <v>3001.6129032258063</v>
      </c>
      <c r="G15" s="12">
        <f>'Actual Production'!G15/$A15</f>
        <v>6869.6451612903229</v>
      </c>
      <c r="H15" s="13">
        <f t="shared" si="4"/>
        <v>9871.2580645161288</v>
      </c>
      <c r="I15" s="11">
        <f>'Actual Production'!I15/$A15</f>
        <v>4206.1290322580644</v>
      </c>
      <c r="J15" s="12">
        <f>'Actual Production'!J15/$A15</f>
        <v>7488.7741935483873</v>
      </c>
      <c r="K15" s="13">
        <f t="shared" si="5"/>
        <v>11694.903225806451</v>
      </c>
      <c r="L15" s="11">
        <f>'Actual Production'!L15/$A15</f>
        <v>2424.9354838709678</v>
      </c>
      <c r="M15" s="12">
        <f>'Actual Production'!M15/$A15</f>
        <v>3241.6129032258063</v>
      </c>
      <c r="N15" s="13">
        <f t="shared" si="6"/>
        <v>5666.5483870967746</v>
      </c>
      <c r="O15" s="11">
        <f>'Actual Production'!O15/$A15</f>
        <v>0</v>
      </c>
      <c r="P15" s="12">
        <f>'Actual Production'!P15/$A15</f>
        <v>0</v>
      </c>
      <c r="Q15" s="13">
        <f t="shared" si="7"/>
        <v>0</v>
      </c>
      <c r="R15" s="11">
        <f>'Actual Production'!R15/$A15</f>
        <v>1484.6587096774192</v>
      </c>
      <c r="S15" s="12">
        <f>'Actual Production'!S15/$A15</f>
        <v>1170.397741935484</v>
      </c>
      <c r="T15" s="13">
        <f t="shared" si="8"/>
        <v>2655.0564516129034</v>
      </c>
      <c r="U15" s="11">
        <f>'Actual Production'!U15/$A15</f>
        <v>2438.516129032258</v>
      </c>
      <c r="V15" s="12">
        <f>'Actual Production'!V15/$A15</f>
        <v>7933.2580645161288</v>
      </c>
      <c r="W15" s="13">
        <f t="shared" si="9"/>
        <v>10371.774193548386</v>
      </c>
      <c r="X15" s="11">
        <f>'Actual Production'!X15/$A15</f>
        <v>1079.5993548387098</v>
      </c>
      <c r="Y15" s="12">
        <f>'Actual Production'!Y15/$A15</f>
        <v>563.72322580645152</v>
      </c>
      <c r="Z15" s="13">
        <f t="shared" si="10"/>
        <v>1643.3225806451615</v>
      </c>
      <c r="AA15" s="12">
        <f t="shared" si="11"/>
        <v>18749.032258064515</v>
      </c>
      <c r="AB15" s="12">
        <f t="shared" si="11"/>
        <v>31851.895161290322</v>
      </c>
      <c r="AC15" s="13">
        <f t="shared" si="11"/>
        <v>50600.927419354834</v>
      </c>
      <c r="AD15" s="90"/>
      <c r="AH15" s="10">
        <v>41974</v>
      </c>
      <c r="AI15" s="15">
        <f>'Actual Production'!AI15/$A15</f>
        <v>4222.3193548387098</v>
      </c>
      <c r="AJ15" s="12">
        <f>'Actual Production'!AJ15/$A15</f>
        <v>3397.1838709677418</v>
      </c>
      <c r="AK15" s="13">
        <f t="shared" si="23"/>
        <v>7619.5032258064512</v>
      </c>
      <c r="AL15" s="15">
        <f>'Actual Production'!AL15/$A15</f>
        <v>2633.6038709677418</v>
      </c>
      <c r="AM15" s="16">
        <f>'Actual Production'!AM15/$A15</f>
        <v>5980.3335483870969</v>
      </c>
      <c r="AN15" s="13">
        <f t="shared" si="12"/>
        <v>8613.9374193548392</v>
      </c>
      <c r="AO15" s="15">
        <f>'Actual Production'!AO15/$A15</f>
        <v>3573.7241935483871</v>
      </c>
      <c r="AP15" s="16">
        <f>'Actual Production'!AP15/$A15</f>
        <v>6427.8364516129031</v>
      </c>
      <c r="AQ15" s="13">
        <f t="shared" si="13"/>
        <v>10001.560645161291</v>
      </c>
      <c r="AR15" s="15">
        <f>'Actual Production'!AR15/$A15</f>
        <v>1709.6051612903227</v>
      </c>
      <c r="AS15" s="16">
        <f>'Actual Production'!AS15/$A15</f>
        <v>2517.7670967741933</v>
      </c>
      <c r="AT15" s="13">
        <f t="shared" si="14"/>
        <v>4227.3722580645162</v>
      </c>
      <c r="AU15" s="14">
        <f>'Actual Production'!AU15/$A15</f>
        <v>0</v>
      </c>
      <c r="AV15" s="14">
        <f>'Actual Production'!AV15/$A15</f>
        <v>0</v>
      </c>
      <c r="AW15" s="14">
        <f t="shared" si="15"/>
        <v>0</v>
      </c>
      <c r="AX15" s="15">
        <f>'Actual Production'!AX15/$A15</f>
        <v>1699.3548387096773</v>
      </c>
      <c r="AY15" s="16">
        <f>'Actual Production'!AY15/$A15</f>
        <v>1170.9677419354839</v>
      </c>
      <c r="AZ15" s="13">
        <f t="shared" si="16"/>
        <v>2870.322580645161</v>
      </c>
      <c r="BA15" s="15">
        <f>'Actual Production'!BA15/$A15</f>
        <v>2532.6451612903224</v>
      </c>
      <c r="BB15" s="16">
        <f>'Actual Production'!BB15/$A15</f>
        <v>6641.0322580645161</v>
      </c>
      <c r="BC15" s="13">
        <f t="shared" si="17"/>
        <v>9173.677419354839</v>
      </c>
      <c r="BD15" s="15">
        <f>'Actual Production'!BD15/$A15</f>
        <v>1117.3529032258066</v>
      </c>
      <c r="BE15" s="16">
        <f>'Actual Production'!BE15/$A15</f>
        <v>589.25096774193548</v>
      </c>
      <c r="BF15" s="13">
        <f t="shared" si="18"/>
        <v>1706.6038709677421</v>
      </c>
      <c r="BG15" s="12">
        <f t="shared" si="19"/>
        <v>17488.605483870968</v>
      </c>
      <c r="BH15" s="12">
        <f t="shared" si="20"/>
        <v>26724.371935483872</v>
      </c>
      <c r="BI15" s="13">
        <f t="shared" si="21"/>
        <v>44212.977419354844</v>
      </c>
    </row>
    <row r="16" spans="1:61" x14ac:dyDescent="0.35">
      <c r="A16" s="2">
        <v>31</v>
      </c>
      <c r="B16" s="10">
        <v>41640</v>
      </c>
      <c r="C16" s="11">
        <f>'Actual Production'!C16/$A16</f>
        <v>4173.8709677419356</v>
      </c>
      <c r="D16" s="12">
        <f>'Actual Production'!D16/$A16</f>
        <v>5020.8064516129034</v>
      </c>
      <c r="E16" s="13">
        <f t="shared" si="22"/>
        <v>9194.677419354839</v>
      </c>
      <c r="F16" s="11">
        <f>'Actual Production'!F16/$A16</f>
        <v>2858.2580645161293</v>
      </c>
      <c r="G16" s="12">
        <f>'Actual Production'!G16/$A16</f>
        <v>8029.1612903225805</v>
      </c>
      <c r="H16" s="13">
        <f t="shared" si="4"/>
        <v>10887.41935483871</v>
      </c>
      <c r="I16" s="11">
        <f>'Actual Production'!I16/$A16</f>
        <v>4116.1290322580644</v>
      </c>
      <c r="J16" s="12">
        <f>'Actual Production'!J16/$A16</f>
        <v>6447.4193548387093</v>
      </c>
      <c r="K16" s="13">
        <f t="shared" si="5"/>
        <v>10563.548387096773</v>
      </c>
      <c r="L16" s="11">
        <f>'Actual Production'!L16/$A16</f>
        <v>2271.2580645161293</v>
      </c>
      <c r="M16" s="12">
        <f>'Actual Production'!M16/$A16</f>
        <v>3389.9032258064517</v>
      </c>
      <c r="N16" s="13">
        <f t="shared" si="6"/>
        <v>5661.1612903225814</v>
      </c>
      <c r="O16" s="11">
        <f>'Actual Production'!O16/$A16</f>
        <v>0</v>
      </c>
      <c r="P16" s="12">
        <f>'Actual Production'!P16/$A16</f>
        <v>0</v>
      </c>
      <c r="Q16" s="13">
        <f t="shared" si="7"/>
        <v>0</v>
      </c>
      <c r="R16" s="11">
        <f>'Actual Production'!R16/$A16</f>
        <v>2080.4396774193547</v>
      </c>
      <c r="S16" s="12">
        <f>'Actual Production'!S16/$A16</f>
        <v>1691.7306451612903</v>
      </c>
      <c r="T16" s="13">
        <f t="shared" si="8"/>
        <v>3772.170322580645</v>
      </c>
      <c r="U16" s="11">
        <f>'Actual Production'!U16/$A16</f>
        <v>2582.7096774193546</v>
      </c>
      <c r="V16" s="12">
        <f>'Actual Production'!V16/$A16</f>
        <v>7461</v>
      </c>
      <c r="W16" s="13">
        <f t="shared" si="9"/>
        <v>10043.709677419354</v>
      </c>
      <c r="X16" s="11">
        <f>'Actual Production'!X16/$A16</f>
        <v>909.09096774193551</v>
      </c>
      <c r="Y16" s="12">
        <f>'Actual Production'!Y16/$A16</f>
        <v>786.09064516129035</v>
      </c>
      <c r="Z16" s="13">
        <f t="shared" si="10"/>
        <v>1695.1816129032259</v>
      </c>
      <c r="AA16" s="12">
        <f t="shared" si="11"/>
        <v>18991.756451612906</v>
      </c>
      <c r="AB16" s="12">
        <f t="shared" si="11"/>
        <v>32826.111612903223</v>
      </c>
      <c r="AC16" s="13">
        <f t="shared" si="11"/>
        <v>51817.868064516129</v>
      </c>
      <c r="AD16" s="90"/>
      <c r="AH16" s="10">
        <v>41640</v>
      </c>
      <c r="AI16" s="15">
        <f>'Actual Production'!AI16/$A16</f>
        <v>4205.3161290322578</v>
      </c>
      <c r="AJ16" s="12">
        <f>'Actual Production'!AJ16/$A16</f>
        <v>2826.706451612903</v>
      </c>
      <c r="AK16" s="13">
        <f t="shared" si="23"/>
        <v>7032.0225806451608</v>
      </c>
      <c r="AL16" s="15">
        <f>'Actual Production'!AL16/$A16</f>
        <v>2641.4451612903226</v>
      </c>
      <c r="AM16" s="16">
        <f>'Actual Production'!AM16/$A16</f>
        <v>7066.0806451612907</v>
      </c>
      <c r="AN16" s="13">
        <f t="shared" si="12"/>
        <v>9707.5258064516129</v>
      </c>
      <c r="AO16" s="15">
        <f>'Actual Production'!AO16/$A16</f>
        <v>3164.441935483871</v>
      </c>
      <c r="AP16" s="16">
        <f>'Actual Production'!AP16/$A16</f>
        <v>5967.2380645161293</v>
      </c>
      <c r="AQ16" s="13">
        <f t="shared" si="13"/>
        <v>9131.68</v>
      </c>
      <c r="AR16" s="15">
        <f>'Actual Production'!AR16/$A16</f>
        <v>2035.3003225806451</v>
      </c>
      <c r="AS16" s="16">
        <f>'Actual Production'!AS16/$A16</f>
        <v>2559.0045161290323</v>
      </c>
      <c r="AT16" s="13">
        <f t="shared" si="14"/>
        <v>4594.3048387096769</v>
      </c>
      <c r="AU16" s="14">
        <f>'Actual Production'!AU16/$A16</f>
        <v>0</v>
      </c>
      <c r="AV16" s="14">
        <f>'Actual Production'!AV16/$A16</f>
        <v>0</v>
      </c>
      <c r="AW16" s="14">
        <f t="shared" si="15"/>
        <v>0</v>
      </c>
      <c r="AX16" s="15">
        <f>'Actual Production'!AX16/$A16</f>
        <v>1703.2258064516129</v>
      </c>
      <c r="AY16" s="16">
        <f>'Actual Production'!AY16/$A16</f>
        <v>1596.7741935483871</v>
      </c>
      <c r="AZ16" s="13">
        <f t="shared" si="16"/>
        <v>3300</v>
      </c>
      <c r="BA16" s="15">
        <f>'Actual Production'!BA16/$A16</f>
        <v>2596.516129032258</v>
      </c>
      <c r="BB16" s="16">
        <f>'Actual Production'!BB16/$A16</f>
        <v>7770.4516129032254</v>
      </c>
      <c r="BC16" s="13">
        <f t="shared" si="17"/>
        <v>10366.967741935483</v>
      </c>
      <c r="BD16" s="15">
        <f>'Actual Production'!BD16/$A16</f>
        <v>782.10451612903228</v>
      </c>
      <c r="BE16" s="16">
        <f>'Actual Production'!BE16/$A16</f>
        <v>732.69516129032252</v>
      </c>
      <c r="BF16" s="13">
        <f t="shared" si="18"/>
        <v>1514.7996774193548</v>
      </c>
      <c r="BG16" s="12">
        <f t="shared" si="19"/>
        <v>17128.349999999999</v>
      </c>
      <c r="BH16" s="12">
        <f t="shared" si="20"/>
        <v>28518.950645161291</v>
      </c>
      <c r="BI16" s="13">
        <f t="shared" si="21"/>
        <v>45647.300645161289</v>
      </c>
    </row>
    <row r="17" spans="1:61" x14ac:dyDescent="0.35">
      <c r="A17" s="2">
        <v>28</v>
      </c>
      <c r="B17" s="10">
        <v>41671</v>
      </c>
      <c r="C17" s="11">
        <f>'Actual Production'!C17/$A17</f>
        <v>3458.1785714285716</v>
      </c>
      <c r="D17" s="12">
        <f>'Actual Production'!D17/$A17</f>
        <v>4668.2142857142853</v>
      </c>
      <c r="E17" s="13">
        <f t="shared" si="22"/>
        <v>8126.3928571428569</v>
      </c>
      <c r="F17" s="11">
        <f>'Actual Production'!F17/$A17</f>
        <v>2711.6428571428573</v>
      </c>
      <c r="G17" s="12">
        <f>'Actual Production'!G17/$A17</f>
        <v>8660.9285714285706</v>
      </c>
      <c r="H17" s="13">
        <f t="shared" si="4"/>
        <v>11372.571428571428</v>
      </c>
      <c r="I17" s="11">
        <f>'Actual Production'!I17/$A17</f>
        <v>4160.25</v>
      </c>
      <c r="J17" s="12">
        <f>'Actual Production'!J17/$A17</f>
        <v>6804.6428571428569</v>
      </c>
      <c r="K17" s="13">
        <f t="shared" si="5"/>
        <v>10964.892857142857</v>
      </c>
      <c r="L17" s="11">
        <f>'Actual Production'!L17/$A17</f>
        <v>1604.2142857142858</v>
      </c>
      <c r="M17" s="12">
        <f>'Actual Production'!M17/$A17</f>
        <v>2054.0714285714284</v>
      </c>
      <c r="N17" s="13">
        <f t="shared" si="6"/>
        <v>3658.2857142857142</v>
      </c>
      <c r="O17" s="11">
        <f>'Actual Production'!O17/$A17</f>
        <v>0</v>
      </c>
      <c r="P17" s="12">
        <f>'Actual Production'!P17/$A17</f>
        <v>0</v>
      </c>
      <c r="Q17" s="13">
        <f t="shared" si="7"/>
        <v>0</v>
      </c>
      <c r="R17" s="11">
        <f>'Actual Production'!R17/$A17</f>
        <v>2038.1071428571429</v>
      </c>
      <c r="S17" s="12">
        <f>'Actual Production'!S17/$A17</f>
        <v>1642.8571428571429</v>
      </c>
      <c r="T17" s="13">
        <f t="shared" si="8"/>
        <v>3680.9642857142858</v>
      </c>
      <c r="U17" s="11">
        <f>'Actual Production'!U17/$A17</f>
        <v>2678.8571428571427</v>
      </c>
      <c r="V17" s="12">
        <f>'Actual Production'!V17/$A17</f>
        <v>6856.3214285714284</v>
      </c>
      <c r="W17" s="13">
        <f t="shared" si="9"/>
        <v>9535.1785714285706</v>
      </c>
      <c r="X17" s="11">
        <f>'Actual Production'!X17/$A17</f>
        <v>1194.7835714285716</v>
      </c>
      <c r="Y17" s="12">
        <f>'Actual Production'!Y17/$A17</f>
        <v>1235.4832142857142</v>
      </c>
      <c r="Z17" s="13">
        <f t="shared" si="10"/>
        <v>2430.266785714286</v>
      </c>
      <c r="AA17" s="12">
        <f t="shared" si="11"/>
        <v>17846.033571428572</v>
      </c>
      <c r="AB17" s="12">
        <f t="shared" si="11"/>
        <v>31922.518928571426</v>
      </c>
      <c r="AC17" s="13">
        <f t="shared" si="11"/>
        <v>49768.552499999998</v>
      </c>
      <c r="AD17" s="90"/>
      <c r="AH17" s="10">
        <v>41671</v>
      </c>
      <c r="AI17" s="15">
        <f>'Actual Production'!AI17/$A17</f>
        <v>3196.0214285714287</v>
      </c>
      <c r="AJ17" s="12">
        <f>'Actual Production'!AJ17/$A17</f>
        <v>5009.7964285714279</v>
      </c>
      <c r="AK17" s="13">
        <f t="shared" si="23"/>
        <v>8205.8178571428562</v>
      </c>
      <c r="AL17" s="15">
        <f>'Actual Production'!AL17/$A17</f>
        <v>2461.5814285714287</v>
      </c>
      <c r="AM17" s="16">
        <f>'Actual Production'!AM17/$A17</f>
        <v>4874.113571428571</v>
      </c>
      <c r="AN17" s="13">
        <f t="shared" si="12"/>
        <v>7335.6949999999997</v>
      </c>
      <c r="AO17" s="15">
        <f>'Actual Production'!AO17/$A17</f>
        <v>4102.0271428571423</v>
      </c>
      <c r="AP17" s="16">
        <f>'Actual Production'!AP17/$A17</f>
        <v>6811.6228571428574</v>
      </c>
      <c r="AQ17" s="13">
        <f t="shared" si="13"/>
        <v>10913.65</v>
      </c>
      <c r="AR17" s="15">
        <f>'Actual Production'!AR17/$A17</f>
        <v>1706.3907142857145</v>
      </c>
      <c r="AS17" s="16">
        <f>'Actual Production'!AS17/$A17</f>
        <v>2806.8474999999999</v>
      </c>
      <c r="AT17" s="13">
        <f t="shared" si="14"/>
        <v>4513.2382142857141</v>
      </c>
      <c r="AU17" s="14">
        <f>'Actual Production'!AU17/$A17</f>
        <v>0</v>
      </c>
      <c r="AV17" s="14">
        <f>'Actual Production'!AV17/$A17</f>
        <v>0</v>
      </c>
      <c r="AW17" s="14">
        <f t="shared" si="15"/>
        <v>0</v>
      </c>
      <c r="AX17" s="15">
        <f>'Actual Production'!AX17/$A17</f>
        <v>2365.5714285714284</v>
      </c>
      <c r="AY17" s="16">
        <f>'Actual Production'!AY17/$A17</f>
        <v>1673</v>
      </c>
      <c r="AZ17" s="13">
        <f t="shared" si="16"/>
        <v>4038.5714285714284</v>
      </c>
      <c r="BA17" s="15">
        <f>'Actual Production'!BA17/$A17</f>
        <v>2993.4285714285716</v>
      </c>
      <c r="BB17" s="16">
        <f>'Actual Production'!BB17/$A17</f>
        <v>6904.6071428571431</v>
      </c>
      <c r="BC17" s="13">
        <f t="shared" si="17"/>
        <v>9898.0357142857138</v>
      </c>
      <c r="BD17" s="15">
        <f>'Actual Production'!BD17/$A17</f>
        <v>1020.8571428571429</v>
      </c>
      <c r="BE17" s="16">
        <f>'Actual Production'!BE17/$A17</f>
        <v>1141.3571428571429</v>
      </c>
      <c r="BF17" s="13">
        <f t="shared" si="18"/>
        <v>2162.2142857142858</v>
      </c>
      <c r="BG17" s="12">
        <f t="shared" si="19"/>
        <v>17845.877857142856</v>
      </c>
      <c r="BH17" s="12">
        <f t="shared" si="20"/>
        <v>29221.344642857144</v>
      </c>
      <c r="BI17" s="13">
        <f t="shared" si="21"/>
        <v>47067.222499999996</v>
      </c>
    </row>
    <row r="18" spans="1:61" ht="15" thickBot="1" x14ac:dyDescent="0.4">
      <c r="A18" s="2">
        <v>31</v>
      </c>
      <c r="B18" s="10">
        <v>41699</v>
      </c>
      <c r="C18" s="11">
        <f>'Actual Production'!C18/$A18</f>
        <v>3620.5483870967741</v>
      </c>
      <c r="D18" s="12">
        <f>'Actual Production'!D18/$A18</f>
        <v>5768.5483870967746</v>
      </c>
      <c r="E18" s="13">
        <f t="shared" si="22"/>
        <v>9389.0967741935492</v>
      </c>
      <c r="F18" s="11">
        <f>'Actual Production'!F18/$A18</f>
        <v>2631.2903225806454</v>
      </c>
      <c r="G18" s="12">
        <f>'Actual Production'!G18/$A18</f>
        <v>9694.2903225806458</v>
      </c>
      <c r="H18" s="13">
        <f t="shared" si="4"/>
        <v>12325.580645161292</v>
      </c>
      <c r="I18" s="11">
        <f>'Actual Production'!I18/$A18</f>
        <v>4393.5161290322585</v>
      </c>
      <c r="J18" s="12">
        <f>'Actual Production'!J18/$A18</f>
        <v>7955.5161290322585</v>
      </c>
      <c r="K18" s="13">
        <f t="shared" si="5"/>
        <v>12349.032258064517</v>
      </c>
      <c r="L18" s="11">
        <f>'Actual Production'!L18/$A18</f>
        <v>2234.6451612903224</v>
      </c>
      <c r="M18" s="12">
        <f>'Actual Production'!M18/$A18</f>
        <v>3588.8387096774195</v>
      </c>
      <c r="N18" s="13">
        <f t="shared" si="6"/>
        <v>5823.4838709677424</v>
      </c>
      <c r="O18" s="11">
        <f>'Actual Production'!O18/$A18</f>
        <v>0</v>
      </c>
      <c r="P18" s="12">
        <f>'Actual Production'!P18/$A18</f>
        <v>0</v>
      </c>
      <c r="Q18" s="13">
        <f t="shared" si="7"/>
        <v>0</v>
      </c>
      <c r="R18" s="11">
        <f>'Actual Production'!R18/$A18</f>
        <v>2167.3548387096776</v>
      </c>
      <c r="S18" s="12">
        <f>'Actual Production'!S18/$A18</f>
        <v>1991.9354838709678</v>
      </c>
      <c r="T18" s="13">
        <f t="shared" si="8"/>
        <v>4159.2903225806458</v>
      </c>
      <c r="U18" s="11">
        <f>'Actual Production'!U18/$A18</f>
        <v>2787.0967741935483</v>
      </c>
      <c r="V18" s="12">
        <f>'Actual Production'!V18/$A18</f>
        <v>8516.6129032258068</v>
      </c>
      <c r="W18" s="13">
        <f t="shared" si="9"/>
        <v>11303.709677419356</v>
      </c>
      <c r="X18" s="11">
        <f>'Actual Production'!X18/$A18</f>
        <v>798.41645161290319</v>
      </c>
      <c r="Y18" s="12">
        <f>'Actual Production'!Y18/$A18</f>
        <v>1761.5345161290322</v>
      </c>
      <c r="Z18" s="13">
        <f t="shared" si="10"/>
        <v>2559.9509677419355</v>
      </c>
      <c r="AA18" s="12">
        <f t="shared" si="11"/>
        <v>18632.868064516129</v>
      </c>
      <c r="AB18" s="12">
        <f t="shared" si="11"/>
        <v>39277.27645161291</v>
      </c>
      <c r="AC18" s="13">
        <f t="shared" si="11"/>
        <v>57910.144516129032</v>
      </c>
      <c r="AD18" s="90"/>
      <c r="AH18" s="10">
        <v>41699</v>
      </c>
      <c r="AI18" s="15">
        <f>'Actual Production'!AI18/$A18</f>
        <v>3745.5967741935483</v>
      </c>
      <c r="AJ18" s="12">
        <f>'Actual Production'!AJ18/$A18</f>
        <v>3119.2225806451611</v>
      </c>
      <c r="AK18" s="13">
        <f t="shared" si="23"/>
        <v>6864.8193548387098</v>
      </c>
      <c r="AL18" s="15">
        <f>'Actual Production'!AL18/$A18</f>
        <v>2067.7393548387095</v>
      </c>
      <c r="AM18" s="16">
        <f>'Actual Production'!AM18/$A18</f>
        <v>6363.63</v>
      </c>
      <c r="AN18" s="13">
        <f t="shared" si="12"/>
        <v>8431.3693548387091</v>
      </c>
      <c r="AO18" s="15">
        <f>'Actual Production'!AO18/$A18</f>
        <v>4429.0861290322582</v>
      </c>
      <c r="AP18" s="16">
        <f>'Actual Production'!AP18/$A18</f>
        <v>7687.1641935483867</v>
      </c>
      <c r="AQ18" s="13">
        <f t="shared" si="13"/>
        <v>12116.250322580645</v>
      </c>
      <c r="AR18" s="15">
        <f>'Actual Production'!AR18/$A18</f>
        <v>3129</v>
      </c>
      <c r="AS18" s="16">
        <f>'Actual Production'!AS18/$A18</f>
        <v>2679.9354838709678</v>
      </c>
      <c r="AT18" s="13">
        <f t="shared" si="14"/>
        <v>5808.9354838709678</v>
      </c>
      <c r="AU18" s="14">
        <f>'Actual Production'!AU18/$A18</f>
        <v>0</v>
      </c>
      <c r="AV18" s="14">
        <f>'Actual Production'!AV18/$A18</f>
        <v>0</v>
      </c>
      <c r="AW18" s="14">
        <f t="shared" si="15"/>
        <v>0</v>
      </c>
      <c r="AX18" s="15">
        <f>'Actual Production'!AX18/$A18</f>
        <v>2281.4193548387098</v>
      </c>
      <c r="AY18" s="16">
        <f>'Actual Production'!AY18/$A18</f>
        <v>2045.5483870967741</v>
      </c>
      <c r="AZ18" s="13">
        <f t="shared" si="16"/>
        <v>4326.9677419354839</v>
      </c>
      <c r="BA18" s="15">
        <f>'Actual Production'!BA18/$A18</f>
        <v>2541.2258064516127</v>
      </c>
      <c r="BB18" s="16">
        <f>'Actual Production'!BB18/$A18</f>
        <v>6514.1290322580644</v>
      </c>
      <c r="BC18" s="13">
        <f t="shared" si="17"/>
        <v>9055.354838709678</v>
      </c>
      <c r="BD18" s="15">
        <f>'Actual Production'!BD18/$A18</f>
        <v>1283.8064516129032</v>
      </c>
      <c r="BE18" s="16">
        <f>'Actual Production'!BE18/$A18</f>
        <v>1468.8387096774193</v>
      </c>
      <c r="BF18" s="13">
        <f t="shared" si="18"/>
        <v>2752.6451612903224</v>
      </c>
      <c r="BG18" s="12">
        <f t="shared" si="19"/>
        <v>19477.873870967738</v>
      </c>
      <c r="BH18" s="12">
        <f t="shared" si="20"/>
        <v>29878.468387096771</v>
      </c>
      <c r="BI18" s="13">
        <f t="shared" si="21"/>
        <v>49356.34225806452</v>
      </c>
    </row>
    <row r="19" spans="1:61" ht="15" thickBot="1" x14ac:dyDescent="0.4">
      <c r="A19" s="2">
        <f>SUM(A7:A18)</f>
        <v>365</v>
      </c>
      <c r="B19" s="17" t="s">
        <v>13</v>
      </c>
      <c r="C19" s="18">
        <f>'Actual Production'!C19/$A19</f>
        <v>3603.3616438356166</v>
      </c>
      <c r="D19" s="19">
        <f>'Actual Production'!D19/$A19</f>
        <v>4767.4054794520544</v>
      </c>
      <c r="E19" s="20">
        <f>+C19+D19</f>
        <v>8370.767123287671</v>
      </c>
      <c r="F19" s="18">
        <f>'Actual Production'!F19/$A19</f>
        <v>3428.9205479452053</v>
      </c>
      <c r="G19" s="19">
        <f>'Actual Production'!G19/$A19</f>
        <v>8017.6383561643834</v>
      </c>
      <c r="H19" s="20">
        <f t="shared" si="4"/>
        <v>11446.558904109588</v>
      </c>
      <c r="I19" s="18">
        <f>'Actual Production'!I19/$A19</f>
        <v>3977.1808219178083</v>
      </c>
      <c r="J19" s="19">
        <f>'Actual Production'!J19/$A19</f>
        <v>6141.495890410959</v>
      </c>
      <c r="K19" s="20">
        <f t="shared" si="5"/>
        <v>10118.676712328768</v>
      </c>
      <c r="L19" s="18">
        <f>'Actual Production'!L19/$A19</f>
        <v>1785.4739726027397</v>
      </c>
      <c r="M19" s="19">
        <f>'Actual Production'!M19/$A19</f>
        <v>2918.6958904109588</v>
      </c>
      <c r="N19" s="20">
        <f t="shared" si="6"/>
        <v>4704.169863013698</v>
      </c>
      <c r="O19" s="18">
        <f>'Actual Production'!O19/$A19</f>
        <v>0</v>
      </c>
      <c r="P19" s="19">
        <f>'Actual Production'!P19/$A19</f>
        <v>0</v>
      </c>
      <c r="Q19" s="20">
        <f t="shared" si="7"/>
        <v>0</v>
      </c>
      <c r="R19" s="18">
        <f>'Actual Production'!R19/$A19</f>
        <v>1885.5411726027398</v>
      </c>
      <c r="S19" s="19">
        <f>'Actual Production'!S19/$A19</f>
        <v>1246.4496219178084</v>
      </c>
      <c r="T19" s="20">
        <f t="shared" si="8"/>
        <v>3131.9907945205482</v>
      </c>
      <c r="U19" s="18">
        <f>'Actual Production'!U19/$A19</f>
        <v>2584.841095890411</v>
      </c>
      <c r="V19" s="19">
        <f>'Actual Production'!V19/$A19</f>
        <v>7728.9616438356161</v>
      </c>
      <c r="W19" s="20">
        <f t="shared" si="9"/>
        <v>10313.802739726027</v>
      </c>
      <c r="X19" s="18">
        <f>'Actual Production'!X19/$A19</f>
        <v>911.00186301369865</v>
      </c>
      <c r="Y19" s="19">
        <f>'Actual Production'!Y19/$A19</f>
        <v>446.31054794520549</v>
      </c>
      <c r="Z19" s="20">
        <f t="shared" si="10"/>
        <v>1357.3124109589041</v>
      </c>
      <c r="AA19" s="18">
        <f>'Actual Production'!AA19/$A19</f>
        <v>18176.32111780822</v>
      </c>
      <c r="AB19" s="19">
        <f>'Actual Production'!AB19/$A19</f>
        <v>31266.957430136983</v>
      </c>
      <c r="AC19" s="20">
        <f>+AA19+AB19</f>
        <v>49443.2785479452</v>
      </c>
      <c r="AD19" s="90"/>
      <c r="AF19" s="22">
        <f>T19-AZ19</f>
        <v>-1.6533698630132676</v>
      </c>
      <c r="AH19" s="17" t="s">
        <v>13</v>
      </c>
      <c r="AI19" s="18">
        <f>'Actual Production'!AI19/$A19</f>
        <v>3566.5238356164386</v>
      </c>
      <c r="AJ19" s="19">
        <f>'Actual Production'!AJ19/$A19</f>
        <v>3903.2598356164381</v>
      </c>
      <c r="AK19" s="20">
        <f t="shared" si="23"/>
        <v>7469.7836712328772</v>
      </c>
      <c r="AL19" s="18">
        <f>'Actual Production'!AL19/$A19</f>
        <v>2996.8366301369861</v>
      </c>
      <c r="AM19" s="19">
        <f>'Actual Production'!AM19/$A19</f>
        <v>6494.5443013698632</v>
      </c>
      <c r="AN19" s="20">
        <f t="shared" si="12"/>
        <v>9491.3809315068502</v>
      </c>
      <c r="AO19" s="18">
        <f>'Actual Production'!AO19/$A19</f>
        <v>3595.1444657534248</v>
      </c>
      <c r="AP19" s="19">
        <f>'Actual Production'!AP19/$A19</f>
        <v>5525.6938356164374</v>
      </c>
      <c r="AQ19" s="20">
        <f t="shared" si="13"/>
        <v>9120.8383013698622</v>
      </c>
      <c r="AR19" s="18">
        <f>'Actual Production'!AR19/$A19</f>
        <v>1769.6250958904111</v>
      </c>
      <c r="AS19" s="19">
        <f>'Actual Production'!AS19/$A19</f>
        <v>2780.0787945205479</v>
      </c>
      <c r="AT19" s="20">
        <f t="shared" si="14"/>
        <v>4549.7038904109595</v>
      </c>
      <c r="AU19" s="21">
        <f>'Actual Production'!AU19/$A19</f>
        <v>0</v>
      </c>
      <c r="AV19" s="21">
        <f>'Actual Production'!AV19/$A19</f>
        <v>0</v>
      </c>
      <c r="AW19" s="21">
        <f t="shared" si="15"/>
        <v>0</v>
      </c>
      <c r="AX19" s="18">
        <f>'Actual Production'!AX19/$A19</f>
        <v>1878.5593424657532</v>
      </c>
      <c r="AY19" s="19">
        <f>'Actual Production'!AY19/$A19</f>
        <v>1255.0848219178081</v>
      </c>
      <c r="AZ19" s="20">
        <f t="shared" si="16"/>
        <v>3133.6441643835615</v>
      </c>
      <c r="BA19" s="18">
        <f>'Actual Production'!BA19/$A19</f>
        <v>2507.4327945205478</v>
      </c>
      <c r="BB19" s="19">
        <f>'Actual Production'!BB19/$A19</f>
        <v>6725.2977808219175</v>
      </c>
      <c r="BC19" s="20">
        <f t="shared" si="17"/>
        <v>9232.7305753424662</v>
      </c>
      <c r="BD19" s="18">
        <f>'Actual Production'!BD19/$A19</f>
        <v>916.22986301369849</v>
      </c>
      <c r="BE19" s="18">
        <f>'Actual Production'!BE19/$A19</f>
        <v>404.77745205479459</v>
      </c>
      <c r="BF19" s="20">
        <f t="shared" si="18"/>
        <v>1321.007315068493</v>
      </c>
      <c r="BG19" s="18">
        <f>'Actual Production'!BG19/$A19</f>
        <v>17230.352027397261</v>
      </c>
      <c r="BH19" s="19">
        <f>'Actual Production'!BH19/$A19</f>
        <v>27088.736821917806</v>
      </c>
      <c r="BI19" s="20">
        <f>+BG19+BH19</f>
        <v>44319.088849315071</v>
      </c>
    </row>
    <row r="20" spans="1:61" ht="15" thickBot="1" x14ac:dyDescent="0.4">
      <c r="B20" s="24"/>
      <c r="C20" s="22"/>
      <c r="D20" s="22"/>
      <c r="E20" s="23"/>
      <c r="F20" s="22"/>
      <c r="G20" s="22"/>
      <c r="H20" s="23"/>
      <c r="I20" s="22"/>
      <c r="J20" s="22"/>
      <c r="K20" s="23"/>
      <c r="L20" s="22"/>
      <c r="M20" s="22"/>
      <c r="N20" s="23"/>
      <c r="O20" s="23"/>
      <c r="P20" s="23"/>
      <c r="Q20" s="23"/>
      <c r="R20" s="22"/>
      <c r="S20" s="22"/>
      <c r="T20" s="23"/>
      <c r="U20" s="23"/>
      <c r="V20" s="23"/>
      <c r="W20" s="23"/>
      <c r="X20" s="23"/>
      <c r="Y20" s="23"/>
      <c r="Z20" s="23"/>
      <c r="AA20" s="22"/>
      <c r="AB20" s="22"/>
      <c r="AC20" s="23"/>
      <c r="AD20" s="23"/>
      <c r="AH20" s="24"/>
      <c r="AI20" s="22"/>
      <c r="AJ20" s="22"/>
      <c r="AK20" s="23"/>
      <c r="AL20" s="22"/>
      <c r="AM20" s="22"/>
      <c r="AN20" s="23"/>
      <c r="AO20" s="22"/>
      <c r="AP20" s="22"/>
      <c r="AQ20" s="23"/>
      <c r="AR20" s="22"/>
      <c r="AS20" s="22"/>
      <c r="AT20" s="23"/>
      <c r="AU20" s="23"/>
      <c r="AV20" s="23"/>
      <c r="AW20" s="23"/>
      <c r="AX20" s="22"/>
      <c r="AY20" s="22"/>
      <c r="AZ20" s="23"/>
      <c r="BA20" s="23"/>
      <c r="BB20" s="23"/>
      <c r="BC20" s="23"/>
      <c r="BD20" s="23"/>
      <c r="BE20" s="23"/>
      <c r="BF20" s="23"/>
      <c r="BG20" s="22"/>
      <c r="BH20" s="22"/>
      <c r="BI20" s="23"/>
    </row>
    <row r="21" spans="1:61" ht="15" thickBot="1" x14ac:dyDescent="0.4">
      <c r="B21" s="24"/>
      <c r="C21" s="612" t="s">
        <v>16</v>
      </c>
      <c r="D21" s="605"/>
      <c r="E21" s="605"/>
      <c r="F21" s="605"/>
      <c r="G21" s="605"/>
      <c r="H21" s="605"/>
      <c r="I21" s="605"/>
      <c r="J21" s="605"/>
      <c r="K21" s="605"/>
      <c r="L21" s="605"/>
      <c r="M21" s="605"/>
      <c r="N21" s="605"/>
      <c r="O21" s="605"/>
      <c r="P21" s="605"/>
      <c r="Q21" s="605"/>
      <c r="R21" s="605"/>
      <c r="S21" s="605"/>
      <c r="T21" s="605"/>
      <c r="U21" s="605"/>
      <c r="V21" s="605"/>
      <c r="W21" s="605"/>
      <c r="X21" s="605"/>
      <c r="Y21" s="605"/>
      <c r="Z21" s="605"/>
      <c r="AA21" s="605"/>
      <c r="AB21" s="605"/>
      <c r="AC21" s="613"/>
      <c r="AD21" s="88"/>
      <c r="AH21" s="24"/>
      <c r="AI21" s="612" t="s">
        <v>23</v>
      </c>
      <c r="AJ21" s="605"/>
      <c r="AK21" s="605"/>
      <c r="AL21" s="605"/>
      <c r="AM21" s="605"/>
      <c r="AN21" s="605"/>
      <c r="AO21" s="605"/>
      <c r="AP21" s="605"/>
      <c r="AQ21" s="605"/>
      <c r="AR21" s="605"/>
      <c r="AS21" s="605"/>
      <c r="AT21" s="605"/>
      <c r="AU21" s="605"/>
      <c r="AV21" s="605"/>
      <c r="AW21" s="605"/>
      <c r="AX21" s="605"/>
      <c r="AY21" s="605"/>
      <c r="AZ21" s="605"/>
      <c r="BA21" s="605"/>
      <c r="BB21" s="605"/>
      <c r="BC21" s="605"/>
      <c r="BD21" s="605"/>
      <c r="BE21" s="605"/>
      <c r="BF21" s="605"/>
      <c r="BG21" s="605"/>
      <c r="BH21" s="605"/>
      <c r="BI21" s="613"/>
    </row>
    <row r="22" spans="1:61" ht="15" thickBot="1" x14ac:dyDescent="0.4">
      <c r="B22" s="24"/>
      <c r="C22" s="3" t="s">
        <v>1</v>
      </c>
      <c r="D22" s="4"/>
      <c r="E22" s="5"/>
      <c r="F22" s="3" t="s">
        <v>2</v>
      </c>
      <c r="G22" s="4"/>
      <c r="H22" s="5"/>
      <c r="I22" s="3" t="s">
        <v>3</v>
      </c>
      <c r="J22" s="4"/>
      <c r="K22" s="5"/>
      <c r="L22" s="3" t="s">
        <v>4</v>
      </c>
      <c r="M22" s="4"/>
      <c r="N22" s="5"/>
      <c r="O22" s="612" t="s">
        <v>5</v>
      </c>
      <c r="P22" s="605"/>
      <c r="Q22" s="613"/>
      <c r="R22" s="3" t="s">
        <v>6</v>
      </c>
      <c r="S22" s="4"/>
      <c r="T22" s="5"/>
      <c r="U22" s="3" t="s">
        <v>7</v>
      </c>
      <c r="V22" s="4"/>
      <c r="W22" s="5"/>
      <c r="X22" s="3" t="s">
        <v>8</v>
      </c>
      <c r="Y22" s="4"/>
      <c r="Z22" s="5"/>
      <c r="AA22" s="3" t="s">
        <v>9</v>
      </c>
      <c r="AB22" s="4"/>
      <c r="AC22" s="5"/>
      <c r="AD22" s="89"/>
      <c r="AH22" s="24"/>
      <c r="AI22" s="3" t="s">
        <v>1</v>
      </c>
      <c r="AJ22" s="4"/>
      <c r="AK22" s="5"/>
      <c r="AL22" s="3" t="s">
        <v>2</v>
      </c>
      <c r="AM22" s="4"/>
      <c r="AN22" s="5"/>
      <c r="AO22" s="3" t="s">
        <v>3</v>
      </c>
      <c r="AP22" s="4"/>
      <c r="AQ22" s="5"/>
      <c r="AR22" s="612" t="s">
        <v>4</v>
      </c>
      <c r="AS22" s="605"/>
      <c r="AT22" s="613"/>
      <c r="AU22" s="612" t="s">
        <v>5</v>
      </c>
      <c r="AV22" s="605"/>
      <c r="AW22" s="613"/>
      <c r="AX22" s="3" t="s">
        <v>6</v>
      </c>
      <c r="AY22" s="4"/>
      <c r="AZ22" s="5"/>
      <c r="BA22" s="3" t="s">
        <v>7</v>
      </c>
      <c r="BB22" s="4"/>
      <c r="BC22" s="5"/>
      <c r="BD22" s="3" t="s">
        <v>8</v>
      </c>
      <c r="BE22" s="4"/>
      <c r="BF22" s="5"/>
      <c r="BG22" s="3" t="s">
        <v>9</v>
      </c>
      <c r="BH22" s="4"/>
      <c r="BI22" s="5"/>
    </row>
    <row r="23" spans="1:61" ht="15" thickBot="1" x14ac:dyDescent="0.4">
      <c r="C23" s="6" t="s">
        <v>10</v>
      </c>
      <c r="D23" s="7" t="s">
        <v>11</v>
      </c>
      <c r="E23" s="8" t="s">
        <v>12</v>
      </c>
      <c r="F23" s="6" t="str">
        <f t="shared" ref="F23:N23" si="24">+C23</f>
        <v>LUMP</v>
      </c>
      <c r="G23" s="7" t="str">
        <f t="shared" si="24"/>
        <v>FINES</v>
      </c>
      <c r="H23" s="8" t="str">
        <f t="shared" si="24"/>
        <v>TOT</v>
      </c>
      <c r="I23" s="6" t="str">
        <f t="shared" si="24"/>
        <v>LUMP</v>
      </c>
      <c r="J23" s="7" t="str">
        <f t="shared" si="24"/>
        <v>FINES</v>
      </c>
      <c r="K23" s="8" t="str">
        <f t="shared" si="24"/>
        <v>TOT</v>
      </c>
      <c r="L23" s="6" t="str">
        <f t="shared" si="24"/>
        <v>LUMP</v>
      </c>
      <c r="M23" s="7" t="str">
        <f t="shared" si="24"/>
        <v>FINES</v>
      </c>
      <c r="N23" s="8" t="str">
        <f t="shared" si="24"/>
        <v>TOT</v>
      </c>
      <c r="O23" s="96"/>
      <c r="P23" s="96"/>
      <c r="Q23" s="96"/>
      <c r="R23" s="6" t="str">
        <f>+L23</f>
        <v>LUMP</v>
      </c>
      <c r="S23" s="7" t="str">
        <f>+M23</f>
        <v>FINES</v>
      </c>
      <c r="T23" s="8" t="str">
        <f>+N23</f>
        <v>TOT</v>
      </c>
      <c r="U23" s="6" t="str">
        <f t="shared" ref="U23:Z23" si="25">+R23</f>
        <v>LUMP</v>
      </c>
      <c r="V23" s="7" t="str">
        <f t="shared" si="25"/>
        <v>FINES</v>
      </c>
      <c r="W23" s="8" t="str">
        <f t="shared" si="25"/>
        <v>TOT</v>
      </c>
      <c r="X23" s="6" t="str">
        <f t="shared" si="25"/>
        <v>LUMP</v>
      </c>
      <c r="Y23" s="7" t="str">
        <f t="shared" si="25"/>
        <v>FINES</v>
      </c>
      <c r="Z23" s="8" t="str">
        <f t="shared" si="25"/>
        <v>TOT</v>
      </c>
      <c r="AA23" s="6" t="str">
        <f>+R23</f>
        <v>LUMP</v>
      </c>
      <c r="AB23" s="7" t="str">
        <f>+S23</f>
        <v>FINES</v>
      </c>
      <c r="AC23" s="8" t="str">
        <f>+T23</f>
        <v>TOT</v>
      </c>
      <c r="AD23" s="88"/>
      <c r="AI23" s="6" t="s">
        <v>10</v>
      </c>
      <c r="AJ23" s="7" t="s">
        <v>11</v>
      </c>
      <c r="AK23" s="8" t="s">
        <v>12</v>
      </c>
      <c r="AL23" s="6" t="str">
        <f t="shared" ref="AL23:AT23" si="26">+AI23</f>
        <v>LUMP</v>
      </c>
      <c r="AM23" s="7" t="str">
        <f t="shared" si="26"/>
        <v>FINES</v>
      </c>
      <c r="AN23" s="8" t="str">
        <f t="shared" si="26"/>
        <v>TOT</v>
      </c>
      <c r="AO23" s="6" t="str">
        <f t="shared" si="26"/>
        <v>LUMP</v>
      </c>
      <c r="AP23" s="7" t="str">
        <f t="shared" si="26"/>
        <v>FINES</v>
      </c>
      <c r="AQ23" s="8" t="str">
        <f t="shared" si="26"/>
        <v>TOT</v>
      </c>
      <c r="AR23" s="6" t="str">
        <f t="shared" si="26"/>
        <v>LUMP</v>
      </c>
      <c r="AS23" s="7" t="str">
        <f t="shared" si="26"/>
        <v>FINES</v>
      </c>
      <c r="AT23" s="8" t="str">
        <f t="shared" si="26"/>
        <v>TOT</v>
      </c>
      <c r="AU23" s="96"/>
      <c r="AV23" s="96"/>
      <c r="AW23" s="96"/>
      <c r="AX23" s="6" t="str">
        <f>+AR23</f>
        <v>LUMP</v>
      </c>
      <c r="AY23" s="7" t="str">
        <f>+AS23</f>
        <v>FINES</v>
      </c>
      <c r="AZ23" s="8" t="str">
        <f>+AT23</f>
        <v>TOT</v>
      </c>
      <c r="BA23" s="6" t="str">
        <f t="shared" ref="BA23:BF23" si="27">+AX23</f>
        <v>LUMP</v>
      </c>
      <c r="BB23" s="7" t="str">
        <f t="shared" si="27"/>
        <v>FINES</v>
      </c>
      <c r="BC23" s="8" t="str">
        <f t="shared" si="27"/>
        <v>TOT</v>
      </c>
      <c r="BD23" s="6" t="str">
        <f t="shared" si="27"/>
        <v>LUMP</v>
      </c>
      <c r="BE23" s="7" t="str">
        <f t="shared" si="27"/>
        <v>FINES</v>
      </c>
      <c r="BF23" s="8" t="str">
        <f t="shared" si="27"/>
        <v>TOT</v>
      </c>
      <c r="BG23" s="6" t="str">
        <f>+AX23</f>
        <v>LUMP</v>
      </c>
      <c r="BH23" s="7" t="str">
        <f>+AY23</f>
        <v>FINES</v>
      </c>
      <c r="BI23" s="8" t="str">
        <f>+AZ23</f>
        <v>TOT</v>
      </c>
    </row>
    <row r="24" spans="1:61" x14ac:dyDescent="0.35">
      <c r="A24" s="2">
        <v>30</v>
      </c>
      <c r="B24" s="10">
        <v>41730</v>
      </c>
      <c r="C24" s="11">
        <f>'Actual Production'!C24/$A24</f>
        <v>3612.0333333333333</v>
      </c>
      <c r="D24" s="12">
        <f>'Actual Production'!D24/$A24</f>
        <v>5456.7</v>
      </c>
      <c r="E24" s="13">
        <f>+C24+D24</f>
        <v>9068.7333333333336</v>
      </c>
      <c r="F24" s="11">
        <f>'Actual Production'!F24/$A24</f>
        <v>1264.2666666666667</v>
      </c>
      <c r="G24" s="12">
        <f>'Actual Production'!G24/$A24</f>
        <v>3212.5</v>
      </c>
      <c r="H24" s="13">
        <f t="shared" ref="H24:H36" si="28">+F24+G24</f>
        <v>4476.7666666666664</v>
      </c>
      <c r="I24" s="11">
        <f>'Actual Production'!I24/$A24</f>
        <v>3871.7666666666669</v>
      </c>
      <c r="J24" s="12">
        <f>'Actual Production'!J24/$A24</f>
        <v>6851.4666666666662</v>
      </c>
      <c r="K24" s="13">
        <f t="shared" ref="K24:K36" si="29">+I24+J24</f>
        <v>10723.233333333334</v>
      </c>
      <c r="L24" s="11">
        <f>'Actual Production'!L24/$A24</f>
        <v>1792.5</v>
      </c>
      <c r="M24" s="12">
        <f>'Actual Production'!M24/$A24</f>
        <v>3011</v>
      </c>
      <c r="N24" s="13">
        <f t="shared" ref="N24:N36" si="30">+L24+M24</f>
        <v>4803.5</v>
      </c>
      <c r="O24" s="14">
        <f>'Actual Production'!O24/$A24</f>
        <v>0</v>
      </c>
      <c r="P24" s="14">
        <f>'Actual Production'!P24/$A24</f>
        <v>0</v>
      </c>
      <c r="Q24" s="14">
        <f t="shared" ref="Q24:Q36" si="31">+O24+P24</f>
        <v>0</v>
      </c>
      <c r="R24" s="11">
        <f>'Actual Production'!R24/$A24</f>
        <v>2328.6553333333336</v>
      </c>
      <c r="S24" s="12">
        <f>'Actual Production'!S24/$A24</f>
        <v>1379.3686666666665</v>
      </c>
      <c r="T24" s="13">
        <f t="shared" ref="T24:T36" si="32">+R24+S24</f>
        <v>3708.0240000000003</v>
      </c>
      <c r="U24" s="11">
        <f>'Actual Production'!U24/$A24</f>
        <v>3340</v>
      </c>
      <c r="V24" s="12">
        <f>'Actual Production'!V24/$A24</f>
        <v>5828</v>
      </c>
      <c r="W24" s="13">
        <f t="shared" ref="W24:W36" si="33">+U24+V24</f>
        <v>9168</v>
      </c>
      <c r="X24" s="11">
        <f>'Actual Production'!X24/$A24</f>
        <v>998.86666666666667</v>
      </c>
      <c r="Y24" s="12">
        <f>'Actual Production'!Y24/$A24</f>
        <v>1461.7666666666667</v>
      </c>
      <c r="Z24" s="13">
        <f t="shared" ref="Z24:Z36" si="34">+X24+Y24</f>
        <v>2460.6333333333332</v>
      </c>
      <c r="AA24" s="12">
        <f t="shared" ref="AA24:AA35" si="35">+L24+C24+F24+I24+R24+U24+X24+O24</f>
        <v>17208.088666666667</v>
      </c>
      <c r="AB24" s="12">
        <f t="shared" ref="AB24:AB35" si="36">+M24+D24+G24+J24+S24+V24+Y24+P24</f>
        <v>27200.802</v>
      </c>
      <c r="AC24" s="13">
        <f t="shared" ref="AC24:AC35" si="37">+N24+E24+H24+K24+T24+W24+Z24+Q24</f>
        <v>44408.890666666666</v>
      </c>
      <c r="AD24" s="90"/>
      <c r="AH24" s="10">
        <v>41730</v>
      </c>
      <c r="AI24" s="15">
        <f>'Actual Production'!AI24/$A24</f>
        <v>3865.0333333333333</v>
      </c>
      <c r="AJ24" s="16">
        <f>'Actual Production'!AJ24/$A24</f>
        <v>4668.4666666666662</v>
      </c>
      <c r="AK24" s="25">
        <f>+AI24+AJ24</f>
        <v>8533.5</v>
      </c>
      <c r="AL24" s="15">
        <f>'Actual Production'!AL24/$A24</f>
        <v>2607.4210000000003</v>
      </c>
      <c r="AM24" s="16">
        <f>'Actual Production'!AM24/$A24</f>
        <v>1325.8753333333334</v>
      </c>
      <c r="AN24" s="25">
        <f t="shared" ref="AN24:AN36" si="38">+AL24+AM24</f>
        <v>3933.2963333333337</v>
      </c>
      <c r="AO24" s="15">
        <f>'Actual Production'!AO24/$A24</f>
        <v>3739.9720000000002</v>
      </c>
      <c r="AP24" s="16">
        <f>'Actual Production'!AP24/$A24</f>
        <v>6768.9309999999996</v>
      </c>
      <c r="AQ24" s="25">
        <f t="shared" ref="AQ24:AQ36" si="39">+AO24+AP24</f>
        <v>10508.903</v>
      </c>
      <c r="AR24" s="15">
        <f>'Actual Production'!AR24/$A24</f>
        <v>1740.213</v>
      </c>
      <c r="AS24" s="16">
        <f>'Actual Production'!AS24/$A24</f>
        <v>3311.2446666666665</v>
      </c>
      <c r="AT24" s="25">
        <f t="shared" ref="AT24:AT36" si="40">+AR24+AS24</f>
        <v>5051.4576666666662</v>
      </c>
      <c r="AU24" s="26">
        <f>'Actual Production'!AU24/$A24</f>
        <v>0</v>
      </c>
      <c r="AV24" s="26">
        <f>'Actual Production'!AV24/$A24</f>
        <v>0</v>
      </c>
      <c r="AW24" s="26">
        <f t="shared" ref="AW24:AW36" si="41">+AU24+AV24</f>
        <v>0</v>
      </c>
      <c r="AX24" s="15">
        <f>'Actual Production'!AX24/$A24</f>
        <v>2221.0683333333336</v>
      </c>
      <c r="AY24" s="16">
        <f>'Actual Production'!AY24/$A24</f>
        <v>1229.268</v>
      </c>
      <c r="AZ24" s="25">
        <f t="shared" ref="AZ24:AZ36" si="42">+AX24+AY24</f>
        <v>3450.3363333333336</v>
      </c>
      <c r="BA24" s="15">
        <f>'Actual Production'!BA24/$A24</f>
        <v>3271.7666666666669</v>
      </c>
      <c r="BB24" s="16">
        <f>'Actual Production'!BB24/$A24</f>
        <v>6504.6333333333332</v>
      </c>
      <c r="BC24" s="25">
        <f t="shared" ref="BC24:BC36" si="43">+BA24+BB24</f>
        <v>9776.4</v>
      </c>
      <c r="BD24" s="15">
        <f>'Actual Production'!BD24/$A24</f>
        <v>886.6</v>
      </c>
      <c r="BE24" s="16">
        <f>'Actual Production'!BE24/$A24</f>
        <v>1896.6</v>
      </c>
      <c r="BF24" s="25">
        <f t="shared" ref="BF24:BF36" si="44">+BD24+BE24</f>
        <v>2783.2</v>
      </c>
      <c r="BG24" s="12">
        <f t="shared" ref="BG24:BG35" si="45">+AR24+AI24+AL24+AO24+AX24+BA24+BD24+AU24</f>
        <v>18332.074333333334</v>
      </c>
      <c r="BH24" s="12">
        <f t="shared" ref="BH24:BH35" si="46">+AS24+AJ24+AM24+AP24+AY24+BB24+BE24+AV24</f>
        <v>25705.019</v>
      </c>
      <c r="BI24" s="13">
        <f t="shared" ref="BI24:BI35" si="47">+AT24+AK24+AN24+AQ24+AZ24+BC24+BF24+AW24</f>
        <v>44037.093333333331</v>
      </c>
    </row>
    <row r="25" spans="1:61" x14ac:dyDescent="0.35">
      <c r="A25" s="2">
        <v>31</v>
      </c>
      <c r="B25" s="10">
        <v>41760</v>
      </c>
      <c r="C25" s="11">
        <f>'Actual Production'!C25/$A25</f>
        <v>4322.3870967741932</v>
      </c>
      <c r="D25" s="12">
        <f>'Actual Production'!D25/$A25</f>
        <v>6329.0645161290322</v>
      </c>
      <c r="E25" s="13">
        <f t="shared" ref="E25:E36" si="48">+C25+D25</f>
        <v>10651.451612903225</v>
      </c>
      <c r="F25" s="11">
        <f>'Actual Production'!F25/$A25</f>
        <v>2177.483870967742</v>
      </c>
      <c r="G25" s="12">
        <f>'Actual Production'!G25/$A25</f>
        <v>7501.7741935483873</v>
      </c>
      <c r="H25" s="13">
        <f t="shared" si="28"/>
        <v>9679.2580645161288</v>
      </c>
      <c r="I25" s="11">
        <f>'Actual Production'!I25/$A25</f>
        <v>2025.0322580645161</v>
      </c>
      <c r="J25" s="12">
        <f>'Actual Production'!J25/$A25</f>
        <v>3949.9677419354839</v>
      </c>
      <c r="K25" s="13">
        <f t="shared" si="29"/>
        <v>5975</v>
      </c>
      <c r="L25" s="11">
        <f>'Actual Production'!L25/$A25</f>
        <v>1111.7741935483871</v>
      </c>
      <c r="M25" s="12">
        <f>'Actual Production'!M25/$A25</f>
        <v>2249.9032258064517</v>
      </c>
      <c r="N25" s="13">
        <f t="shared" si="30"/>
        <v>3361.677419354839</v>
      </c>
      <c r="O25" s="14">
        <f>'Actual Production'!O25/$A25</f>
        <v>0</v>
      </c>
      <c r="P25" s="14">
        <f>'Actual Production'!P25/$A25</f>
        <v>0</v>
      </c>
      <c r="Q25" s="14">
        <f t="shared" si="31"/>
        <v>0</v>
      </c>
      <c r="R25" s="11">
        <f>'Actual Production'!R25/$A25</f>
        <v>1301.4193548387098</v>
      </c>
      <c r="S25" s="12">
        <f>'Actual Production'!S25/$A25</f>
        <v>1025.3870967741937</v>
      </c>
      <c r="T25" s="13">
        <f t="shared" si="32"/>
        <v>2326.8064516129034</v>
      </c>
      <c r="U25" s="11">
        <f>'Actual Production'!U25/$A25</f>
        <v>3336.516129032258</v>
      </c>
      <c r="V25" s="12">
        <f>'Actual Production'!V25/$A25</f>
        <v>6882.8387096774195</v>
      </c>
      <c r="W25" s="13">
        <f t="shared" si="33"/>
        <v>10219.354838709678</v>
      </c>
      <c r="X25" s="11">
        <f>'Actual Production'!X25/$A25</f>
        <v>723.06451612903231</v>
      </c>
      <c r="Y25" s="12">
        <f>'Actual Production'!Y25/$A25</f>
        <v>1196.3870967741937</v>
      </c>
      <c r="Z25" s="13">
        <f t="shared" si="34"/>
        <v>1919.4516129032259</v>
      </c>
      <c r="AA25" s="12">
        <f t="shared" si="35"/>
        <v>14997.677419354837</v>
      </c>
      <c r="AB25" s="12">
        <f t="shared" si="36"/>
        <v>29135.322580645163</v>
      </c>
      <c r="AC25" s="13">
        <f t="shared" si="37"/>
        <v>44133</v>
      </c>
      <c r="AD25" s="90"/>
      <c r="AH25" s="10">
        <v>41760</v>
      </c>
      <c r="AI25" s="15">
        <f>'Actual Production'!AI25/$A25</f>
        <v>4486.177419354839</v>
      </c>
      <c r="AJ25" s="16">
        <f>'Actual Production'!AJ25/$A25</f>
        <v>6166.5419354838705</v>
      </c>
      <c r="AK25" s="25">
        <f t="shared" ref="AK25:AK36" si="49">+AI25+AJ25</f>
        <v>10652.719354838709</v>
      </c>
      <c r="AL25" s="15">
        <f>'Actual Production'!AL25/$A25</f>
        <v>2612.7035483870968</v>
      </c>
      <c r="AM25" s="16">
        <f>'Actual Production'!AM25/$A25</f>
        <v>4153.5187096774198</v>
      </c>
      <c r="AN25" s="25">
        <f t="shared" si="38"/>
        <v>6766.2222580645166</v>
      </c>
      <c r="AO25" s="15">
        <f>'Actual Production'!AO25/$A25</f>
        <v>1865.5596774193548</v>
      </c>
      <c r="AP25" s="16">
        <f>'Actual Production'!AP25/$A25</f>
        <v>3971.925483870968</v>
      </c>
      <c r="AQ25" s="25">
        <f t="shared" si="39"/>
        <v>5837.485161290323</v>
      </c>
      <c r="AR25" s="15">
        <f>'Actual Production'!AR25/$A25</f>
        <v>1077.2745161290322</v>
      </c>
      <c r="AS25" s="16">
        <f>'Actual Production'!AS25/$A25</f>
        <v>1979.0938709677421</v>
      </c>
      <c r="AT25" s="25">
        <f t="shared" si="40"/>
        <v>3056.3683870967743</v>
      </c>
      <c r="AU25" s="26">
        <f>'Actual Production'!AU25/$A25</f>
        <v>0</v>
      </c>
      <c r="AV25" s="26">
        <f>'Actual Production'!AV25/$A25</f>
        <v>0</v>
      </c>
      <c r="AW25" s="26">
        <f t="shared" si="41"/>
        <v>0</v>
      </c>
      <c r="AX25" s="15">
        <f>'Actual Production'!AX25/$A25</f>
        <v>1346.3225806451612</v>
      </c>
      <c r="AY25" s="16">
        <f>'Actual Production'!AY25/$A25</f>
        <v>1189.5483870967741</v>
      </c>
      <c r="AZ25" s="25">
        <f t="shared" si="42"/>
        <v>2535.8709677419356</v>
      </c>
      <c r="BA25" s="15">
        <f>'Actual Production'!BA25/$A25</f>
        <v>3358.3548387096776</v>
      </c>
      <c r="BB25" s="16">
        <f>'Actual Production'!BB25/$A25</f>
        <v>5742.3870967741932</v>
      </c>
      <c r="BC25" s="25">
        <f t="shared" si="43"/>
        <v>9100.7419354838712</v>
      </c>
      <c r="BD25" s="15">
        <f>'Actual Production'!BD25/$A25</f>
        <v>717.9677419354839</v>
      </c>
      <c r="BE25" s="16">
        <f>'Actual Production'!BE25/$A25</f>
        <v>946.48387096774195</v>
      </c>
      <c r="BF25" s="25">
        <f t="shared" si="44"/>
        <v>1664.4516129032259</v>
      </c>
      <c r="BG25" s="12">
        <f t="shared" si="45"/>
        <v>15464.360322580647</v>
      </c>
      <c r="BH25" s="12">
        <f t="shared" si="46"/>
        <v>24149.49935483871</v>
      </c>
      <c r="BI25" s="13">
        <f t="shared" si="47"/>
        <v>39613.859677419357</v>
      </c>
    </row>
    <row r="26" spans="1:61" x14ac:dyDescent="0.35">
      <c r="A26" s="2">
        <v>30</v>
      </c>
      <c r="B26" s="10">
        <v>41791</v>
      </c>
      <c r="C26" s="11">
        <f>'Actual Production'!C26/$A26</f>
        <v>3901.5333333333333</v>
      </c>
      <c r="D26" s="12">
        <f>'Actual Production'!D26/$A26</f>
        <v>6005.5333333333338</v>
      </c>
      <c r="E26" s="13">
        <f t="shared" si="48"/>
        <v>9907.0666666666675</v>
      </c>
      <c r="F26" s="11">
        <f>'Actual Production'!F26/$A26</f>
        <v>2934.1333333333332</v>
      </c>
      <c r="G26" s="12">
        <f>'Actual Production'!G26/$A26</f>
        <v>7201.7333333333336</v>
      </c>
      <c r="H26" s="13">
        <f t="shared" si="28"/>
        <v>10135.866666666667</v>
      </c>
      <c r="I26" s="11">
        <f>'Actual Production'!I26/$A26</f>
        <v>4444.5</v>
      </c>
      <c r="J26" s="12">
        <f>'Actual Production'!J26/$A26</f>
        <v>4918.666666666667</v>
      </c>
      <c r="K26" s="13">
        <f t="shared" si="29"/>
        <v>9363.1666666666679</v>
      </c>
      <c r="L26" s="11">
        <f>'Actual Production'!L26/$A26</f>
        <v>0</v>
      </c>
      <c r="M26" s="12">
        <f>'Actual Production'!M26/$A26</f>
        <v>0</v>
      </c>
      <c r="N26" s="13">
        <f t="shared" si="30"/>
        <v>0</v>
      </c>
      <c r="O26" s="14">
        <f>'Actual Production'!O26/$A26</f>
        <v>0</v>
      </c>
      <c r="P26" s="14">
        <f>'Actual Production'!P26/$A26</f>
        <v>0</v>
      </c>
      <c r="Q26" s="14">
        <f t="shared" si="31"/>
        <v>0</v>
      </c>
      <c r="R26" s="11">
        <f>'Actual Production'!R26/$A26</f>
        <v>3022.0196666666666</v>
      </c>
      <c r="S26" s="12">
        <f>'Actual Production'!S26/$A26</f>
        <v>638.04166666666663</v>
      </c>
      <c r="T26" s="13">
        <f t="shared" si="32"/>
        <v>3660.0613333333331</v>
      </c>
      <c r="U26" s="11">
        <f>'Actual Production'!U26/$A26</f>
        <v>3205</v>
      </c>
      <c r="V26" s="12">
        <f>'Actual Production'!V26/$A26</f>
        <v>7005.5</v>
      </c>
      <c r="W26" s="13">
        <f t="shared" si="33"/>
        <v>10210.5</v>
      </c>
      <c r="X26" s="11">
        <f>'Actual Production'!X26/$A26</f>
        <v>1186.0999999999999</v>
      </c>
      <c r="Y26" s="12">
        <f>'Actual Production'!Y26/$A26</f>
        <v>1192.9333333333334</v>
      </c>
      <c r="Z26" s="13">
        <f t="shared" si="34"/>
        <v>2379.0333333333333</v>
      </c>
      <c r="AA26" s="12">
        <f t="shared" si="35"/>
        <v>18693.28633333333</v>
      </c>
      <c r="AB26" s="12">
        <f t="shared" si="36"/>
        <v>26962.408333333336</v>
      </c>
      <c r="AC26" s="13">
        <f t="shared" si="37"/>
        <v>45655.69466666667</v>
      </c>
      <c r="AD26" s="90"/>
      <c r="AH26" s="10">
        <v>41791</v>
      </c>
      <c r="AI26" s="15">
        <f>'Actual Production'!AI26/$A26</f>
        <v>3816.586666666667</v>
      </c>
      <c r="AJ26" s="16">
        <f>'Actual Production'!AJ26/$A26</f>
        <v>4670.6533333333336</v>
      </c>
      <c r="AK26" s="25">
        <f t="shared" si="49"/>
        <v>8487.2400000000016</v>
      </c>
      <c r="AL26" s="15">
        <f>'Actual Production'!AL26/$A26</f>
        <v>3731.0266666666666</v>
      </c>
      <c r="AM26" s="16">
        <f>'Actual Production'!AM26/$A26</f>
        <v>5188.3156666666664</v>
      </c>
      <c r="AN26" s="25">
        <f t="shared" si="38"/>
        <v>8919.342333333334</v>
      </c>
      <c r="AO26" s="15">
        <f>'Actual Production'!AO26/$A26</f>
        <v>2629.038</v>
      </c>
      <c r="AP26" s="16">
        <f>'Actual Production'!AP26/$A26</f>
        <v>4840.2743333333337</v>
      </c>
      <c r="AQ26" s="25">
        <f t="shared" si="39"/>
        <v>7469.3123333333333</v>
      </c>
      <c r="AR26" s="15">
        <f>'Actual Production'!AR26/$A26</f>
        <v>110.28333333333333</v>
      </c>
      <c r="AS26" s="16">
        <f>'Actual Production'!AS26/$A26</f>
        <v>879.64466666666669</v>
      </c>
      <c r="AT26" s="25">
        <f t="shared" si="40"/>
        <v>989.928</v>
      </c>
      <c r="AU26" s="26">
        <f>'Actual Production'!AU26/$A26</f>
        <v>0</v>
      </c>
      <c r="AV26" s="26">
        <f>'Actual Production'!AV26/$A26</f>
        <v>0</v>
      </c>
      <c r="AW26" s="26">
        <f t="shared" si="41"/>
        <v>0</v>
      </c>
      <c r="AX26" s="15">
        <f>'Actual Production'!AX26/$A26</f>
        <v>3015.9863333333333</v>
      </c>
      <c r="AY26" s="16">
        <f>'Actual Production'!AY26/$A26</f>
        <v>597.4666666666667</v>
      </c>
      <c r="AZ26" s="25">
        <f t="shared" si="42"/>
        <v>3613.453</v>
      </c>
      <c r="BA26" s="15">
        <f>'Actual Production'!BA26/$A26</f>
        <v>3359.4666666666667</v>
      </c>
      <c r="BB26" s="16">
        <f>'Actual Production'!BB26/$A26</f>
        <v>5989.8</v>
      </c>
      <c r="BC26" s="25">
        <f t="shared" si="43"/>
        <v>9349.2666666666664</v>
      </c>
      <c r="BD26" s="15">
        <f>'Actual Production'!BD26/$A26</f>
        <v>1236.8</v>
      </c>
      <c r="BE26" s="16">
        <f>'Actual Production'!BE26/$A26</f>
        <v>1352.6</v>
      </c>
      <c r="BF26" s="25">
        <f t="shared" si="44"/>
        <v>2589.3999999999996</v>
      </c>
      <c r="BG26" s="12">
        <f t="shared" si="45"/>
        <v>17899.187666666669</v>
      </c>
      <c r="BH26" s="12">
        <f t="shared" si="46"/>
        <v>23518.754666666668</v>
      </c>
      <c r="BI26" s="13">
        <f t="shared" si="47"/>
        <v>41417.942333333332</v>
      </c>
    </row>
    <row r="27" spans="1:61" x14ac:dyDescent="0.35">
      <c r="A27" s="2">
        <v>31</v>
      </c>
      <c r="B27" s="10">
        <v>41821</v>
      </c>
      <c r="C27" s="11">
        <f>'Actual Production'!C27/$A27</f>
        <v>3904</v>
      </c>
      <c r="D27" s="12">
        <f>'Actual Production'!D27/$A27</f>
        <v>5872.5161290322585</v>
      </c>
      <c r="E27" s="13">
        <f t="shared" si="48"/>
        <v>9776.5161290322576</v>
      </c>
      <c r="F27" s="11">
        <f>'Actual Production'!F27/$A27</f>
        <v>2350.0645161290322</v>
      </c>
      <c r="G27" s="12">
        <f>'Actual Production'!G27/$A27</f>
        <v>6361.5161290322585</v>
      </c>
      <c r="H27" s="13">
        <f t="shared" si="28"/>
        <v>8711.5806451612916</v>
      </c>
      <c r="I27" s="11">
        <f>'Actual Production'!I27/$A27</f>
        <v>3661.9354838709678</v>
      </c>
      <c r="J27" s="12">
        <f>'Actual Production'!J27/$A27</f>
        <v>4905.6451612903229</v>
      </c>
      <c r="K27" s="13">
        <f t="shared" si="29"/>
        <v>8567.5806451612916</v>
      </c>
      <c r="L27" s="11">
        <f>'Actual Production'!L27/$A27</f>
        <v>0</v>
      </c>
      <c r="M27" s="12">
        <f>'Actual Production'!M27/$A27</f>
        <v>0</v>
      </c>
      <c r="N27" s="13">
        <f t="shared" si="30"/>
        <v>0</v>
      </c>
      <c r="O27" s="14">
        <f>'Actual Production'!O27/$A27</f>
        <v>0</v>
      </c>
      <c r="P27" s="14">
        <f>'Actual Production'!P27/$A27</f>
        <v>0</v>
      </c>
      <c r="Q27" s="14">
        <f t="shared" si="31"/>
        <v>0</v>
      </c>
      <c r="R27" s="11">
        <f>'Actual Production'!R27/$A27</f>
        <v>2149.6458064516132</v>
      </c>
      <c r="S27" s="12">
        <f>'Actual Production'!S27/$A27</f>
        <v>1155.8783870967743</v>
      </c>
      <c r="T27" s="13">
        <f t="shared" si="32"/>
        <v>3305.5241935483873</v>
      </c>
      <c r="U27" s="11">
        <f>'Actual Production'!U27/$A27</f>
        <v>3162.8387096774195</v>
      </c>
      <c r="V27" s="12">
        <f>'Actual Production'!V27/$A27</f>
        <v>6711.0322580645161</v>
      </c>
      <c r="W27" s="13">
        <f t="shared" si="33"/>
        <v>9873.8709677419356</v>
      </c>
      <c r="X27" s="11">
        <f>'Actual Production'!X27/$A27</f>
        <v>900.48387096774195</v>
      </c>
      <c r="Y27" s="12">
        <f>'Actual Production'!Y27/$A27</f>
        <v>1192.7741935483871</v>
      </c>
      <c r="Z27" s="13">
        <f t="shared" si="34"/>
        <v>2093.2580645161288</v>
      </c>
      <c r="AA27" s="12">
        <f t="shared" si="35"/>
        <v>16128.968387096775</v>
      </c>
      <c r="AB27" s="12">
        <f t="shared" si="36"/>
        <v>26199.362258064517</v>
      </c>
      <c r="AC27" s="13">
        <f t="shared" si="37"/>
        <v>42328.330645161295</v>
      </c>
      <c r="AD27" s="90"/>
      <c r="AH27" s="10">
        <v>41821</v>
      </c>
      <c r="AI27" s="15">
        <f>'Actual Production'!AI27/$A27</f>
        <v>3801.558064516129</v>
      </c>
      <c r="AJ27" s="16">
        <f>'Actual Production'!AJ27/$A27</f>
        <v>5763.558064516129</v>
      </c>
      <c r="AK27" s="25">
        <f t="shared" si="49"/>
        <v>9565.116129032258</v>
      </c>
      <c r="AL27" s="15">
        <f>'Actual Production'!AL27/$A27</f>
        <v>2469.0248387096776</v>
      </c>
      <c r="AM27" s="16">
        <f>'Actual Production'!AM27/$A27</f>
        <v>4811.6277419354838</v>
      </c>
      <c r="AN27" s="25">
        <f t="shared" si="38"/>
        <v>7280.6525806451609</v>
      </c>
      <c r="AO27" s="15">
        <f>'Actual Production'!AO27/$A27</f>
        <v>5356.1454838709678</v>
      </c>
      <c r="AP27" s="16">
        <f>'Actual Production'!AP27/$A27</f>
        <v>4926.5345161290325</v>
      </c>
      <c r="AQ27" s="25">
        <f t="shared" si="39"/>
        <v>10282.68</v>
      </c>
      <c r="AR27" s="15">
        <f>'Actual Production'!AR27/$A27</f>
        <v>0</v>
      </c>
      <c r="AS27" s="16">
        <f>'Actual Production'!AS27/$A27</f>
        <v>0</v>
      </c>
      <c r="AT27" s="25">
        <f t="shared" si="40"/>
        <v>0</v>
      </c>
      <c r="AU27" s="26">
        <f>'Actual Production'!AU27/$A27</f>
        <v>0</v>
      </c>
      <c r="AV27" s="26">
        <f>'Actual Production'!AV27/$A27</f>
        <v>0</v>
      </c>
      <c r="AW27" s="26">
        <f t="shared" si="41"/>
        <v>0</v>
      </c>
      <c r="AX27" s="15">
        <f>'Actual Production'!AX27/$A27</f>
        <v>2020.0219354838709</v>
      </c>
      <c r="AY27" s="16">
        <f>'Actual Production'!AY27/$A27</f>
        <v>1089.2903225806451</v>
      </c>
      <c r="AZ27" s="25">
        <f t="shared" si="42"/>
        <v>3109.3122580645158</v>
      </c>
      <c r="BA27" s="15">
        <f>'Actual Production'!BA27/$A27</f>
        <v>2567.5806451612902</v>
      </c>
      <c r="BB27" s="16">
        <f>'Actual Production'!BB27/$A27</f>
        <v>6476.8709677419356</v>
      </c>
      <c r="BC27" s="25">
        <f t="shared" si="43"/>
        <v>9044.4516129032254</v>
      </c>
      <c r="BD27" s="15">
        <f>'Actual Production'!BD27/$A27</f>
        <v>851.83870967741939</v>
      </c>
      <c r="BE27" s="16">
        <f>'Actual Production'!BE27/$A27</f>
        <v>946.54838709677415</v>
      </c>
      <c r="BF27" s="25">
        <f t="shared" si="44"/>
        <v>1798.3870967741937</v>
      </c>
      <c r="BG27" s="12">
        <f t="shared" si="45"/>
        <v>17066.169677419352</v>
      </c>
      <c r="BH27" s="12">
        <f t="shared" si="46"/>
        <v>24014.429999999997</v>
      </c>
      <c r="BI27" s="13">
        <f t="shared" si="47"/>
        <v>41080.599677419355</v>
      </c>
    </row>
    <row r="28" spans="1:61" x14ac:dyDescent="0.35">
      <c r="A28" s="2">
        <v>31</v>
      </c>
      <c r="B28" s="10">
        <v>41852</v>
      </c>
      <c r="C28" s="11">
        <f>'Actual Production'!C28/$A28</f>
        <v>3833.1612903225805</v>
      </c>
      <c r="D28" s="12">
        <f>'Actual Production'!D28/$A28</f>
        <v>5090</v>
      </c>
      <c r="E28" s="13">
        <f t="shared" si="48"/>
        <v>8923.1612903225796</v>
      </c>
      <c r="F28" s="11">
        <f>'Actual Production'!F28/$A28</f>
        <v>2674.2580645161293</v>
      </c>
      <c r="G28" s="12">
        <f>'Actual Production'!G28/$A28</f>
        <v>5877.2580645161288</v>
      </c>
      <c r="H28" s="13">
        <f t="shared" si="28"/>
        <v>8551.5161290322576</v>
      </c>
      <c r="I28" s="11">
        <f>'Actual Production'!I28/$A28</f>
        <v>4084.8709677419356</v>
      </c>
      <c r="J28" s="12">
        <f>'Actual Production'!J28/$A28</f>
        <v>6356.2258064516127</v>
      </c>
      <c r="K28" s="13">
        <f t="shared" si="29"/>
        <v>10441.096774193549</v>
      </c>
      <c r="L28" s="11">
        <f>'Actual Production'!L28/$A28</f>
        <v>0</v>
      </c>
      <c r="M28" s="12">
        <f>'Actual Production'!M28/$A28</f>
        <v>0</v>
      </c>
      <c r="N28" s="13">
        <f t="shared" si="30"/>
        <v>0</v>
      </c>
      <c r="O28" s="14">
        <f>'Actual Production'!O28/$A28</f>
        <v>0</v>
      </c>
      <c r="P28" s="14">
        <f>'Actual Production'!P28/$A28</f>
        <v>0</v>
      </c>
      <c r="Q28" s="14">
        <f t="shared" si="31"/>
        <v>0</v>
      </c>
      <c r="R28" s="11">
        <f>'Actual Production'!R28/$A28</f>
        <v>1915.7903225806451</v>
      </c>
      <c r="S28" s="12">
        <f>'Actual Production'!S28/$A28</f>
        <v>1204.1041935483872</v>
      </c>
      <c r="T28" s="13">
        <f t="shared" si="32"/>
        <v>3119.8945161290321</v>
      </c>
      <c r="U28" s="11">
        <f>'Actual Production'!U28/$A28</f>
        <v>1549.6774193548388</v>
      </c>
      <c r="V28" s="12">
        <f>'Actual Production'!V28/$A28</f>
        <v>2571.4516129032259</v>
      </c>
      <c r="W28" s="13">
        <f t="shared" si="33"/>
        <v>4121.1290322580644</v>
      </c>
      <c r="X28" s="11">
        <f>'Actual Production'!X28/$A28</f>
        <v>1389.6774193548388</v>
      </c>
      <c r="Y28" s="12">
        <f>'Actual Production'!Y28/$A28</f>
        <v>461.93548387096774</v>
      </c>
      <c r="Z28" s="13">
        <f t="shared" si="34"/>
        <v>1851.6129032258066</v>
      </c>
      <c r="AA28" s="12">
        <f t="shared" si="35"/>
        <v>15447.43548387097</v>
      </c>
      <c r="AB28" s="12">
        <f t="shared" si="36"/>
        <v>21560.975161290324</v>
      </c>
      <c r="AC28" s="13">
        <f t="shared" si="37"/>
        <v>37008.41064516129</v>
      </c>
      <c r="AD28" s="90"/>
      <c r="AH28" s="10">
        <v>41852</v>
      </c>
      <c r="AI28" s="15">
        <f>'Actual Production'!AI28/$A28</f>
        <v>3915.4612903225807</v>
      </c>
      <c r="AJ28" s="16">
        <f>'Actual Production'!AJ28/$A28</f>
        <v>6325.5354838709682</v>
      </c>
      <c r="AK28" s="25">
        <f t="shared" si="49"/>
        <v>10240.996774193549</v>
      </c>
      <c r="AL28" s="15">
        <f>'Actual Production'!AL28/$A28</f>
        <v>3532.2145161290323</v>
      </c>
      <c r="AM28" s="16">
        <f>'Actual Production'!AM28/$A28</f>
        <v>3247.0383870967744</v>
      </c>
      <c r="AN28" s="25">
        <f t="shared" si="38"/>
        <v>6779.2529032258062</v>
      </c>
      <c r="AO28" s="15">
        <f>'Actual Production'!AO28/$A28</f>
        <v>3940.2080645161291</v>
      </c>
      <c r="AP28" s="16">
        <f>'Actual Production'!AP28/$A28</f>
        <v>8465.2141935483869</v>
      </c>
      <c r="AQ28" s="25">
        <f t="shared" si="39"/>
        <v>12405.422258064516</v>
      </c>
      <c r="AR28" s="15">
        <f>'Actual Production'!AR28/$A28</f>
        <v>0</v>
      </c>
      <c r="AS28" s="16">
        <f>'Actual Production'!AS28/$A28</f>
        <v>0</v>
      </c>
      <c r="AT28" s="25">
        <f t="shared" si="40"/>
        <v>0</v>
      </c>
      <c r="AU28" s="26">
        <f>'Actual Production'!AU28/$A28</f>
        <v>0</v>
      </c>
      <c r="AV28" s="26">
        <f>'Actual Production'!AV28/$A28</f>
        <v>0</v>
      </c>
      <c r="AW28" s="26">
        <f t="shared" si="41"/>
        <v>0</v>
      </c>
      <c r="AX28" s="15">
        <f>'Actual Production'!AX28/$A28</f>
        <v>1809.2758064516131</v>
      </c>
      <c r="AY28" s="16">
        <f>'Actual Production'!AY28/$A28</f>
        <v>1236.4864516129032</v>
      </c>
      <c r="AZ28" s="25">
        <f t="shared" si="42"/>
        <v>3045.7622580645166</v>
      </c>
      <c r="BA28" s="15">
        <f>'Actual Production'!BA28/$A28</f>
        <v>1569.2903225806451</v>
      </c>
      <c r="BB28" s="16">
        <f>'Actual Production'!BB28/$A28</f>
        <v>4212.8387096774195</v>
      </c>
      <c r="BC28" s="25">
        <f t="shared" si="43"/>
        <v>5782.1290322580644</v>
      </c>
      <c r="BD28" s="15">
        <f>'Actual Production'!BD28/$A28</f>
        <v>1319.3548387096773</v>
      </c>
      <c r="BE28" s="16">
        <f>'Actual Production'!BE28/$A28</f>
        <v>169.09677419354838</v>
      </c>
      <c r="BF28" s="25">
        <f t="shared" si="44"/>
        <v>1488.4516129032256</v>
      </c>
      <c r="BG28" s="12">
        <f t="shared" si="45"/>
        <v>16085.804838709679</v>
      </c>
      <c r="BH28" s="12">
        <f t="shared" si="46"/>
        <v>23656.21</v>
      </c>
      <c r="BI28" s="13">
        <f t="shared" si="47"/>
        <v>39742.014838709685</v>
      </c>
    </row>
    <row r="29" spans="1:61" x14ac:dyDescent="0.35">
      <c r="A29" s="2">
        <v>30</v>
      </c>
      <c r="B29" s="10">
        <v>41883</v>
      </c>
      <c r="C29" s="11">
        <f>'Actual Production'!C29/$A29</f>
        <v>5032.3999999999996</v>
      </c>
      <c r="D29" s="12">
        <f>'Actual Production'!D29/$A29</f>
        <v>5601.9666666666662</v>
      </c>
      <c r="E29" s="13">
        <f t="shared" si="48"/>
        <v>10634.366666666665</v>
      </c>
      <c r="F29" s="11">
        <f>'Actual Production'!F29/$A29</f>
        <v>3373.5</v>
      </c>
      <c r="G29" s="12">
        <f>'Actual Production'!G29/$A29</f>
        <v>6132.8</v>
      </c>
      <c r="H29" s="13">
        <f t="shared" si="28"/>
        <v>9506.2999999999993</v>
      </c>
      <c r="I29" s="11">
        <f>'Actual Production'!I29/$A29</f>
        <v>3910.3333333333335</v>
      </c>
      <c r="J29" s="12">
        <f>'Actual Production'!J29/$A29</f>
        <v>6583.833333333333</v>
      </c>
      <c r="K29" s="13">
        <f t="shared" si="29"/>
        <v>10494.166666666666</v>
      </c>
      <c r="L29" s="11">
        <f>'Actual Production'!L29/$A29</f>
        <v>0</v>
      </c>
      <c r="M29" s="12">
        <f>'Actual Production'!M29/$A29</f>
        <v>0</v>
      </c>
      <c r="N29" s="13">
        <f t="shared" si="30"/>
        <v>0</v>
      </c>
      <c r="O29" s="14">
        <f>'Actual Production'!O29/$A29</f>
        <v>0</v>
      </c>
      <c r="P29" s="14">
        <f>'Actual Production'!P29/$A29</f>
        <v>0</v>
      </c>
      <c r="Q29" s="14">
        <f t="shared" si="31"/>
        <v>0</v>
      </c>
      <c r="R29" s="11">
        <f>'Actual Production'!R29/$A29</f>
        <v>1981.4759999999999</v>
      </c>
      <c r="S29" s="12">
        <f>'Actual Production'!S29/$A29</f>
        <v>1920.8980000000001</v>
      </c>
      <c r="T29" s="13">
        <f t="shared" si="32"/>
        <v>3902.3739999999998</v>
      </c>
      <c r="U29" s="11">
        <f>'Actual Production'!U29/$A29</f>
        <v>0</v>
      </c>
      <c r="V29" s="12">
        <f>'Actual Production'!V29/$A29</f>
        <v>0</v>
      </c>
      <c r="W29" s="13">
        <f t="shared" si="33"/>
        <v>0</v>
      </c>
      <c r="X29" s="11">
        <f>'Actual Production'!X29/$A29</f>
        <v>191.09866666666667</v>
      </c>
      <c r="Y29" s="12">
        <f>'Actual Production'!Y29/$A29</f>
        <v>261.52633333333335</v>
      </c>
      <c r="Z29" s="13">
        <f t="shared" si="34"/>
        <v>452.625</v>
      </c>
      <c r="AA29" s="12">
        <f t="shared" si="35"/>
        <v>14488.808000000001</v>
      </c>
      <c r="AB29" s="12">
        <f t="shared" si="36"/>
        <v>20501.024333333335</v>
      </c>
      <c r="AC29" s="13">
        <f t="shared" si="37"/>
        <v>34989.832333333325</v>
      </c>
      <c r="AD29" s="90"/>
      <c r="AH29" s="10">
        <v>41883</v>
      </c>
      <c r="AI29" s="15">
        <f>'Actual Production'!AI29/$A29</f>
        <v>4958.7766666666666</v>
      </c>
      <c r="AJ29" s="16">
        <f>'Actual Production'!AJ29/$A29</f>
        <v>5619.1966666666667</v>
      </c>
      <c r="AK29" s="25">
        <f t="shared" si="49"/>
        <v>10577.973333333333</v>
      </c>
      <c r="AL29" s="15">
        <f>'Actual Production'!AL29/$A29</f>
        <v>1676.645</v>
      </c>
      <c r="AM29" s="16">
        <f>'Actual Production'!AM29/$A29</f>
        <v>6091.5329999999994</v>
      </c>
      <c r="AN29" s="25">
        <f t="shared" si="38"/>
        <v>7768.1779999999999</v>
      </c>
      <c r="AO29" s="15">
        <f>'Actual Production'!AO29/$A29</f>
        <v>5404.1466666666665</v>
      </c>
      <c r="AP29" s="16">
        <f>'Actual Production'!AP29/$A29</f>
        <v>8929.4526666666679</v>
      </c>
      <c r="AQ29" s="25">
        <f t="shared" si="39"/>
        <v>14333.599333333335</v>
      </c>
      <c r="AR29" s="15">
        <f>'Actual Production'!AR29/$A29</f>
        <v>0</v>
      </c>
      <c r="AS29" s="16">
        <f>'Actual Production'!AS29/$A29</f>
        <v>0</v>
      </c>
      <c r="AT29" s="25">
        <f t="shared" si="40"/>
        <v>0</v>
      </c>
      <c r="AU29" s="26">
        <f>'Actual Production'!AU29/$A29</f>
        <v>0</v>
      </c>
      <c r="AV29" s="26">
        <f>'Actual Production'!AV29/$A29</f>
        <v>0</v>
      </c>
      <c r="AW29" s="26">
        <f t="shared" si="41"/>
        <v>0</v>
      </c>
      <c r="AX29" s="15">
        <f>'Actual Production'!AX29/$A29</f>
        <v>2071.6</v>
      </c>
      <c r="AY29" s="16">
        <f>'Actual Production'!AY29/$A29</f>
        <v>1966.7333333333333</v>
      </c>
      <c r="AZ29" s="25">
        <f t="shared" si="42"/>
        <v>4038.333333333333</v>
      </c>
      <c r="BA29" s="15">
        <f>'Actual Production'!BA29/$A29</f>
        <v>896.86666666666667</v>
      </c>
      <c r="BB29" s="16">
        <f>'Actual Production'!BB29/$A29</f>
        <v>1342.2333333333333</v>
      </c>
      <c r="BC29" s="25">
        <f t="shared" si="43"/>
        <v>2239.1</v>
      </c>
      <c r="BD29" s="15">
        <f>'Actual Production'!BD29/$A29</f>
        <v>448.53333333333336</v>
      </c>
      <c r="BE29" s="16">
        <f>'Actual Production'!BE29/$A29</f>
        <v>818.8</v>
      </c>
      <c r="BF29" s="25">
        <f t="shared" si="44"/>
        <v>1267.3333333333333</v>
      </c>
      <c r="BG29" s="12">
        <f t="shared" si="45"/>
        <v>15456.568333333333</v>
      </c>
      <c r="BH29" s="12">
        <f t="shared" si="46"/>
        <v>24767.949000000001</v>
      </c>
      <c r="BI29" s="13">
        <f t="shared" si="47"/>
        <v>40224.517333333337</v>
      </c>
    </row>
    <row r="30" spans="1:61" x14ac:dyDescent="0.35">
      <c r="A30" s="2">
        <v>31</v>
      </c>
      <c r="B30" s="10">
        <v>41913</v>
      </c>
      <c r="C30" s="11">
        <f>'Actual Production'!C30/$A30</f>
        <v>5223.1612903225805</v>
      </c>
      <c r="D30" s="12">
        <f>'Actual Production'!D30/$A30</f>
        <v>5511.9354838709678</v>
      </c>
      <c r="E30" s="13">
        <f t="shared" si="48"/>
        <v>10735.096774193549</v>
      </c>
      <c r="F30" s="11">
        <f>'Actual Production'!F30/$A30</f>
        <v>3686.7741935483873</v>
      </c>
      <c r="G30" s="12">
        <f>'Actual Production'!G30/$A30</f>
        <v>7319.7096774193551</v>
      </c>
      <c r="H30" s="13">
        <f t="shared" si="28"/>
        <v>11006.483870967742</v>
      </c>
      <c r="I30" s="11">
        <f>'Actual Production'!I30/$A30</f>
        <v>3749.6451612903224</v>
      </c>
      <c r="J30" s="12">
        <f>'Actual Production'!J30/$A30</f>
        <v>8336</v>
      </c>
      <c r="K30" s="13">
        <f t="shared" si="29"/>
        <v>12085.645161290322</v>
      </c>
      <c r="L30" s="11">
        <f>'Actual Production'!L30/$A30</f>
        <v>0</v>
      </c>
      <c r="M30" s="12">
        <f>'Actual Production'!M30/$A30</f>
        <v>0</v>
      </c>
      <c r="N30" s="13">
        <f t="shared" si="30"/>
        <v>0</v>
      </c>
      <c r="O30" s="14">
        <f>'Actual Production'!O30/$A30</f>
        <v>0</v>
      </c>
      <c r="P30" s="14">
        <f>'Actual Production'!P30/$A30</f>
        <v>0</v>
      </c>
      <c r="Q30" s="14">
        <f t="shared" si="31"/>
        <v>0</v>
      </c>
      <c r="R30" s="11">
        <f>'Actual Production'!R30/$A30</f>
        <v>2421.0022580645164</v>
      </c>
      <c r="S30" s="12">
        <f>'Actual Production'!S30/$A30</f>
        <v>2371.6432258064515</v>
      </c>
      <c r="T30" s="13">
        <f t="shared" si="32"/>
        <v>4792.6454838709678</v>
      </c>
      <c r="U30" s="11">
        <f>'Actual Production'!U30/$A30</f>
        <v>0</v>
      </c>
      <c r="V30" s="12">
        <f>'Actual Production'!V30/$A30</f>
        <v>0</v>
      </c>
      <c r="W30" s="13">
        <f t="shared" si="33"/>
        <v>0</v>
      </c>
      <c r="X30" s="11">
        <f>'Actual Production'!X30/$A30</f>
        <v>0</v>
      </c>
      <c r="Y30" s="12">
        <f>'Actual Production'!Y30/$A30</f>
        <v>0</v>
      </c>
      <c r="Z30" s="13">
        <f t="shared" si="34"/>
        <v>0</v>
      </c>
      <c r="AA30" s="12">
        <f t="shared" si="35"/>
        <v>15080.582903225806</v>
      </c>
      <c r="AB30" s="12">
        <f t="shared" si="36"/>
        <v>23539.288387096774</v>
      </c>
      <c r="AC30" s="13">
        <f t="shared" si="37"/>
        <v>38619.871290322582</v>
      </c>
      <c r="AD30" s="90"/>
      <c r="AH30" s="10">
        <v>41913</v>
      </c>
      <c r="AI30" s="15">
        <f>'Actual Production'!AI30/$A30</f>
        <v>5209.0516129032258</v>
      </c>
      <c r="AJ30" s="16">
        <f>'Actual Production'!AJ30/$A30</f>
        <v>7534.293548387097</v>
      </c>
      <c r="AK30" s="25">
        <f t="shared" si="49"/>
        <v>12743.345161290323</v>
      </c>
      <c r="AL30" s="15">
        <f>'Actual Production'!AL30/$A30</f>
        <v>2048.0122580645161</v>
      </c>
      <c r="AM30" s="16">
        <f>'Actual Production'!AM30/$A30</f>
        <v>7739.5277419354834</v>
      </c>
      <c r="AN30" s="25">
        <f t="shared" si="38"/>
        <v>9787.5399999999991</v>
      </c>
      <c r="AO30" s="15">
        <f>'Actual Production'!AO30/$A30</f>
        <v>4740.6987096774192</v>
      </c>
      <c r="AP30" s="16">
        <f>'Actual Production'!AP30/$A30</f>
        <v>9808.0767741935488</v>
      </c>
      <c r="AQ30" s="25">
        <f t="shared" si="39"/>
        <v>14548.775483870968</v>
      </c>
      <c r="AR30" s="15">
        <f>'Actual Production'!AR30/$A30</f>
        <v>0</v>
      </c>
      <c r="AS30" s="16">
        <f>'Actual Production'!AS30/$A30</f>
        <v>823.15322580645159</v>
      </c>
      <c r="AT30" s="25">
        <f t="shared" si="40"/>
        <v>823.15322580645159</v>
      </c>
      <c r="AU30" s="26">
        <f>'Actual Production'!AU30/$A30</f>
        <v>0</v>
      </c>
      <c r="AV30" s="26">
        <f>'Actual Production'!AV30/$A30</f>
        <v>0</v>
      </c>
      <c r="AW30" s="26">
        <f t="shared" si="41"/>
        <v>0</v>
      </c>
      <c r="AX30" s="15">
        <f>'Actual Production'!AX30/$A30</f>
        <v>2432.3870967741937</v>
      </c>
      <c r="AY30" s="16">
        <f>'Actual Production'!AY30/$A30</f>
        <v>2372.2580645161293</v>
      </c>
      <c r="AZ30" s="25">
        <f t="shared" si="42"/>
        <v>4804.6451612903229</v>
      </c>
      <c r="BA30" s="15">
        <f>'Actual Production'!BA30/$A30</f>
        <v>384.16129032258067</v>
      </c>
      <c r="BB30" s="16">
        <f>'Actual Production'!BB30/$A30</f>
        <v>3213.3548387096776</v>
      </c>
      <c r="BC30" s="25">
        <f t="shared" si="43"/>
        <v>3597.516129032258</v>
      </c>
      <c r="BD30" s="15">
        <f>'Actual Production'!BD30/$A30</f>
        <v>0</v>
      </c>
      <c r="BE30" s="16">
        <f>'Actual Production'!BE30/$A30</f>
        <v>0</v>
      </c>
      <c r="BF30" s="25">
        <f t="shared" si="44"/>
        <v>0</v>
      </c>
      <c r="BG30" s="12">
        <f t="shared" si="45"/>
        <v>14814.310967741936</v>
      </c>
      <c r="BH30" s="12">
        <f t="shared" si="46"/>
        <v>31490.664193548386</v>
      </c>
      <c r="BI30" s="13">
        <f t="shared" si="47"/>
        <v>46304.97516129032</v>
      </c>
    </row>
    <row r="31" spans="1:61" x14ac:dyDescent="0.35">
      <c r="A31" s="2">
        <v>30</v>
      </c>
      <c r="B31" s="10">
        <v>41944</v>
      </c>
      <c r="C31" s="11">
        <f>'Actual Production'!C31/$A31</f>
        <v>5001.5666666666666</v>
      </c>
      <c r="D31" s="12">
        <f>'Actual Production'!D31/$A31</f>
        <v>6086.5666666666666</v>
      </c>
      <c r="E31" s="13">
        <f t="shared" si="48"/>
        <v>11088.133333333333</v>
      </c>
      <c r="F31" s="11">
        <f>'Actual Production'!F31/$A31</f>
        <v>2165.2666666666669</v>
      </c>
      <c r="G31" s="12">
        <f>'Actual Production'!G31/$A31</f>
        <v>8342.7666666666664</v>
      </c>
      <c r="H31" s="13">
        <f t="shared" si="28"/>
        <v>10508.033333333333</v>
      </c>
      <c r="I31" s="11">
        <f>'Actual Production'!I31/$A31</f>
        <v>3795.3666666666668</v>
      </c>
      <c r="J31" s="12">
        <f>'Actual Production'!J31/$A31</f>
        <v>8581.4666666666672</v>
      </c>
      <c r="K31" s="13">
        <f t="shared" si="29"/>
        <v>12376.833333333334</v>
      </c>
      <c r="L31" s="11">
        <f>'Actual Production'!L31/$A31</f>
        <v>0</v>
      </c>
      <c r="M31" s="12">
        <f>'Actual Production'!M31/$A31</f>
        <v>0</v>
      </c>
      <c r="N31" s="13">
        <f t="shared" si="30"/>
        <v>0</v>
      </c>
      <c r="O31" s="14">
        <f>'Actual Production'!O31/$A31</f>
        <v>0</v>
      </c>
      <c r="P31" s="14">
        <f>'Actual Production'!P31/$A31</f>
        <v>0</v>
      </c>
      <c r="Q31" s="14">
        <f t="shared" si="31"/>
        <v>0</v>
      </c>
      <c r="R31" s="11">
        <f>'Actual Production'!R31/$A31</f>
        <v>2464.4846666666663</v>
      </c>
      <c r="S31" s="12">
        <f>'Actual Production'!S31/$A31</f>
        <v>2532.9806666666668</v>
      </c>
      <c r="T31" s="13">
        <f t="shared" si="32"/>
        <v>4997.4653333333335</v>
      </c>
      <c r="U31" s="11">
        <f>'Actual Production'!U31/$A31</f>
        <v>140.80000000000001</v>
      </c>
      <c r="V31" s="12">
        <f>'Actual Production'!V31/$A31</f>
        <v>847.7</v>
      </c>
      <c r="W31" s="13">
        <f t="shared" si="33"/>
        <v>988.5</v>
      </c>
      <c r="X31" s="11">
        <f>'Actual Production'!X31/$A31</f>
        <v>0</v>
      </c>
      <c r="Y31" s="12">
        <f>'Actual Production'!Y31/$A31</f>
        <v>0</v>
      </c>
      <c r="Z31" s="13">
        <f t="shared" si="34"/>
        <v>0</v>
      </c>
      <c r="AA31" s="12">
        <f t="shared" si="35"/>
        <v>13567.484666666667</v>
      </c>
      <c r="AB31" s="12">
        <f t="shared" si="36"/>
        <v>26391.480666666666</v>
      </c>
      <c r="AC31" s="13">
        <f t="shared" si="37"/>
        <v>39958.965333333334</v>
      </c>
      <c r="AD31" s="90"/>
      <c r="AH31" s="10">
        <v>41944</v>
      </c>
      <c r="AI31" s="15">
        <f>'Actual Production'!AI31/$A31</f>
        <v>4880.4299999999994</v>
      </c>
      <c r="AJ31" s="16">
        <f>'Actual Production'!AJ31/$A31</f>
        <v>6057.4866666666667</v>
      </c>
      <c r="AK31" s="25">
        <f t="shared" si="49"/>
        <v>10937.916666666666</v>
      </c>
      <c r="AL31" s="15">
        <f>'Actual Production'!AL31/$A31</f>
        <v>3623.1619999999998</v>
      </c>
      <c r="AM31" s="16">
        <f>'Actual Production'!AM31/$A31</f>
        <v>10116.183666666668</v>
      </c>
      <c r="AN31" s="25">
        <f t="shared" si="38"/>
        <v>13739.345666666668</v>
      </c>
      <c r="AO31" s="15">
        <f>'Actual Production'!AO31/$A31</f>
        <v>4815.6206666666667</v>
      </c>
      <c r="AP31" s="16">
        <f>'Actual Production'!AP31/$A31</f>
        <v>8256.9216666666671</v>
      </c>
      <c r="AQ31" s="25">
        <f t="shared" si="39"/>
        <v>13072.542333333335</v>
      </c>
      <c r="AR31" s="15">
        <f>'Actual Production'!AR31/$A31</f>
        <v>0</v>
      </c>
      <c r="AS31" s="16">
        <f>'Actual Production'!AS31/$A31</f>
        <v>2710.862333333333</v>
      </c>
      <c r="AT31" s="25">
        <f t="shared" si="40"/>
        <v>2710.862333333333</v>
      </c>
      <c r="AU31" s="26">
        <f>'Actual Production'!AU31/$A31</f>
        <v>0</v>
      </c>
      <c r="AV31" s="26">
        <f>'Actual Production'!AV31/$A31</f>
        <v>0</v>
      </c>
      <c r="AW31" s="26">
        <f t="shared" si="41"/>
        <v>0</v>
      </c>
      <c r="AX31" s="15">
        <f>'Actual Production'!AX31/$A31</f>
        <v>2456.4</v>
      </c>
      <c r="AY31" s="16">
        <f>'Actual Production'!AY31/$A31</f>
        <v>2465.1333333333332</v>
      </c>
      <c r="AZ31" s="25">
        <f t="shared" si="42"/>
        <v>4921.5333333333328</v>
      </c>
      <c r="BA31" s="15">
        <f>'Actual Production'!BA31/$A31</f>
        <v>211.66666666666666</v>
      </c>
      <c r="BB31" s="16">
        <f>'Actual Production'!BB31/$A31</f>
        <v>688.63333333333333</v>
      </c>
      <c r="BC31" s="25">
        <f t="shared" si="43"/>
        <v>900.3</v>
      </c>
      <c r="BD31" s="15">
        <f>'Actual Production'!BD31/$A31</f>
        <v>0</v>
      </c>
      <c r="BE31" s="16">
        <f>'Actual Production'!BE31/$A31</f>
        <v>0</v>
      </c>
      <c r="BF31" s="25">
        <f t="shared" si="44"/>
        <v>0</v>
      </c>
      <c r="BG31" s="12">
        <f t="shared" si="45"/>
        <v>15987.279333333332</v>
      </c>
      <c r="BH31" s="12">
        <f t="shared" si="46"/>
        <v>30295.221000000001</v>
      </c>
      <c r="BI31" s="13">
        <f t="shared" si="47"/>
        <v>46282.500333333337</v>
      </c>
    </row>
    <row r="32" spans="1:61" x14ac:dyDescent="0.35">
      <c r="A32" s="2">
        <v>31</v>
      </c>
      <c r="B32" s="10">
        <v>41974</v>
      </c>
      <c r="C32" s="11">
        <f>'Actual Production'!C32/$A32</f>
        <v>5000.0967741935483</v>
      </c>
      <c r="D32" s="12">
        <f>'Actual Production'!D32/$A32</f>
        <v>5250.1935483870966</v>
      </c>
      <c r="E32" s="13">
        <f t="shared" si="48"/>
        <v>10250.290322580644</v>
      </c>
      <c r="F32" s="11">
        <f>'Actual Production'!F32/$A32</f>
        <v>2993.3548387096776</v>
      </c>
      <c r="G32" s="12">
        <f>'Actual Production'!G32/$A32</f>
        <v>9301.354838709678</v>
      </c>
      <c r="H32" s="13">
        <f t="shared" si="28"/>
        <v>12294.709677419356</v>
      </c>
      <c r="I32" s="11">
        <f>'Actual Production'!I32/$A32</f>
        <v>3976.9354838709678</v>
      </c>
      <c r="J32" s="12">
        <f>'Actual Production'!J32/$A32</f>
        <v>9435.5161290322576</v>
      </c>
      <c r="K32" s="13">
        <f t="shared" si="29"/>
        <v>13412.451612903225</v>
      </c>
      <c r="L32" s="11">
        <f>'Actual Production'!L32/$A32</f>
        <v>0</v>
      </c>
      <c r="M32" s="12">
        <f>'Actual Production'!M32/$A32</f>
        <v>0</v>
      </c>
      <c r="N32" s="13">
        <f t="shared" si="30"/>
        <v>0</v>
      </c>
      <c r="O32" s="14">
        <f>'Actual Production'!O32/$A32</f>
        <v>0</v>
      </c>
      <c r="P32" s="14">
        <f>'Actual Production'!P32/$A32</f>
        <v>0</v>
      </c>
      <c r="Q32" s="14">
        <f t="shared" si="31"/>
        <v>0</v>
      </c>
      <c r="R32" s="11">
        <f>'Actual Production'!R32/$A32</f>
        <v>1806.296129032258</v>
      </c>
      <c r="S32" s="12">
        <f>'Actual Production'!S32/$A32</f>
        <v>2539.5299999999997</v>
      </c>
      <c r="T32" s="13">
        <f t="shared" si="32"/>
        <v>4345.826129032258</v>
      </c>
      <c r="U32" s="11">
        <f>'Actual Production'!U32/$A32</f>
        <v>1983.6774193548388</v>
      </c>
      <c r="V32" s="12">
        <f>'Actual Production'!V32/$A32</f>
        <v>6572.1290322580644</v>
      </c>
      <c r="W32" s="13">
        <f t="shared" si="33"/>
        <v>8555.8064516129034</v>
      </c>
      <c r="X32" s="11">
        <f>'Actual Production'!X32/$A32</f>
        <v>0</v>
      </c>
      <c r="Y32" s="12">
        <f>'Actual Production'!Y32/$A32</f>
        <v>0</v>
      </c>
      <c r="Z32" s="13">
        <f t="shared" si="34"/>
        <v>0</v>
      </c>
      <c r="AA32" s="12">
        <f t="shared" si="35"/>
        <v>15760.36064516129</v>
      </c>
      <c r="AB32" s="12">
        <f t="shared" si="36"/>
        <v>33098.72354838709</v>
      </c>
      <c r="AC32" s="13">
        <f t="shared" si="37"/>
        <v>48859.084193548384</v>
      </c>
      <c r="AD32" s="90"/>
      <c r="AH32" s="10">
        <v>41974</v>
      </c>
      <c r="AI32" s="15">
        <f>'Actual Production'!AI32/$A32</f>
        <v>5229.3032258064513</v>
      </c>
      <c r="AJ32" s="16">
        <f>'Actual Production'!AJ32/$A32</f>
        <v>6354.8548387096771</v>
      </c>
      <c r="AK32" s="25">
        <f t="shared" si="49"/>
        <v>11584.158064516128</v>
      </c>
      <c r="AL32" s="15">
        <f>'Actual Production'!AL32/$A32</f>
        <v>4921.4970967741938</v>
      </c>
      <c r="AM32" s="16">
        <f>'Actual Production'!AM32/$A32</f>
        <v>6307.8577419354833</v>
      </c>
      <c r="AN32" s="25">
        <f t="shared" si="38"/>
        <v>11229.354838709678</v>
      </c>
      <c r="AO32" s="15">
        <f>'Actual Production'!AO32/$A32</f>
        <v>3568.4806451612903</v>
      </c>
      <c r="AP32" s="16">
        <f>'Actual Production'!AP32/$A32</f>
        <v>9954.7838709677417</v>
      </c>
      <c r="AQ32" s="25">
        <f t="shared" si="39"/>
        <v>13523.264516129031</v>
      </c>
      <c r="AR32" s="15">
        <f>'Actual Production'!AR32/$A32</f>
        <v>0</v>
      </c>
      <c r="AS32" s="16">
        <f>'Actual Production'!AS32/$A32</f>
        <v>3939.5345161290325</v>
      </c>
      <c r="AT32" s="25">
        <f t="shared" si="40"/>
        <v>3939.5345161290325</v>
      </c>
      <c r="AU32" s="26">
        <f>'Actual Production'!AU32/$A32</f>
        <v>0</v>
      </c>
      <c r="AV32" s="26">
        <f>'Actual Production'!AV32/$A32</f>
        <v>0</v>
      </c>
      <c r="AW32" s="26">
        <f t="shared" si="41"/>
        <v>0</v>
      </c>
      <c r="AX32" s="15">
        <f>'Actual Production'!AX32/$A32</f>
        <v>1994.3870967741937</v>
      </c>
      <c r="AY32" s="16">
        <f>'Actual Production'!AY32/$A32</f>
        <v>2549.0322580645161</v>
      </c>
      <c r="AZ32" s="25">
        <f t="shared" si="42"/>
        <v>4543.4193548387102</v>
      </c>
      <c r="BA32" s="15">
        <f>'Actual Production'!BA32/$A32</f>
        <v>1661.258064516129</v>
      </c>
      <c r="BB32" s="16">
        <f>'Actual Production'!BB32/$A32</f>
        <v>3907.6451612903224</v>
      </c>
      <c r="BC32" s="25">
        <f t="shared" si="43"/>
        <v>5568.9032258064517</v>
      </c>
      <c r="BD32" s="15">
        <f>'Actual Production'!BD32/$A32</f>
        <v>0</v>
      </c>
      <c r="BE32" s="16">
        <f>'Actual Production'!BE32/$A32</f>
        <v>0</v>
      </c>
      <c r="BF32" s="25">
        <f t="shared" si="44"/>
        <v>0</v>
      </c>
      <c r="BG32" s="12">
        <f t="shared" si="45"/>
        <v>17374.926129032257</v>
      </c>
      <c r="BH32" s="12">
        <f t="shared" si="46"/>
        <v>33013.708387096776</v>
      </c>
      <c r="BI32" s="13">
        <f t="shared" si="47"/>
        <v>50388.634516129037</v>
      </c>
    </row>
    <row r="33" spans="1:61" x14ac:dyDescent="0.35">
      <c r="A33" s="2">
        <v>31</v>
      </c>
      <c r="B33" s="10">
        <v>42005</v>
      </c>
      <c r="C33" s="11">
        <f>'Actual Production'!C33/$A33</f>
        <v>4815.8064516129034</v>
      </c>
      <c r="D33" s="12">
        <f>'Actual Production'!D33/$A33</f>
        <v>5042.322580645161</v>
      </c>
      <c r="E33" s="13">
        <f t="shared" si="48"/>
        <v>9858.1290322580644</v>
      </c>
      <c r="F33" s="11">
        <f>'Actual Production'!F33/$A33</f>
        <v>3479.5806451612902</v>
      </c>
      <c r="G33" s="12">
        <f>'Actual Production'!G33/$A33</f>
        <v>7560.8064516129034</v>
      </c>
      <c r="H33" s="13">
        <f t="shared" si="28"/>
        <v>11040.387096774193</v>
      </c>
      <c r="I33" s="11">
        <f>'Actual Production'!I33/$A33</f>
        <v>4310.7741935483873</v>
      </c>
      <c r="J33" s="12">
        <f>'Actual Production'!J33/$A33</f>
        <v>8163.0967741935483</v>
      </c>
      <c r="K33" s="13">
        <f t="shared" si="29"/>
        <v>12473.870967741936</v>
      </c>
      <c r="L33" s="11">
        <f>'Actual Production'!L33/$A33</f>
        <v>0</v>
      </c>
      <c r="M33" s="12">
        <f>'Actual Production'!M33/$A33</f>
        <v>0</v>
      </c>
      <c r="N33" s="13">
        <f t="shared" si="30"/>
        <v>0</v>
      </c>
      <c r="O33" s="14">
        <f>'Actual Production'!O33/$A33</f>
        <v>0</v>
      </c>
      <c r="P33" s="14">
        <f>'Actual Production'!P33/$A33</f>
        <v>0</v>
      </c>
      <c r="Q33" s="14">
        <f t="shared" si="31"/>
        <v>0</v>
      </c>
      <c r="R33" s="11">
        <f>'Actual Production'!R33/$A33</f>
        <v>2685.6735483870971</v>
      </c>
      <c r="S33" s="12">
        <f>'Actual Production'!S33/$A33</f>
        <v>1819.4025806451614</v>
      </c>
      <c r="T33" s="13">
        <f t="shared" si="32"/>
        <v>4505.0761290322589</v>
      </c>
      <c r="U33" s="11">
        <f>'Actual Production'!U33/$A33</f>
        <v>2454.2580645161293</v>
      </c>
      <c r="V33" s="12">
        <f>'Actual Production'!V33/$A33</f>
        <v>7120.5806451612907</v>
      </c>
      <c r="W33" s="13">
        <f t="shared" si="33"/>
        <v>9574.8387096774204</v>
      </c>
      <c r="X33" s="11">
        <f>'Actual Production'!X33/$A33</f>
        <v>302.8758064516129</v>
      </c>
      <c r="Y33" s="12">
        <f>'Actual Production'!Y33/$A33</f>
        <v>83.144193548387094</v>
      </c>
      <c r="Z33" s="13">
        <f t="shared" si="34"/>
        <v>386.02</v>
      </c>
      <c r="AA33" s="12">
        <f t="shared" si="35"/>
        <v>18048.968709677418</v>
      </c>
      <c r="AB33" s="12">
        <f t="shared" si="36"/>
        <v>29789.353225806452</v>
      </c>
      <c r="AC33" s="13">
        <f t="shared" si="37"/>
        <v>47838.321935483873</v>
      </c>
      <c r="AD33" s="90"/>
      <c r="AH33" s="10">
        <v>42005</v>
      </c>
      <c r="AI33" s="15">
        <f>'Actual Production'!AI33/$A33</f>
        <v>4801.677419354839</v>
      </c>
      <c r="AJ33" s="16">
        <f>'Actual Production'!AJ33/$A33</f>
        <v>5085.0096774193544</v>
      </c>
      <c r="AK33" s="25">
        <f t="shared" si="49"/>
        <v>9886.6870967741925</v>
      </c>
      <c r="AL33" s="15">
        <f>'Actual Production'!AL33/$A33</f>
        <v>4477.0458064516133</v>
      </c>
      <c r="AM33" s="16">
        <f>'Actual Production'!AM33/$A33</f>
        <v>9283.752903225808</v>
      </c>
      <c r="AN33" s="25">
        <f t="shared" si="38"/>
        <v>13760.798709677421</v>
      </c>
      <c r="AO33" s="15">
        <f>'Actual Production'!AO33/$A33</f>
        <v>4727.4380645161282</v>
      </c>
      <c r="AP33" s="16">
        <f>'Actual Production'!AP33/$A33</f>
        <v>8997.8593548387107</v>
      </c>
      <c r="AQ33" s="25">
        <f t="shared" si="39"/>
        <v>13725.29741935484</v>
      </c>
      <c r="AR33" s="15">
        <f>'Actual Production'!AR33/$A33</f>
        <v>0</v>
      </c>
      <c r="AS33" s="16">
        <f>'Actual Production'!AS33/$A33</f>
        <v>2340.7441935483871</v>
      </c>
      <c r="AT33" s="25">
        <f t="shared" si="40"/>
        <v>2340.7441935483871</v>
      </c>
      <c r="AU33" s="26">
        <f>'Actual Production'!AU33/$A33</f>
        <v>0</v>
      </c>
      <c r="AV33" s="26">
        <f>'Actual Production'!AV33/$A33</f>
        <v>0</v>
      </c>
      <c r="AW33" s="26">
        <f t="shared" si="41"/>
        <v>0</v>
      </c>
      <c r="AX33" s="15">
        <f>'Actual Production'!AX33/$A33</f>
        <v>2659.3548387096776</v>
      </c>
      <c r="AY33" s="16">
        <f>'Actual Production'!AY33/$A33</f>
        <v>1513.1935483870968</v>
      </c>
      <c r="AZ33" s="25">
        <f t="shared" si="42"/>
        <v>4172.5483870967746</v>
      </c>
      <c r="BA33" s="15">
        <f>'Actual Production'!BA33/$A33</f>
        <v>3009.9061290322579</v>
      </c>
      <c r="BB33" s="16">
        <f>'Actual Production'!BB33/$A33</f>
        <v>8897.0138709677412</v>
      </c>
      <c r="BC33" s="25">
        <f t="shared" si="43"/>
        <v>11906.919999999998</v>
      </c>
      <c r="BD33" s="15">
        <f>'Actual Production'!BD33/$A33</f>
        <v>214.48387096774192</v>
      </c>
      <c r="BE33" s="16">
        <f>'Actual Production'!BE33/$A33</f>
        <v>85.903225806451616</v>
      </c>
      <c r="BF33" s="25">
        <f t="shared" si="44"/>
        <v>300.38709677419354</v>
      </c>
      <c r="BG33" s="12">
        <f t="shared" si="45"/>
        <v>19889.906129032257</v>
      </c>
      <c r="BH33" s="12">
        <f t="shared" si="46"/>
        <v>36203.47677419355</v>
      </c>
      <c r="BI33" s="13">
        <f t="shared" si="47"/>
        <v>56093.382903225807</v>
      </c>
    </row>
    <row r="34" spans="1:61" x14ac:dyDescent="0.35">
      <c r="A34" s="2">
        <v>28</v>
      </c>
      <c r="B34" s="10">
        <v>42036</v>
      </c>
      <c r="C34" s="11">
        <f>'Actual Production'!C34/$A34</f>
        <v>4740.8928571428569</v>
      </c>
      <c r="D34" s="12">
        <f>'Actual Production'!D34/$A34</f>
        <v>5444.0714285714284</v>
      </c>
      <c r="E34" s="13">
        <f t="shared" si="48"/>
        <v>10184.964285714286</v>
      </c>
      <c r="F34" s="11">
        <f>'Actual Production'!F34/$A34</f>
        <v>3400.3214285714284</v>
      </c>
      <c r="G34" s="12">
        <f>'Actual Production'!G34/$A34</f>
        <v>6928</v>
      </c>
      <c r="H34" s="13">
        <f t="shared" si="28"/>
        <v>10328.321428571428</v>
      </c>
      <c r="I34" s="11">
        <f>'Actual Production'!I34/$A34</f>
        <v>5094</v>
      </c>
      <c r="J34" s="12">
        <f>'Actual Production'!J34/$A34</f>
        <v>9403.8214285714294</v>
      </c>
      <c r="K34" s="13">
        <f t="shared" si="29"/>
        <v>14497.821428571429</v>
      </c>
      <c r="L34" s="11">
        <f>'Actual Production'!L34/$A34</f>
        <v>0</v>
      </c>
      <c r="M34" s="12">
        <f>'Actual Production'!M34/$A34</f>
        <v>0</v>
      </c>
      <c r="N34" s="13">
        <f t="shared" si="30"/>
        <v>0</v>
      </c>
      <c r="O34" s="14">
        <f>'Actual Production'!O34/$A34</f>
        <v>0</v>
      </c>
      <c r="P34" s="14">
        <f>'Actual Production'!P34/$A34</f>
        <v>0</v>
      </c>
      <c r="Q34" s="14">
        <f t="shared" si="31"/>
        <v>0</v>
      </c>
      <c r="R34" s="11">
        <f>'Actual Production'!R34/$A34</f>
        <v>1695.1275000000001</v>
      </c>
      <c r="S34" s="12">
        <f>'Actual Production'!S34/$A34</f>
        <v>32.587857142857146</v>
      </c>
      <c r="T34" s="13">
        <f t="shared" si="32"/>
        <v>1727.7153571428571</v>
      </c>
      <c r="U34" s="11">
        <f>'Actual Production'!U34/$A34</f>
        <v>2640</v>
      </c>
      <c r="V34" s="12">
        <f>'Actual Production'!V34/$A34</f>
        <v>6795.5357142857147</v>
      </c>
      <c r="W34" s="13">
        <f t="shared" si="33"/>
        <v>9435.5357142857138</v>
      </c>
      <c r="X34" s="11">
        <f>'Actual Production'!X34/$A34</f>
        <v>1332.4285714285713</v>
      </c>
      <c r="Y34" s="12">
        <f>'Actual Production'!Y34/$A34</f>
        <v>994.5</v>
      </c>
      <c r="Z34" s="13">
        <f t="shared" si="34"/>
        <v>2326.9285714285716</v>
      </c>
      <c r="AA34" s="12">
        <f t="shared" si="35"/>
        <v>18902.770357142857</v>
      </c>
      <c r="AB34" s="12">
        <f t="shared" si="36"/>
        <v>29598.516428571427</v>
      </c>
      <c r="AC34" s="13">
        <f t="shared" si="37"/>
        <v>48501.286785714292</v>
      </c>
      <c r="AD34" s="90"/>
      <c r="AH34" s="10">
        <v>42036</v>
      </c>
      <c r="AI34" s="15">
        <f>'Actual Production'!AI34/$A34</f>
        <v>4742.8285714285721</v>
      </c>
      <c r="AJ34" s="16">
        <f>'Actual Production'!AJ34/$A34</f>
        <v>6860.3321428571426</v>
      </c>
      <c r="AK34" s="25">
        <f t="shared" si="49"/>
        <v>11603.160714285714</v>
      </c>
      <c r="AL34" s="15">
        <f>'Actual Production'!AL34/$A34</f>
        <v>3579.7789285714284</v>
      </c>
      <c r="AM34" s="16">
        <f>'Actual Production'!AM34/$A34</f>
        <v>10209.702499999999</v>
      </c>
      <c r="AN34" s="25">
        <f t="shared" si="38"/>
        <v>13789.481428571427</v>
      </c>
      <c r="AO34" s="15">
        <f>'Actual Production'!AO34/$A34</f>
        <v>5417.3114285714282</v>
      </c>
      <c r="AP34" s="16">
        <f>'Actual Production'!AP34/$A34</f>
        <v>9850.9807142857153</v>
      </c>
      <c r="AQ34" s="25">
        <f t="shared" si="39"/>
        <v>15268.292142857143</v>
      </c>
      <c r="AR34" s="15">
        <f>'Actual Production'!AR34/$A34</f>
        <v>0</v>
      </c>
      <c r="AS34" s="16">
        <f>'Actual Production'!AS34/$A34</f>
        <v>1288.1707142857142</v>
      </c>
      <c r="AT34" s="25">
        <f t="shared" si="40"/>
        <v>1288.1707142857142</v>
      </c>
      <c r="AU34" s="26">
        <f>'Actual Production'!AU34/$A34</f>
        <v>0</v>
      </c>
      <c r="AV34" s="26">
        <f>'Actual Production'!AV34/$A34</f>
        <v>0</v>
      </c>
      <c r="AW34" s="26">
        <f t="shared" si="41"/>
        <v>0</v>
      </c>
      <c r="AX34" s="15">
        <f>'Actual Production'!AX34/$A34</f>
        <v>1583</v>
      </c>
      <c r="AY34" s="16">
        <f>'Actual Production'!AY34/$A34</f>
        <v>427.42857142857144</v>
      </c>
      <c r="AZ34" s="25">
        <f t="shared" si="42"/>
        <v>2010.4285714285716</v>
      </c>
      <c r="BA34" s="15">
        <f>'Actual Production'!BA34/$A34</f>
        <v>3190.3928571428573</v>
      </c>
      <c r="BB34" s="16">
        <f>'Actual Production'!BB34/$A34</f>
        <v>6592.1071428571431</v>
      </c>
      <c r="BC34" s="25">
        <f t="shared" si="43"/>
        <v>9782.5</v>
      </c>
      <c r="BD34" s="15">
        <f>'Actual Production'!BD34/$A34</f>
        <v>1345.8928571428571</v>
      </c>
      <c r="BE34" s="16">
        <f>'Actual Production'!BE34/$A34</f>
        <v>743.78571428571433</v>
      </c>
      <c r="BF34" s="25">
        <f t="shared" si="44"/>
        <v>2089.6785714285716</v>
      </c>
      <c r="BG34" s="12">
        <f t="shared" si="45"/>
        <v>19859.204642857145</v>
      </c>
      <c r="BH34" s="12">
        <f t="shared" si="46"/>
        <v>35972.507500000007</v>
      </c>
      <c r="BI34" s="13">
        <f t="shared" si="47"/>
        <v>55831.712142857141</v>
      </c>
    </row>
    <row r="35" spans="1:61" ht="15" thickBot="1" x14ac:dyDescent="0.4">
      <c r="A35" s="2">
        <v>31</v>
      </c>
      <c r="B35" s="10">
        <v>42064</v>
      </c>
      <c r="C35" s="11">
        <f>'Actual Production'!C35/$A35</f>
        <v>4852.6451612903229</v>
      </c>
      <c r="D35" s="12">
        <f>'Actual Production'!D35/$A35</f>
        <v>5999.7096774193551</v>
      </c>
      <c r="E35" s="13">
        <f t="shared" si="48"/>
        <v>10852.354838709678</v>
      </c>
      <c r="F35" s="11">
        <f>'Actual Production'!F35/$A35</f>
        <v>3985.7096774193546</v>
      </c>
      <c r="G35" s="12">
        <f>'Actual Production'!G35/$A35</f>
        <v>8893.7741935483864</v>
      </c>
      <c r="H35" s="13">
        <f t="shared" si="28"/>
        <v>12879.483870967741</v>
      </c>
      <c r="I35" s="11">
        <f>'Actual Production'!I35/$A35</f>
        <v>5372.9032258064517</v>
      </c>
      <c r="J35" s="12">
        <f>'Actual Production'!J35/$A35</f>
        <v>9379.7741935483864</v>
      </c>
      <c r="K35" s="13">
        <f t="shared" si="29"/>
        <v>14752.677419354837</v>
      </c>
      <c r="L35" s="11">
        <f>'Actual Production'!L35/$A35</f>
        <v>0</v>
      </c>
      <c r="M35" s="12">
        <f>'Actual Production'!M35/$A35</f>
        <v>0</v>
      </c>
      <c r="N35" s="13">
        <f t="shared" si="30"/>
        <v>0</v>
      </c>
      <c r="O35" s="14">
        <f>'Actual Production'!O35/$A35</f>
        <v>0</v>
      </c>
      <c r="P35" s="14">
        <f>'Actual Production'!P35/$A35</f>
        <v>0</v>
      </c>
      <c r="Q35" s="14">
        <f t="shared" si="31"/>
        <v>0</v>
      </c>
      <c r="R35" s="11">
        <f>'Actual Production'!R35/$A35</f>
        <v>2014.7483870967742</v>
      </c>
      <c r="S35" s="12">
        <f>'Actual Production'!S35/$A35</f>
        <v>27.682903225806449</v>
      </c>
      <c r="T35" s="13">
        <f t="shared" si="32"/>
        <v>2042.4312903225807</v>
      </c>
      <c r="U35" s="11">
        <f>'Actual Production'!U35/$A35</f>
        <v>3017.0322580645161</v>
      </c>
      <c r="V35" s="12">
        <f>'Actual Production'!V35/$A35</f>
        <v>6392.322580645161</v>
      </c>
      <c r="W35" s="13">
        <f t="shared" si="33"/>
        <v>9409.354838709678</v>
      </c>
      <c r="X35" s="11">
        <f>'Actual Production'!X35/$A35</f>
        <v>1435.0322580645161</v>
      </c>
      <c r="Y35" s="12">
        <f>'Actual Production'!Y35/$A35</f>
        <v>1176.2258064516129</v>
      </c>
      <c r="Z35" s="13">
        <f t="shared" si="34"/>
        <v>2611.2580645161288</v>
      </c>
      <c r="AA35" s="12">
        <f t="shared" si="35"/>
        <v>20678.070967741933</v>
      </c>
      <c r="AB35" s="12">
        <f t="shared" si="36"/>
        <v>31869.489354838712</v>
      </c>
      <c r="AC35" s="13">
        <f t="shared" si="37"/>
        <v>52547.560322580648</v>
      </c>
      <c r="AD35" s="90"/>
      <c r="AH35" s="10">
        <v>42064</v>
      </c>
      <c r="AI35" s="15">
        <f>'Actual Production'!AI35/$A35</f>
        <v>4815.0387096774193</v>
      </c>
      <c r="AJ35" s="16">
        <f>'Actual Production'!AJ35/$A35</f>
        <v>6390.4516129032254</v>
      </c>
      <c r="AK35" s="25">
        <f t="shared" si="49"/>
        <v>11205.490322580645</v>
      </c>
      <c r="AL35" s="15">
        <f>'Actual Production'!AL35/$A35</f>
        <v>4284.036451612903</v>
      </c>
      <c r="AM35" s="16">
        <f>'Actual Production'!AM35/$A35</f>
        <v>11490.714193548387</v>
      </c>
      <c r="AN35" s="25">
        <f t="shared" si="38"/>
        <v>15774.75064516129</v>
      </c>
      <c r="AO35" s="15">
        <f>'Actual Production'!AO35/$A35</f>
        <v>6106.7564516129032</v>
      </c>
      <c r="AP35" s="16">
        <f>'Actual Production'!AP35/$A35</f>
        <v>10551.751612903225</v>
      </c>
      <c r="AQ35" s="25">
        <f t="shared" si="39"/>
        <v>16658.508064516129</v>
      </c>
      <c r="AR35" s="15">
        <f>'Actual Production'!AR35/$A35</f>
        <v>0</v>
      </c>
      <c r="AS35" s="16">
        <f>'Actual Production'!AS35/$A35</f>
        <v>0</v>
      </c>
      <c r="AT35" s="25">
        <f t="shared" si="40"/>
        <v>0</v>
      </c>
      <c r="AU35" s="26">
        <f>'Actual Production'!AU35/$A35</f>
        <v>0</v>
      </c>
      <c r="AV35" s="26">
        <f>'Actual Production'!AV35/$A35</f>
        <v>0</v>
      </c>
      <c r="AW35" s="26">
        <f t="shared" si="41"/>
        <v>0</v>
      </c>
      <c r="AX35" s="15">
        <f>'Actual Production'!AX35/$A35</f>
        <v>2022.5806451612902</v>
      </c>
      <c r="AY35" s="16">
        <f>'Actual Production'!AY35/$A35</f>
        <v>0</v>
      </c>
      <c r="AZ35" s="25">
        <f t="shared" si="42"/>
        <v>2022.5806451612902</v>
      </c>
      <c r="BA35" s="15">
        <f>'Actual Production'!BA35/$A35</f>
        <v>3252.8445161290319</v>
      </c>
      <c r="BB35" s="16">
        <f>'Actual Production'!BB35/$A35</f>
        <v>5479.1916129032261</v>
      </c>
      <c r="BC35" s="25">
        <f t="shared" si="43"/>
        <v>8732.036129032258</v>
      </c>
      <c r="BD35" s="15">
        <f>'Actual Production'!BD35/$A35</f>
        <v>1508.1935483870968</v>
      </c>
      <c r="BE35" s="16">
        <f>'Actual Production'!BE35/$A35</f>
        <v>1383.4193548387098</v>
      </c>
      <c r="BF35" s="25">
        <f t="shared" si="44"/>
        <v>2891.6129032258068</v>
      </c>
      <c r="BG35" s="12">
        <f t="shared" si="45"/>
        <v>21989.450322580647</v>
      </c>
      <c r="BH35" s="12">
        <f t="shared" si="46"/>
        <v>35295.528387096776</v>
      </c>
      <c r="BI35" s="13">
        <f t="shared" si="47"/>
        <v>57284.978709677409</v>
      </c>
    </row>
    <row r="36" spans="1:61" ht="15" thickBot="1" x14ac:dyDescent="0.4">
      <c r="A36" s="2">
        <f>SUM(A24:A35)</f>
        <v>365</v>
      </c>
      <c r="B36" s="17" t="s">
        <v>14</v>
      </c>
      <c r="C36" s="18">
        <f>'Actual Production'!C36/$A36</f>
        <v>4519.6164383561645</v>
      </c>
      <c r="D36" s="19">
        <f>'Actual Production'!D36/$A36</f>
        <v>5640.8904109589039</v>
      </c>
      <c r="E36" s="20">
        <f t="shared" si="48"/>
        <v>10160.506849315068</v>
      </c>
      <c r="F36" s="18">
        <f>'Actual Production'!F36/$A36</f>
        <v>2874.2136986301371</v>
      </c>
      <c r="G36" s="19">
        <f>'Actual Production'!G36/$A36</f>
        <v>7062.9589041095887</v>
      </c>
      <c r="H36" s="20">
        <f t="shared" si="28"/>
        <v>9937.1726027397253</v>
      </c>
      <c r="I36" s="18">
        <f>'Actual Production'!I36/$A36</f>
        <v>4016.2630136986299</v>
      </c>
      <c r="J36" s="19">
        <f>'Actual Production'!J36/$A36</f>
        <v>7226.5287671232873</v>
      </c>
      <c r="K36" s="20">
        <f t="shared" si="29"/>
        <v>11242.791780821917</v>
      </c>
      <c r="L36" s="18">
        <f>'Actual Production'!L36/$A36</f>
        <v>241.75342465753425</v>
      </c>
      <c r="M36" s="19">
        <f>'Actual Production'!M36/$A36</f>
        <v>438.56712328767122</v>
      </c>
      <c r="N36" s="20">
        <f t="shared" si="30"/>
        <v>680.32054794520548</v>
      </c>
      <c r="O36" s="21">
        <f>'Actual Production'!O36/$A36</f>
        <v>0</v>
      </c>
      <c r="P36" s="21">
        <f>'Actual Production'!P36/$A36</f>
        <v>0</v>
      </c>
      <c r="Q36" s="21">
        <f t="shared" si="31"/>
        <v>0</v>
      </c>
      <c r="R36" s="18">
        <f>'Actual Production'!R36/$A36</f>
        <v>2149.2999726027397</v>
      </c>
      <c r="S36" s="19">
        <f>'Actual Production'!S36/$A36</f>
        <v>1395.900301369863</v>
      </c>
      <c r="T36" s="20">
        <f t="shared" si="32"/>
        <v>3545.2002739726026</v>
      </c>
      <c r="U36" s="18">
        <f>'Actual Production'!U36/$A36</f>
        <v>2068.8164383561643</v>
      </c>
      <c r="V36" s="19">
        <f>'Actual Production'!V36/$A36</f>
        <v>4724.580821917808</v>
      </c>
      <c r="W36" s="20">
        <f t="shared" si="33"/>
        <v>6793.3972602739723</v>
      </c>
      <c r="X36" s="18">
        <f>'Actual Production'!X36/$A36</f>
        <v>701.02769863013691</v>
      </c>
      <c r="Y36" s="19">
        <f>'Actual Production'!Y36/$A36</f>
        <v>665.08838356164381</v>
      </c>
      <c r="Z36" s="20">
        <f t="shared" si="34"/>
        <v>1366.1160821917806</v>
      </c>
      <c r="AA36" s="18">
        <f>'Actual Production'!AA36/$A36</f>
        <v>16570.990684931508</v>
      </c>
      <c r="AB36" s="19">
        <f>'Actual Production'!AB36/$A36</f>
        <v>27154.514712328764</v>
      </c>
      <c r="AC36" s="20">
        <f>+AA36+AB36</f>
        <v>43725.505397260276</v>
      </c>
      <c r="AD36" s="90"/>
      <c r="AF36" s="22">
        <f>T36-AZ36</f>
        <v>15.72084931506879</v>
      </c>
      <c r="AH36" s="17" t="s">
        <v>14</v>
      </c>
      <c r="AI36" s="27">
        <f>'Actual Production'!AI36/$A36</f>
        <v>4543.6446575342461</v>
      </c>
      <c r="AJ36" s="28">
        <f>'Actual Production'!AJ36/$A36</f>
        <v>5958.3315068493148</v>
      </c>
      <c r="AK36" s="29">
        <f t="shared" si="49"/>
        <v>10501.976164383561</v>
      </c>
      <c r="AL36" s="27">
        <f>'Actual Production'!AL36/$A36</f>
        <v>3298.8000547945207</v>
      </c>
      <c r="AM36" s="28">
        <f>'Actual Production'!AM36/$A36</f>
        <v>6645.4357808219183</v>
      </c>
      <c r="AN36" s="29">
        <f t="shared" si="38"/>
        <v>9944.2358356164386</v>
      </c>
      <c r="AO36" s="27">
        <f>'Actual Production'!AO36/$A36</f>
        <v>4352.9094246575341</v>
      </c>
      <c r="AP36" s="28">
        <f>'Actual Production'!AP36/$A36</f>
        <v>7936.0421095890397</v>
      </c>
      <c r="AQ36" s="29">
        <f t="shared" si="39"/>
        <v>12288.951534246575</v>
      </c>
      <c r="AR36" s="27">
        <f>'Actual Production'!AR36/$A36</f>
        <v>243.59013698630136</v>
      </c>
      <c r="AS36" s="28">
        <f>'Actual Production'!AS36/$A36</f>
        <v>1437.4784383561644</v>
      </c>
      <c r="AT36" s="29">
        <f t="shared" si="40"/>
        <v>1681.0685753424657</v>
      </c>
      <c r="AU36" s="30">
        <f>'Actual Production'!AU36/$A36</f>
        <v>0</v>
      </c>
      <c r="AV36" s="30">
        <f>'Actual Production'!AV36/$A36</f>
        <v>0</v>
      </c>
      <c r="AW36" s="30">
        <f t="shared" si="41"/>
        <v>0</v>
      </c>
      <c r="AX36" s="27">
        <f>'Actual Production'!AX36/$A36</f>
        <v>2137.2325205479451</v>
      </c>
      <c r="AY36" s="28">
        <f>'Actual Production'!AY36/$A36</f>
        <v>1392.246904109589</v>
      </c>
      <c r="AZ36" s="29">
        <f t="shared" si="42"/>
        <v>3529.4794246575339</v>
      </c>
      <c r="BA36" s="27">
        <f>'Actual Production'!BA36/$A36</f>
        <v>2223.0938904109589</v>
      </c>
      <c r="BB36" s="28">
        <f>'Actual Production'!BB36/$A36</f>
        <v>4920.9489589041095</v>
      </c>
      <c r="BC36" s="29">
        <f t="shared" si="43"/>
        <v>7144.0428493150685</v>
      </c>
      <c r="BD36" s="27">
        <f>'Actual Production'!BD36/$A36</f>
        <v>706.32876712328766</v>
      </c>
      <c r="BE36" s="28">
        <f>'Actual Production'!BE36/$A36</f>
        <v>691.34520547945203</v>
      </c>
      <c r="BF36" s="29">
        <f t="shared" si="44"/>
        <v>1397.6739726027397</v>
      </c>
      <c r="BG36" s="27">
        <f>'Actual Production'!BG36/$A36</f>
        <v>17505.599452054794</v>
      </c>
      <c r="BH36" s="28">
        <f>'Actual Production'!BH36/$A36</f>
        <v>28981.828904109581</v>
      </c>
      <c r="BI36" s="29">
        <f>+BG36+BH36</f>
        <v>46487.428356164375</v>
      </c>
    </row>
    <row r="37" spans="1:61" ht="15" thickBot="1" x14ac:dyDescent="0.4"/>
    <row r="38" spans="1:61" ht="15" thickBot="1" x14ac:dyDescent="0.4">
      <c r="B38" s="24"/>
      <c r="C38" s="612" t="s">
        <v>17</v>
      </c>
      <c r="D38" s="605"/>
      <c r="E38" s="605"/>
      <c r="F38" s="605"/>
      <c r="G38" s="605"/>
      <c r="H38" s="605"/>
      <c r="I38" s="605"/>
      <c r="J38" s="605"/>
      <c r="K38" s="605"/>
      <c r="L38" s="605"/>
      <c r="M38" s="605"/>
      <c r="N38" s="605"/>
      <c r="O38" s="605"/>
      <c r="P38" s="605"/>
      <c r="Q38" s="605"/>
      <c r="R38" s="605"/>
      <c r="S38" s="605"/>
      <c r="T38" s="605"/>
      <c r="U38" s="605"/>
      <c r="V38" s="605"/>
      <c r="W38" s="605"/>
      <c r="X38" s="605"/>
      <c r="Y38" s="605"/>
      <c r="Z38" s="605"/>
      <c r="AA38" s="605"/>
      <c r="AB38" s="605"/>
      <c r="AC38" s="613"/>
      <c r="AD38" s="88"/>
      <c r="AH38" s="24"/>
      <c r="AI38" s="612" t="s">
        <v>24</v>
      </c>
      <c r="AJ38" s="614"/>
      <c r="AK38" s="614"/>
      <c r="AL38" s="614"/>
      <c r="AM38" s="614"/>
      <c r="AN38" s="614"/>
      <c r="AO38" s="614"/>
      <c r="AP38" s="614"/>
      <c r="AQ38" s="614"/>
      <c r="AR38" s="614"/>
      <c r="AS38" s="614"/>
      <c r="AT38" s="614"/>
      <c r="AU38" s="614"/>
      <c r="AV38" s="614"/>
      <c r="AW38" s="614"/>
      <c r="AX38" s="614"/>
      <c r="AY38" s="614"/>
      <c r="AZ38" s="614"/>
      <c r="BA38" s="614"/>
      <c r="BB38" s="614"/>
      <c r="BC38" s="614"/>
      <c r="BD38" s="614"/>
      <c r="BE38" s="614"/>
      <c r="BF38" s="614"/>
      <c r="BG38" s="614"/>
      <c r="BH38" s="614"/>
      <c r="BI38" s="615"/>
    </row>
    <row r="39" spans="1:61" ht="15" thickBot="1" x14ac:dyDescent="0.4">
      <c r="B39" s="24"/>
      <c r="C39" s="3" t="s">
        <v>1</v>
      </c>
      <c r="D39" s="4"/>
      <c r="E39" s="5"/>
      <c r="F39" s="3" t="s">
        <v>2</v>
      </c>
      <c r="G39" s="4"/>
      <c r="H39" s="5"/>
      <c r="I39" s="3" t="s">
        <v>3</v>
      </c>
      <c r="J39" s="4"/>
      <c r="K39" s="5"/>
      <c r="L39" s="612" t="s">
        <v>4</v>
      </c>
      <c r="M39" s="605"/>
      <c r="N39" s="613"/>
      <c r="O39" s="612" t="s">
        <v>5</v>
      </c>
      <c r="P39" s="605"/>
      <c r="Q39" s="613"/>
      <c r="R39" s="3" t="s">
        <v>6</v>
      </c>
      <c r="S39" s="4"/>
      <c r="T39" s="5"/>
      <c r="U39" s="3" t="s">
        <v>7</v>
      </c>
      <c r="V39" s="4"/>
      <c r="W39" s="5"/>
      <c r="X39" s="3" t="s">
        <v>8</v>
      </c>
      <c r="Y39" s="4"/>
      <c r="Z39" s="5"/>
      <c r="AA39" s="3" t="s">
        <v>9</v>
      </c>
      <c r="AB39" s="4"/>
      <c r="AC39" s="5"/>
      <c r="AD39" s="89"/>
      <c r="AH39" s="24"/>
      <c r="AI39" s="3" t="s">
        <v>1</v>
      </c>
      <c r="AJ39" s="4"/>
      <c r="AK39" s="5"/>
      <c r="AL39" s="3" t="s">
        <v>2</v>
      </c>
      <c r="AM39" s="4"/>
      <c r="AN39" s="5"/>
      <c r="AO39" s="3" t="s">
        <v>3</v>
      </c>
      <c r="AP39" s="4"/>
      <c r="AQ39" s="5"/>
      <c r="AR39" s="612" t="s">
        <v>4</v>
      </c>
      <c r="AS39" s="605"/>
      <c r="AT39" s="613"/>
      <c r="AU39" s="612" t="s">
        <v>5</v>
      </c>
      <c r="AV39" s="605"/>
      <c r="AW39" s="613"/>
      <c r="AX39" s="3" t="s">
        <v>6</v>
      </c>
      <c r="AY39" s="4"/>
      <c r="AZ39" s="5"/>
      <c r="BA39" s="3" t="s">
        <v>7</v>
      </c>
      <c r="BB39" s="4"/>
      <c r="BC39" s="5"/>
      <c r="BD39" s="3" t="s">
        <v>8</v>
      </c>
      <c r="BE39" s="4"/>
      <c r="BF39" s="5"/>
      <c r="BG39" s="3" t="s">
        <v>9</v>
      </c>
      <c r="BH39" s="4"/>
      <c r="BI39" s="5"/>
    </row>
    <row r="40" spans="1:61" ht="15" thickBot="1" x14ac:dyDescent="0.4">
      <c r="C40" s="6" t="s">
        <v>10</v>
      </c>
      <c r="D40" s="7" t="s">
        <v>11</v>
      </c>
      <c r="E40" s="8" t="s">
        <v>12</v>
      </c>
      <c r="F40" s="6" t="str">
        <f t="shared" ref="F40:N40" si="50">+C40</f>
        <v>LUMP</v>
      </c>
      <c r="G40" s="7" t="str">
        <f t="shared" si="50"/>
        <v>FINES</v>
      </c>
      <c r="H40" s="8" t="str">
        <f t="shared" si="50"/>
        <v>TOT</v>
      </c>
      <c r="I40" s="6" t="str">
        <f t="shared" si="50"/>
        <v>LUMP</v>
      </c>
      <c r="J40" s="7" t="str">
        <f t="shared" si="50"/>
        <v>FINES</v>
      </c>
      <c r="K40" s="8" t="str">
        <f t="shared" si="50"/>
        <v>TOT</v>
      </c>
      <c r="L40" s="6" t="str">
        <f t="shared" si="50"/>
        <v>LUMP</v>
      </c>
      <c r="M40" s="7" t="str">
        <f t="shared" si="50"/>
        <v>FINES</v>
      </c>
      <c r="N40" s="8" t="str">
        <f t="shared" si="50"/>
        <v>TOT</v>
      </c>
      <c r="O40" s="96"/>
      <c r="P40" s="96"/>
      <c r="Q40" s="96"/>
      <c r="R40" s="6" t="str">
        <f>+L40</f>
        <v>LUMP</v>
      </c>
      <c r="S40" s="7" t="str">
        <f>+M40</f>
        <v>FINES</v>
      </c>
      <c r="T40" s="8" t="str">
        <f>+N40</f>
        <v>TOT</v>
      </c>
      <c r="U40" s="6" t="str">
        <f t="shared" ref="U40:Z40" si="51">+R40</f>
        <v>LUMP</v>
      </c>
      <c r="V40" s="7" t="str">
        <f t="shared" si="51"/>
        <v>FINES</v>
      </c>
      <c r="W40" s="8" t="str">
        <f t="shared" si="51"/>
        <v>TOT</v>
      </c>
      <c r="X40" s="6" t="str">
        <f t="shared" si="51"/>
        <v>LUMP</v>
      </c>
      <c r="Y40" s="7" t="str">
        <f t="shared" si="51"/>
        <v>FINES</v>
      </c>
      <c r="Z40" s="8" t="str">
        <f t="shared" si="51"/>
        <v>TOT</v>
      </c>
      <c r="AA40" s="6" t="str">
        <f>+R40</f>
        <v>LUMP</v>
      </c>
      <c r="AB40" s="7" t="str">
        <f>+S40</f>
        <v>FINES</v>
      </c>
      <c r="AC40" s="8" t="str">
        <f>+T40</f>
        <v>TOT</v>
      </c>
      <c r="AD40" s="88"/>
      <c r="AI40" s="6" t="s">
        <v>10</v>
      </c>
      <c r="AJ40" s="7" t="s">
        <v>11</v>
      </c>
      <c r="AK40" s="8" t="s">
        <v>12</v>
      </c>
      <c r="AL40" s="6" t="str">
        <f t="shared" ref="AL40:AT40" si="52">+AI40</f>
        <v>LUMP</v>
      </c>
      <c r="AM40" s="7" t="str">
        <f t="shared" si="52"/>
        <v>FINES</v>
      </c>
      <c r="AN40" s="8" t="str">
        <f t="shared" si="52"/>
        <v>TOT</v>
      </c>
      <c r="AO40" s="6" t="str">
        <f t="shared" si="52"/>
        <v>LUMP</v>
      </c>
      <c r="AP40" s="7" t="str">
        <f t="shared" si="52"/>
        <v>FINES</v>
      </c>
      <c r="AQ40" s="8" t="str">
        <f t="shared" si="52"/>
        <v>TOT</v>
      </c>
      <c r="AR40" s="6" t="str">
        <f t="shared" si="52"/>
        <v>LUMP</v>
      </c>
      <c r="AS40" s="7" t="str">
        <f t="shared" si="52"/>
        <v>FINES</v>
      </c>
      <c r="AT40" s="8" t="str">
        <f t="shared" si="52"/>
        <v>TOT</v>
      </c>
      <c r="AU40" s="96"/>
      <c r="AV40" s="96"/>
      <c r="AW40" s="96"/>
      <c r="AX40" s="6" t="str">
        <f>+AR40</f>
        <v>LUMP</v>
      </c>
      <c r="AY40" s="7" t="str">
        <f>+AS40</f>
        <v>FINES</v>
      </c>
      <c r="AZ40" s="8" t="str">
        <f>+AT40</f>
        <v>TOT</v>
      </c>
      <c r="BA40" s="6" t="str">
        <f t="shared" ref="BA40:BF40" si="53">+AX40</f>
        <v>LUMP</v>
      </c>
      <c r="BB40" s="7" t="str">
        <f t="shared" si="53"/>
        <v>FINES</v>
      </c>
      <c r="BC40" s="8" t="str">
        <f t="shared" si="53"/>
        <v>TOT</v>
      </c>
      <c r="BD40" s="6" t="str">
        <f t="shared" si="53"/>
        <v>LUMP</v>
      </c>
      <c r="BE40" s="7" t="str">
        <f t="shared" si="53"/>
        <v>FINES</v>
      </c>
      <c r="BF40" s="8" t="str">
        <f t="shared" si="53"/>
        <v>TOT</v>
      </c>
      <c r="BG40" s="6" t="str">
        <f>+AX40</f>
        <v>LUMP</v>
      </c>
      <c r="BH40" s="7" t="str">
        <f>+AY40</f>
        <v>FINES</v>
      </c>
      <c r="BI40" s="8" t="str">
        <f>+AZ40</f>
        <v>TOT</v>
      </c>
    </row>
    <row r="41" spans="1:61" x14ac:dyDescent="0.35">
      <c r="A41" s="2">
        <v>30</v>
      </c>
      <c r="B41" s="10">
        <v>42095</v>
      </c>
      <c r="C41" s="11">
        <f>'Actual Production'!C41/$A41</f>
        <v>4951.2333333333336</v>
      </c>
      <c r="D41" s="12">
        <f>'Actual Production'!D41/$A41</f>
        <v>6570.0333333333338</v>
      </c>
      <c r="E41" s="13">
        <f>+C41+D41</f>
        <v>11521.266666666666</v>
      </c>
      <c r="F41" s="11">
        <f>'Actual Production'!F41/$A41</f>
        <v>3245.2</v>
      </c>
      <c r="G41" s="12">
        <f>'Actual Production'!G41/$A41</f>
        <v>8155.6</v>
      </c>
      <c r="H41" s="13">
        <f t="shared" ref="H41:H53" si="54">+F41+G41</f>
        <v>11400.8</v>
      </c>
      <c r="I41" s="11">
        <f>'Actual Production'!I41/$A41</f>
        <v>5914.2</v>
      </c>
      <c r="J41" s="12">
        <f>'Actual Production'!J41/$A41</f>
        <v>8142.5</v>
      </c>
      <c r="K41" s="13">
        <f t="shared" ref="K41:K53" si="55">+I41+J41</f>
        <v>14056.7</v>
      </c>
      <c r="L41" s="11">
        <f>'Actual Production'!L41/$A41</f>
        <v>0</v>
      </c>
      <c r="M41" s="12">
        <f>'Actual Production'!M41/$A41</f>
        <v>0</v>
      </c>
      <c r="N41" s="13">
        <f t="shared" ref="N41:N53" si="56">+L41+M41</f>
        <v>0</v>
      </c>
      <c r="O41" s="14">
        <f>'Actual Production'!O41/$A41</f>
        <v>0</v>
      </c>
      <c r="P41" s="14">
        <f>'Actual Production'!P41/$A41</f>
        <v>0</v>
      </c>
      <c r="Q41" s="14">
        <f t="shared" ref="Q41:Q53" si="57">+O41+P41</f>
        <v>0</v>
      </c>
      <c r="R41" s="11">
        <f>'Actual Production'!R41/$A41</f>
        <v>1702.8716666666667</v>
      </c>
      <c r="S41" s="12">
        <f>'Actual Production'!S41/$A41</f>
        <v>1311.1913333333332</v>
      </c>
      <c r="T41" s="13">
        <f t="shared" ref="T41:T53" si="58">+R41+S41</f>
        <v>3014.0630000000001</v>
      </c>
      <c r="U41" s="11">
        <f>'Actual Production'!U41/$A41</f>
        <v>3445.3333333333335</v>
      </c>
      <c r="V41" s="12">
        <f>'Actual Production'!V41/$A41</f>
        <v>7417.666666666667</v>
      </c>
      <c r="W41" s="13">
        <f t="shared" ref="W41:W53" si="59">+U41+V41</f>
        <v>10863</v>
      </c>
      <c r="X41" s="11">
        <f>'Actual Production'!X41/$A41</f>
        <v>903.5333333333333</v>
      </c>
      <c r="Y41" s="12">
        <f>'Actual Production'!Y41/$A41</f>
        <v>1164.0999999999999</v>
      </c>
      <c r="Z41" s="13">
        <f t="shared" ref="Z41:Z53" si="60">+X41+Y41</f>
        <v>2067.6333333333332</v>
      </c>
      <c r="AA41" s="12">
        <f t="shared" ref="AA41:AA52" si="61">+L41+C41+F41+I41+R41+U41+X41+O41</f>
        <v>20162.371666666666</v>
      </c>
      <c r="AB41" s="12">
        <f t="shared" ref="AB41:AB52" si="62">+M41+D41+G41+J41+S41+V41+Y41+P41</f>
        <v>32761.091333333334</v>
      </c>
      <c r="AC41" s="13">
        <f t="shared" ref="AC41:AC52" si="63">+N41+E41+H41+K41+T41+W41+Z41+Q41</f>
        <v>52923.462999999996</v>
      </c>
      <c r="AD41" s="90"/>
      <c r="AH41" s="10">
        <v>42095</v>
      </c>
      <c r="AI41" s="15">
        <v>4335.333333333333</v>
      </c>
      <c r="AJ41" s="16">
        <v>4500.2</v>
      </c>
      <c r="AK41" s="25">
        <v>8835.5333333333328</v>
      </c>
      <c r="AL41" s="15">
        <v>3847.2</v>
      </c>
      <c r="AM41" s="16">
        <v>8698.9666666666672</v>
      </c>
      <c r="AN41" s="25">
        <v>12546.166666666668</v>
      </c>
      <c r="AO41" s="15">
        <v>3961.6666666666665</v>
      </c>
      <c r="AP41" s="16">
        <v>5390.3</v>
      </c>
      <c r="AQ41" s="25">
        <v>9351.9666666666672</v>
      </c>
      <c r="AR41" s="15">
        <v>1900.8</v>
      </c>
      <c r="AS41" s="16">
        <v>3401.6333333333332</v>
      </c>
      <c r="AT41" s="25">
        <v>5302.4333333333334</v>
      </c>
      <c r="AU41" s="26">
        <v>0</v>
      </c>
      <c r="AV41" s="26">
        <v>0</v>
      </c>
      <c r="AW41" s="26">
        <v>0</v>
      </c>
      <c r="AX41" s="15">
        <v>782.67200000000003</v>
      </c>
      <c r="AY41" s="16">
        <v>599.1686666666667</v>
      </c>
      <c r="AZ41" s="25">
        <v>1381.8406666666667</v>
      </c>
      <c r="BA41" s="15">
        <v>1845.7333333333333</v>
      </c>
      <c r="BB41" s="16">
        <v>5940.7666666666664</v>
      </c>
      <c r="BC41" s="25">
        <v>7786.5</v>
      </c>
      <c r="BD41" s="15">
        <v>1127.2253333333333</v>
      </c>
      <c r="BE41" s="16">
        <v>30.012999999999998</v>
      </c>
      <c r="BF41" s="25">
        <v>1157.2383333333332</v>
      </c>
      <c r="BG41" s="12">
        <v>17800.630666666664</v>
      </c>
      <c r="BH41" s="12">
        <v>28561.048333333332</v>
      </c>
      <c r="BI41" s="13">
        <v>46361.679000000004</v>
      </c>
    </row>
    <row r="42" spans="1:61" x14ac:dyDescent="0.35">
      <c r="A42" s="2">
        <v>31</v>
      </c>
      <c r="B42" s="10">
        <v>42125</v>
      </c>
      <c r="C42" s="11">
        <f>'Actual Production'!C42/$A42</f>
        <v>4424.1612903225805</v>
      </c>
      <c r="D42" s="12">
        <f>'Actual Production'!D42/$A42</f>
        <v>6706.1935483870966</v>
      </c>
      <c r="E42" s="13">
        <f t="shared" ref="E42:E53" si="64">+C42+D42</f>
        <v>11130.354838709678</v>
      </c>
      <c r="F42" s="11">
        <f>'Actual Production'!F42/$A42</f>
        <v>3229.1612903225805</v>
      </c>
      <c r="G42" s="12">
        <f>'Actual Production'!G42/$A42</f>
        <v>8729.2580645161288</v>
      </c>
      <c r="H42" s="13">
        <f t="shared" si="54"/>
        <v>11958.419354838708</v>
      </c>
      <c r="I42" s="11">
        <f>'Actual Production'!I42/$A42</f>
        <v>2910.9032258064517</v>
      </c>
      <c r="J42" s="12">
        <f>'Actual Production'!J42/$A42</f>
        <v>3885.6451612903224</v>
      </c>
      <c r="K42" s="13">
        <f t="shared" si="55"/>
        <v>6796.5483870967746</v>
      </c>
      <c r="L42" s="11">
        <f>'Actual Production'!L42/$A42</f>
        <v>0</v>
      </c>
      <c r="M42" s="12">
        <f>'Actual Production'!M42/$A42</f>
        <v>0</v>
      </c>
      <c r="N42" s="13">
        <f t="shared" si="56"/>
        <v>0</v>
      </c>
      <c r="O42" s="14">
        <f>'Actual Production'!O42/$A42</f>
        <v>0</v>
      </c>
      <c r="P42" s="14">
        <f>'Actual Production'!P42/$A42</f>
        <v>0</v>
      </c>
      <c r="Q42" s="14">
        <f t="shared" si="57"/>
        <v>0</v>
      </c>
      <c r="R42" s="11">
        <f>'Actual Production'!R42/$A42</f>
        <v>2260.5945161290319</v>
      </c>
      <c r="S42" s="12">
        <f>'Actual Production'!S42/$A42</f>
        <v>1363.781612903226</v>
      </c>
      <c r="T42" s="13">
        <f t="shared" si="58"/>
        <v>3624.3761290322582</v>
      </c>
      <c r="U42" s="11">
        <f>'Actual Production'!U42/$A42</f>
        <v>3845</v>
      </c>
      <c r="V42" s="12">
        <f>'Actual Production'!V42/$A42</f>
        <v>6583.3870967741932</v>
      </c>
      <c r="W42" s="13">
        <f t="shared" si="59"/>
        <v>10428.387096774193</v>
      </c>
      <c r="X42" s="11">
        <f>'Actual Production'!X42/$A42</f>
        <v>1236.9354838709678</v>
      </c>
      <c r="Y42" s="12">
        <f>'Actual Production'!Y42/$A42</f>
        <v>1065.8709677419354</v>
      </c>
      <c r="Z42" s="13">
        <f t="shared" si="60"/>
        <v>2302.8064516129034</v>
      </c>
      <c r="AA42" s="12">
        <f t="shared" si="61"/>
        <v>17906.755806451612</v>
      </c>
      <c r="AB42" s="12">
        <f t="shared" si="62"/>
        <v>28334.136451612903</v>
      </c>
      <c r="AC42" s="13">
        <f t="shared" si="63"/>
        <v>46240.892258064508</v>
      </c>
      <c r="AD42" s="90"/>
      <c r="AH42" s="10">
        <v>42125</v>
      </c>
      <c r="AI42" s="15">
        <v>3857.1612903225805</v>
      </c>
      <c r="AJ42" s="16">
        <v>3937.483870967742</v>
      </c>
      <c r="AK42" s="25">
        <v>7794.645161290322</v>
      </c>
      <c r="AL42" s="15">
        <v>3302.3870967741937</v>
      </c>
      <c r="AM42" s="16">
        <v>9004.7741935483864</v>
      </c>
      <c r="AN42" s="25">
        <v>12307.16129032258</v>
      </c>
      <c r="AO42" s="15">
        <v>3900.9354838709678</v>
      </c>
      <c r="AP42" s="16">
        <v>6233.9354838709678</v>
      </c>
      <c r="AQ42" s="25">
        <v>10134.870967741936</v>
      </c>
      <c r="AR42" s="15">
        <v>1738.6129032258063</v>
      </c>
      <c r="AS42" s="16">
        <v>3338.7741935483873</v>
      </c>
      <c r="AT42" s="25">
        <v>5077.3870967741932</v>
      </c>
      <c r="AU42" s="26">
        <v>0</v>
      </c>
      <c r="AV42" s="26">
        <v>0</v>
      </c>
      <c r="AW42" s="26">
        <v>0</v>
      </c>
      <c r="AX42" s="15">
        <v>2402.4312903225805</v>
      </c>
      <c r="AY42" s="16">
        <v>1411.8654838709679</v>
      </c>
      <c r="AZ42" s="25">
        <v>3814.2967741935481</v>
      </c>
      <c r="BA42" s="15">
        <v>3162.5483870967741</v>
      </c>
      <c r="BB42" s="16">
        <v>8129.322580645161</v>
      </c>
      <c r="BC42" s="25">
        <v>11291.870967741936</v>
      </c>
      <c r="BD42" s="15">
        <v>983.35935483870969</v>
      </c>
      <c r="BE42" s="16">
        <v>0.81612903225806455</v>
      </c>
      <c r="BF42" s="25">
        <v>984.17548387096781</v>
      </c>
      <c r="BG42" s="12">
        <v>19347.435806451613</v>
      </c>
      <c r="BH42" s="12">
        <v>32056.971935483871</v>
      </c>
      <c r="BI42" s="13">
        <v>51404.40774193548</v>
      </c>
    </row>
    <row r="43" spans="1:61" x14ac:dyDescent="0.35">
      <c r="A43" s="2">
        <v>30</v>
      </c>
      <c r="B43" s="10">
        <v>42156</v>
      </c>
      <c r="C43" s="11">
        <f>'Actual Production'!C43/$A43</f>
        <v>3744.0333333333333</v>
      </c>
      <c r="D43" s="12">
        <f>'Actual Production'!D43/$A43</f>
        <v>5753.666666666667</v>
      </c>
      <c r="E43" s="13">
        <f t="shared" si="64"/>
        <v>9497.7000000000007</v>
      </c>
      <c r="F43" s="11">
        <f>'Actual Production'!F43/$A43</f>
        <v>3393.9666666666667</v>
      </c>
      <c r="G43" s="12">
        <f>'Actual Production'!G43/$A43</f>
        <v>6803.7666666666664</v>
      </c>
      <c r="H43" s="13">
        <f t="shared" si="54"/>
        <v>10197.733333333334</v>
      </c>
      <c r="I43" s="11">
        <f>'Actual Production'!I43/$A43</f>
        <v>6016.8666666666668</v>
      </c>
      <c r="J43" s="12">
        <f>'Actual Production'!J43/$A43</f>
        <v>9302.1</v>
      </c>
      <c r="K43" s="13">
        <f t="shared" si="55"/>
        <v>15318.966666666667</v>
      </c>
      <c r="L43" s="11">
        <f>'Actual Production'!L43/$A43</f>
        <v>0</v>
      </c>
      <c r="M43" s="12">
        <f>'Actual Production'!M43/$A43</f>
        <v>0</v>
      </c>
      <c r="N43" s="13">
        <f t="shared" si="56"/>
        <v>0</v>
      </c>
      <c r="O43" s="14">
        <f>'Actual Production'!O43/$A43</f>
        <v>0</v>
      </c>
      <c r="P43" s="14">
        <f>'Actual Production'!P43/$A43</f>
        <v>0</v>
      </c>
      <c r="Q43" s="14">
        <f t="shared" si="57"/>
        <v>0</v>
      </c>
      <c r="R43" s="11">
        <f>'Actual Production'!R43/$A43</f>
        <v>2419.2523333333334</v>
      </c>
      <c r="S43" s="12">
        <f>'Actual Production'!S43/$A43</f>
        <v>1303.6363333333331</v>
      </c>
      <c r="T43" s="13">
        <f t="shared" si="58"/>
        <v>3722.8886666666667</v>
      </c>
      <c r="U43" s="11">
        <f>'Actual Production'!U43/$A43</f>
        <v>2867.2</v>
      </c>
      <c r="V43" s="12">
        <f>'Actual Production'!V43/$A43</f>
        <v>7298.3</v>
      </c>
      <c r="W43" s="13">
        <f t="shared" si="59"/>
        <v>10165.5</v>
      </c>
      <c r="X43" s="11">
        <f>'Actual Production'!X43/$A43</f>
        <v>995.6</v>
      </c>
      <c r="Y43" s="12">
        <f>'Actual Production'!Y43/$A43</f>
        <v>1024.5666666666666</v>
      </c>
      <c r="Z43" s="13">
        <f t="shared" si="60"/>
        <v>2020.1666666666665</v>
      </c>
      <c r="AA43" s="12">
        <f t="shared" si="61"/>
        <v>19436.918999999998</v>
      </c>
      <c r="AB43" s="12">
        <f t="shared" si="62"/>
        <v>31486.03633333333</v>
      </c>
      <c r="AC43" s="13">
        <f t="shared" si="63"/>
        <v>50922.955333333332</v>
      </c>
      <c r="AD43" s="90"/>
      <c r="AH43" s="10">
        <v>42156</v>
      </c>
      <c r="AI43" s="15">
        <v>1852.7</v>
      </c>
      <c r="AJ43" s="16">
        <v>1910.6</v>
      </c>
      <c r="AK43" s="25">
        <v>3763.3</v>
      </c>
      <c r="AL43" s="15">
        <v>4219.9666666666662</v>
      </c>
      <c r="AM43" s="16">
        <v>8192.2000000000007</v>
      </c>
      <c r="AN43" s="25">
        <v>12412.166666666668</v>
      </c>
      <c r="AO43" s="15">
        <v>3471.5</v>
      </c>
      <c r="AP43" s="16">
        <v>5362.0666666666666</v>
      </c>
      <c r="AQ43" s="25">
        <v>8833.5666666666657</v>
      </c>
      <c r="AR43" s="15">
        <v>1651.8</v>
      </c>
      <c r="AS43" s="16">
        <v>3093.5333333333333</v>
      </c>
      <c r="AT43" s="25">
        <v>4745.333333333333</v>
      </c>
      <c r="AU43" s="26">
        <v>0</v>
      </c>
      <c r="AV43" s="26">
        <v>0</v>
      </c>
      <c r="AW43" s="26">
        <v>0</v>
      </c>
      <c r="AX43" s="15">
        <v>2073.8426666666664</v>
      </c>
      <c r="AY43" s="16">
        <v>873.93233333333342</v>
      </c>
      <c r="AZ43" s="25">
        <v>2947.7749999999996</v>
      </c>
      <c r="BA43" s="15">
        <v>2967.4</v>
      </c>
      <c r="BB43" s="16">
        <v>7831.1</v>
      </c>
      <c r="BC43" s="25">
        <v>10798.5</v>
      </c>
      <c r="BD43" s="15">
        <v>807.65699999999993</v>
      </c>
      <c r="BE43" s="16">
        <v>0</v>
      </c>
      <c r="BF43" s="25">
        <v>807.65699999999993</v>
      </c>
      <c r="BG43" s="12">
        <v>17044.866333333335</v>
      </c>
      <c r="BH43" s="12">
        <v>27263.432333333338</v>
      </c>
      <c r="BI43" s="13">
        <v>44308.298666666669</v>
      </c>
    </row>
    <row r="44" spans="1:61" x14ac:dyDescent="0.35">
      <c r="A44" s="2">
        <v>31</v>
      </c>
      <c r="B44" s="10">
        <v>42186</v>
      </c>
      <c r="C44" s="11">
        <f>'Actual Production'!C44/$A44</f>
        <v>3768.0322580645161</v>
      </c>
      <c r="D44" s="12">
        <f>'Actual Production'!D44/$A44</f>
        <v>5562.6451612903229</v>
      </c>
      <c r="E44" s="13">
        <f t="shared" si="64"/>
        <v>9330.677419354839</v>
      </c>
      <c r="F44" s="11">
        <f>'Actual Production'!F44/$A44</f>
        <v>3716.7741935483873</v>
      </c>
      <c r="G44" s="12">
        <f>'Actual Production'!G44/$A44</f>
        <v>6153.2580645161288</v>
      </c>
      <c r="H44" s="13">
        <f t="shared" si="54"/>
        <v>9870.0322580645152</v>
      </c>
      <c r="I44" s="11">
        <f>'Actual Production'!I44/$A44</f>
        <v>5880.5806451612907</v>
      </c>
      <c r="J44" s="12">
        <f>'Actual Production'!J44/$A44</f>
        <v>9678.0645161290322</v>
      </c>
      <c r="K44" s="13">
        <f t="shared" si="55"/>
        <v>15558.645161290322</v>
      </c>
      <c r="L44" s="11">
        <f>'Actual Production'!L44/$A44</f>
        <v>0</v>
      </c>
      <c r="M44" s="12">
        <f>'Actual Production'!M44/$A44</f>
        <v>0</v>
      </c>
      <c r="N44" s="13">
        <f t="shared" si="56"/>
        <v>0</v>
      </c>
      <c r="O44" s="14">
        <f>'Actual Production'!O44/$A44</f>
        <v>0</v>
      </c>
      <c r="P44" s="14">
        <f>'Actual Production'!P44/$A44</f>
        <v>0</v>
      </c>
      <c r="Q44" s="14">
        <f t="shared" si="57"/>
        <v>0</v>
      </c>
      <c r="R44" s="11">
        <f>'Actual Production'!R44/$A44</f>
        <v>2033.3793548387098</v>
      </c>
      <c r="S44" s="12">
        <f>'Actual Production'!S44/$A44</f>
        <v>1002.3077419354839</v>
      </c>
      <c r="T44" s="13">
        <f t="shared" si="58"/>
        <v>3035.6870967741938</v>
      </c>
      <c r="U44" s="11">
        <f>'Actual Production'!U44/$A44</f>
        <v>2514.5806451612902</v>
      </c>
      <c r="V44" s="12">
        <f>'Actual Production'!V44/$A44</f>
        <v>7317.1935483870966</v>
      </c>
      <c r="W44" s="13">
        <f t="shared" si="59"/>
        <v>9831.7741935483864</v>
      </c>
      <c r="X44" s="11">
        <f>'Actual Production'!X44/$A44</f>
        <v>1068.6141935483872</v>
      </c>
      <c r="Y44" s="12">
        <f>'Actual Production'!Y44/$A44</f>
        <v>702.00774193548398</v>
      </c>
      <c r="Z44" s="13">
        <f t="shared" si="60"/>
        <v>1770.6219354838713</v>
      </c>
      <c r="AA44" s="12">
        <f t="shared" si="61"/>
        <v>18981.961290322579</v>
      </c>
      <c r="AB44" s="12">
        <f t="shared" si="62"/>
        <v>30415.47677419355</v>
      </c>
      <c r="AC44" s="13">
        <f t="shared" si="63"/>
        <v>49397.438064516129</v>
      </c>
      <c r="AD44" s="90"/>
      <c r="AH44" s="10">
        <v>42186</v>
      </c>
      <c r="AI44" s="15">
        <v>4463.7096774193551</v>
      </c>
      <c r="AJ44" s="16">
        <v>5576.3870967741932</v>
      </c>
      <c r="AK44" s="25">
        <v>10040.096774193549</v>
      </c>
      <c r="AL44" s="15">
        <v>4043.3225806451615</v>
      </c>
      <c r="AM44" s="16">
        <v>7393</v>
      </c>
      <c r="AN44" s="25">
        <v>11436.322580645161</v>
      </c>
      <c r="AO44" s="15">
        <v>3443</v>
      </c>
      <c r="AP44" s="16">
        <v>4991.8387096774195</v>
      </c>
      <c r="AQ44" s="25">
        <v>8434.8387096774204</v>
      </c>
      <c r="AR44" s="15">
        <v>1530.3870967741937</v>
      </c>
      <c r="AS44" s="16">
        <v>2370.0967741935483</v>
      </c>
      <c r="AT44" s="25">
        <v>3900.483870967742</v>
      </c>
      <c r="AU44" s="26">
        <v>0</v>
      </c>
      <c r="AV44" s="26">
        <v>0</v>
      </c>
      <c r="AW44" s="26">
        <v>0</v>
      </c>
      <c r="AX44" s="15">
        <v>1949.7251612903226</v>
      </c>
      <c r="AY44" s="16">
        <v>923.84096774193551</v>
      </c>
      <c r="AZ44" s="25">
        <v>2873.5661290322582</v>
      </c>
      <c r="BA44" s="15">
        <v>2472.4193548387098</v>
      </c>
      <c r="BB44" s="16">
        <v>8186.7741935483873</v>
      </c>
      <c r="BC44" s="25">
        <v>10659.193548387097</v>
      </c>
      <c r="BD44" s="15">
        <v>706.5396774193548</v>
      </c>
      <c r="BE44" s="16">
        <v>90.288387096774201</v>
      </c>
      <c r="BF44" s="25">
        <v>796.82806451612896</v>
      </c>
      <c r="BG44" s="12">
        <v>18609.103548387095</v>
      </c>
      <c r="BH44" s="12">
        <v>29532.22612903226</v>
      </c>
      <c r="BI44" s="13">
        <v>48141.329677419366</v>
      </c>
    </row>
    <row r="45" spans="1:61" x14ac:dyDescent="0.35">
      <c r="A45" s="2">
        <v>31</v>
      </c>
      <c r="B45" s="10">
        <v>42217</v>
      </c>
      <c r="C45" s="11">
        <f>'Actual Production'!C45/$A45</f>
        <v>3297.7741935483873</v>
      </c>
      <c r="D45" s="12">
        <f>'Actual Production'!D45/$A45</f>
        <v>6243.9032258064517</v>
      </c>
      <c r="E45" s="13">
        <f t="shared" si="64"/>
        <v>9541.677419354839</v>
      </c>
      <c r="F45" s="11">
        <f>'Actual Production'!F45/$A45</f>
        <v>3658.2903225806454</v>
      </c>
      <c r="G45" s="12">
        <f>'Actual Production'!G45/$A45</f>
        <v>5539.1935483870966</v>
      </c>
      <c r="H45" s="13">
        <f t="shared" si="54"/>
        <v>9197.4838709677424</v>
      </c>
      <c r="I45" s="11">
        <f>'Actual Production'!I45/$A45</f>
        <v>4878.322580645161</v>
      </c>
      <c r="J45" s="12">
        <f>'Actual Production'!J45/$A45</f>
        <v>8784.7419354838712</v>
      </c>
      <c r="K45" s="13">
        <f t="shared" si="55"/>
        <v>13663.064516129032</v>
      </c>
      <c r="L45" s="11">
        <f>'Actual Production'!L45/$A45</f>
        <v>0</v>
      </c>
      <c r="M45" s="12">
        <f>'Actual Production'!M45/$A45</f>
        <v>0</v>
      </c>
      <c r="N45" s="13">
        <f t="shared" si="56"/>
        <v>0</v>
      </c>
      <c r="O45" s="14">
        <f>'Actual Production'!O45/$A45</f>
        <v>0</v>
      </c>
      <c r="P45" s="14">
        <f>'Actual Production'!P45/$A45</f>
        <v>0</v>
      </c>
      <c r="Q45" s="14">
        <f t="shared" si="57"/>
        <v>0</v>
      </c>
      <c r="R45" s="11">
        <f>'Actual Production'!R45/$A45</f>
        <v>1873.9180645161291</v>
      </c>
      <c r="S45" s="12">
        <f>'Actual Production'!S45/$A45</f>
        <v>1130.8558064516128</v>
      </c>
      <c r="T45" s="13">
        <f t="shared" si="58"/>
        <v>3004.7738709677419</v>
      </c>
      <c r="U45" s="11">
        <f>'Actual Production'!U45/$A45</f>
        <v>2219.6129032258063</v>
      </c>
      <c r="V45" s="12">
        <f>'Actual Production'!V45/$A45</f>
        <v>7737</v>
      </c>
      <c r="W45" s="13">
        <f t="shared" si="59"/>
        <v>9956.6129032258068</v>
      </c>
      <c r="X45" s="11">
        <f>'Actual Production'!X45/$A45</f>
        <v>1007.7258064516129</v>
      </c>
      <c r="Y45" s="12">
        <f>'Actual Production'!Y45/$A45</f>
        <v>1002.9080645161291</v>
      </c>
      <c r="Z45" s="13">
        <f t="shared" si="60"/>
        <v>2010.633870967742</v>
      </c>
      <c r="AA45" s="12">
        <f t="shared" si="61"/>
        <v>16935.643870967742</v>
      </c>
      <c r="AB45" s="12">
        <f t="shared" si="62"/>
        <v>30438.602580645165</v>
      </c>
      <c r="AC45" s="13">
        <f t="shared" si="63"/>
        <v>47374.246451612904</v>
      </c>
      <c r="AD45" s="90"/>
      <c r="AH45" s="10">
        <v>42217</v>
      </c>
      <c r="AI45" s="15">
        <v>4288.3870967741932</v>
      </c>
      <c r="AJ45" s="16">
        <v>5530.5161290322585</v>
      </c>
      <c r="AK45" s="25">
        <v>9818.9032258064508</v>
      </c>
      <c r="AL45" s="15">
        <v>4213.3548387096771</v>
      </c>
      <c r="AM45" s="16">
        <v>6824.8387096774195</v>
      </c>
      <c r="AN45" s="25">
        <v>11038.193548387097</v>
      </c>
      <c r="AO45" s="15">
        <v>4212.322580645161</v>
      </c>
      <c r="AP45" s="16">
        <v>5538.9032258064517</v>
      </c>
      <c r="AQ45" s="25">
        <v>9751.2258064516136</v>
      </c>
      <c r="AR45" s="15">
        <v>1802.3870967741937</v>
      </c>
      <c r="AS45" s="16">
        <v>2446.8387096774195</v>
      </c>
      <c r="AT45" s="25">
        <v>4249.2258064516136</v>
      </c>
      <c r="AU45" s="26">
        <v>0</v>
      </c>
      <c r="AV45" s="26">
        <v>0</v>
      </c>
      <c r="AW45" s="26">
        <v>0</v>
      </c>
      <c r="AX45" s="15">
        <v>1703.9432258064514</v>
      </c>
      <c r="AY45" s="16">
        <v>1032.6464516129033</v>
      </c>
      <c r="AZ45" s="25">
        <v>2736.5896774193548</v>
      </c>
      <c r="BA45" s="15">
        <v>3093.7096774193546</v>
      </c>
      <c r="BB45" s="16">
        <v>8155</v>
      </c>
      <c r="BC45" s="25">
        <v>11248.709677419354</v>
      </c>
      <c r="BD45" s="15">
        <v>729.32129032258058</v>
      </c>
      <c r="BE45" s="16">
        <v>210.87741935483871</v>
      </c>
      <c r="BF45" s="25">
        <v>940.19870967741929</v>
      </c>
      <c r="BG45" s="12">
        <v>20043.425806451611</v>
      </c>
      <c r="BH45" s="12">
        <v>29739.620645161289</v>
      </c>
      <c r="BI45" s="13">
        <v>49783.0464516129</v>
      </c>
    </row>
    <row r="46" spans="1:61" x14ac:dyDescent="0.35">
      <c r="A46" s="2">
        <v>30</v>
      </c>
      <c r="B46" s="10">
        <v>42248</v>
      </c>
      <c r="C46" s="11">
        <f>'Actual Production'!C46/$A46</f>
        <v>3189.2333333333331</v>
      </c>
      <c r="D46" s="12">
        <f>'Actual Production'!D46/$A46</f>
        <v>5414.166666666667</v>
      </c>
      <c r="E46" s="13">
        <f t="shared" si="64"/>
        <v>8603.4</v>
      </c>
      <c r="F46" s="11">
        <f>'Actual Production'!F46/$A46</f>
        <v>3279.8666666666668</v>
      </c>
      <c r="G46" s="12">
        <f>'Actual Production'!G46/$A46</f>
        <v>5737.1</v>
      </c>
      <c r="H46" s="13">
        <f t="shared" si="54"/>
        <v>9016.9666666666672</v>
      </c>
      <c r="I46" s="11">
        <f>'Actual Production'!I46/$A46</f>
        <v>5034.6333333333332</v>
      </c>
      <c r="J46" s="12">
        <f>'Actual Production'!J46/$A46</f>
        <v>9316.2999999999993</v>
      </c>
      <c r="K46" s="13">
        <f t="shared" si="55"/>
        <v>14350.933333333332</v>
      </c>
      <c r="L46" s="11">
        <f>'Actual Production'!L46/$A46</f>
        <v>0</v>
      </c>
      <c r="M46" s="12">
        <f>'Actual Production'!M46/$A46</f>
        <v>0</v>
      </c>
      <c r="N46" s="13">
        <f t="shared" si="56"/>
        <v>0</v>
      </c>
      <c r="O46" s="14">
        <f>'Actual Production'!O46/$A46</f>
        <v>0</v>
      </c>
      <c r="P46" s="14">
        <f>'Actual Production'!P46/$A46</f>
        <v>0</v>
      </c>
      <c r="Q46" s="14">
        <f t="shared" si="57"/>
        <v>0</v>
      </c>
      <c r="R46" s="11">
        <f>'Actual Production'!R46/$A46</f>
        <v>1767.9466666666667</v>
      </c>
      <c r="S46" s="12">
        <f>'Actual Production'!S46/$A46</f>
        <v>1565.751</v>
      </c>
      <c r="T46" s="13">
        <f t="shared" si="58"/>
        <v>3333.6976666666669</v>
      </c>
      <c r="U46" s="11">
        <f>'Actual Production'!U46/$A46</f>
        <v>2563.4666666666667</v>
      </c>
      <c r="V46" s="12">
        <f>'Actual Production'!V46/$A46</f>
        <v>7866.0333333333338</v>
      </c>
      <c r="W46" s="13">
        <f t="shared" si="59"/>
        <v>10429.5</v>
      </c>
      <c r="X46" s="11">
        <f>'Actual Production'!X46/$A46</f>
        <v>989.47033333333331</v>
      </c>
      <c r="Y46" s="12">
        <f>'Actual Production'!Y46/$A46</f>
        <v>744.2643333333333</v>
      </c>
      <c r="Z46" s="13">
        <f t="shared" si="60"/>
        <v>1733.7346666666667</v>
      </c>
      <c r="AA46" s="12">
        <f t="shared" si="61"/>
        <v>16824.617000000002</v>
      </c>
      <c r="AB46" s="12">
        <f t="shared" si="62"/>
        <v>30643.615333333331</v>
      </c>
      <c r="AC46" s="13">
        <f t="shared" si="63"/>
        <v>47468.232333333333</v>
      </c>
      <c r="AD46" s="90"/>
      <c r="AH46" s="10">
        <v>42248</v>
      </c>
      <c r="AI46" s="15">
        <v>3136.4</v>
      </c>
      <c r="AJ46" s="16">
        <v>5829.5666666666666</v>
      </c>
      <c r="AK46" s="25">
        <v>8965.9666666666672</v>
      </c>
      <c r="AL46" s="15">
        <v>3390.7666666666669</v>
      </c>
      <c r="AM46" s="16">
        <v>6959.3666666666668</v>
      </c>
      <c r="AN46" s="25">
        <v>10350.133333333333</v>
      </c>
      <c r="AO46" s="15">
        <v>3806.7333333333331</v>
      </c>
      <c r="AP46" s="16">
        <v>5703.2666666666664</v>
      </c>
      <c r="AQ46" s="25">
        <v>9510</v>
      </c>
      <c r="AR46" s="15">
        <v>1175.1333333333334</v>
      </c>
      <c r="AS46" s="16">
        <v>2128.9666666666667</v>
      </c>
      <c r="AT46" s="25">
        <v>3304.1000000000004</v>
      </c>
      <c r="AU46" s="26">
        <v>0</v>
      </c>
      <c r="AV46" s="26">
        <v>0</v>
      </c>
      <c r="AW46" s="26">
        <v>0</v>
      </c>
      <c r="AX46" s="15">
        <v>2023.1413333333333</v>
      </c>
      <c r="AY46" s="16">
        <v>1283.905</v>
      </c>
      <c r="AZ46" s="25">
        <v>3307.0463333333332</v>
      </c>
      <c r="BA46" s="15">
        <v>2388.8666666666668</v>
      </c>
      <c r="BB46" s="16">
        <v>7678.3</v>
      </c>
      <c r="BC46" s="25">
        <v>10067.166666666668</v>
      </c>
      <c r="BD46" s="15">
        <v>711.17</v>
      </c>
      <c r="BE46" s="16">
        <v>70.852000000000004</v>
      </c>
      <c r="BF46" s="25">
        <v>782.02199999999993</v>
      </c>
      <c r="BG46" s="12">
        <v>16632.211333333333</v>
      </c>
      <c r="BH46" s="12">
        <v>29654.223666666661</v>
      </c>
      <c r="BI46" s="13">
        <v>46286.434999999998</v>
      </c>
    </row>
    <row r="47" spans="1:61" x14ac:dyDescent="0.35">
      <c r="A47" s="2">
        <v>31</v>
      </c>
      <c r="B47" s="10">
        <v>42278</v>
      </c>
      <c r="C47" s="11">
        <f>'Actual Production'!C47/$A47</f>
        <v>2509.6451612903224</v>
      </c>
      <c r="D47" s="12">
        <f>'Actual Production'!D47/$A47</f>
        <v>5196.5806451612907</v>
      </c>
      <c r="E47" s="13">
        <f t="shared" si="64"/>
        <v>7706.2258064516136</v>
      </c>
      <c r="F47" s="11">
        <f>'Actual Production'!F47/$A47</f>
        <v>2799.3548387096776</v>
      </c>
      <c r="G47" s="12">
        <f>'Actual Production'!G47/$A47</f>
        <v>7010.4516129032254</v>
      </c>
      <c r="H47" s="13">
        <f t="shared" si="54"/>
        <v>9809.8064516129034</v>
      </c>
      <c r="I47" s="11">
        <f>'Actual Production'!I47/$A47</f>
        <v>5845.7741935483873</v>
      </c>
      <c r="J47" s="12">
        <f>'Actual Production'!J47/$A47</f>
        <v>11393.290322580646</v>
      </c>
      <c r="K47" s="13">
        <f t="shared" si="55"/>
        <v>17239.064516129034</v>
      </c>
      <c r="L47" s="11">
        <f>'Actual Production'!L47/$A47</f>
        <v>0</v>
      </c>
      <c r="M47" s="12">
        <f>'Actual Production'!M47/$A47</f>
        <v>0</v>
      </c>
      <c r="N47" s="13">
        <f t="shared" si="56"/>
        <v>0</v>
      </c>
      <c r="O47" s="14">
        <f>'Actual Production'!O47/$A47</f>
        <v>0</v>
      </c>
      <c r="P47" s="14">
        <f>'Actual Production'!P47/$A47</f>
        <v>0</v>
      </c>
      <c r="Q47" s="14">
        <f t="shared" si="57"/>
        <v>0</v>
      </c>
      <c r="R47" s="11">
        <f>'Actual Production'!R47/$A47</f>
        <v>1670.2870967741935</v>
      </c>
      <c r="S47" s="12">
        <f>'Actual Production'!S47/$A47</f>
        <v>1891.9187096774194</v>
      </c>
      <c r="T47" s="13">
        <f t="shared" si="58"/>
        <v>3562.2058064516132</v>
      </c>
      <c r="U47" s="11">
        <f>'Actual Production'!U47/$A47</f>
        <v>2694.1935483870966</v>
      </c>
      <c r="V47" s="12">
        <f>'Actual Production'!V47/$A47</f>
        <v>6099.677419354839</v>
      </c>
      <c r="W47" s="13">
        <f t="shared" si="59"/>
        <v>8793.8709677419356</v>
      </c>
      <c r="X47" s="11">
        <f>'Actual Production'!X47/$A47</f>
        <v>857.38354838709677</v>
      </c>
      <c r="Y47" s="12">
        <f>'Actual Production'!Y47/$A47</f>
        <v>570.88516129032257</v>
      </c>
      <c r="Z47" s="13">
        <f t="shared" si="60"/>
        <v>1428.2687096774193</v>
      </c>
      <c r="AA47" s="12">
        <f t="shared" si="61"/>
        <v>16376.638387096773</v>
      </c>
      <c r="AB47" s="12">
        <f t="shared" si="62"/>
        <v>32162.803870967742</v>
      </c>
      <c r="AC47" s="13">
        <f t="shared" si="63"/>
        <v>48539.442258064519</v>
      </c>
      <c r="AD47" s="90"/>
      <c r="AH47" s="10">
        <v>42278</v>
      </c>
      <c r="AI47" s="15">
        <v>2691.8709677419356</v>
      </c>
      <c r="AJ47" s="16">
        <v>4833.2580645161288</v>
      </c>
      <c r="AK47" s="25">
        <v>7525.1290322580644</v>
      </c>
      <c r="AL47" s="15">
        <v>3407.9677419354839</v>
      </c>
      <c r="AM47" s="16">
        <v>8048.8387096774195</v>
      </c>
      <c r="AN47" s="25">
        <v>11456.806451612903</v>
      </c>
      <c r="AO47" s="15">
        <v>4117.322580645161</v>
      </c>
      <c r="AP47" s="16">
        <v>5680.1612903225805</v>
      </c>
      <c r="AQ47" s="25">
        <v>9797.4838709677424</v>
      </c>
      <c r="AR47" s="15">
        <v>1189.1935483870968</v>
      </c>
      <c r="AS47" s="16">
        <v>2552.6774193548385</v>
      </c>
      <c r="AT47" s="25">
        <v>3741.8709677419356</v>
      </c>
      <c r="AU47" s="26">
        <v>0</v>
      </c>
      <c r="AV47" s="26">
        <v>0</v>
      </c>
      <c r="AW47" s="26">
        <v>0</v>
      </c>
      <c r="AX47" s="15">
        <v>1825.0402580645161</v>
      </c>
      <c r="AY47" s="16">
        <v>1046.5203870967741</v>
      </c>
      <c r="AZ47" s="25">
        <v>2871.5606451612903</v>
      </c>
      <c r="BA47" s="15">
        <v>2248.516129032258</v>
      </c>
      <c r="BB47" s="16">
        <v>8519.5483870967746</v>
      </c>
      <c r="BC47" s="25">
        <v>10768.064516129032</v>
      </c>
      <c r="BD47" s="15">
        <v>849.4735483870968</v>
      </c>
      <c r="BE47" s="16">
        <v>232.86516129032256</v>
      </c>
      <c r="BF47" s="25">
        <v>1082.3387096774193</v>
      </c>
      <c r="BG47" s="12">
        <v>16329.38477419355</v>
      </c>
      <c r="BH47" s="12">
        <v>30913.86941935484</v>
      </c>
      <c r="BI47" s="13">
        <v>47243.254193548382</v>
      </c>
    </row>
    <row r="48" spans="1:61" x14ac:dyDescent="0.35">
      <c r="A48" s="2">
        <v>30</v>
      </c>
      <c r="B48" s="10">
        <v>42309</v>
      </c>
      <c r="C48" s="11">
        <f>'Actual Production'!C48/$A48</f>
        <v>3311.9333333333334</v>
      </c>
      <c r="D48" s="12">
        <f>'Actual Production'!D48/$A48</f>
        <v>6515.0333333333338</v>
      </c>
      <c r="E48" s="13">
        <f t="shared" si="64"/>
        <v>9826.9666666666672</v>
      </c>
      <c r="F48" s="11">
        <f>'Actual Production'!F48/$A48</f>
        <v>3343.8</v>
      </c>
      <c r="G48" s="12">
        <f>'Actual Production'!G48/$A48</f>
        <v>7607.8666666666668</v>
      </c>
      <c r="H48" s="13">
        <f t="shared" si="54"/>
        <v>10951.666666666668</v>
      </c>
      <c r="I48" s="11">
        <f>'Actual Production'!I48/$A48</f>
        <v>5747.1</v>
      </c>
      <c r="J48" s="12">
        <f>'Actual Production'!J48/$A48</f>
        <v>10202.533333333333</v>
      </c>
      <c r="K48" s="13">
        <f t="shared" si="55"/>
        <v>15949.633333333333</v>
      </c>
      <c r="L48" s="11">
        <f>'Actual Production'!L48/$A48</f>
        <v>0</v>
      </c>
      <c r="M48" s="12">
        <f>'Actual Production'!M48/$A48</f>
        <v>0</v>
      </c>
      <c r="N48" s="13">
        <f t="shared" si="56"/>
        <v>0</v>
      </c>
      <c r="O48" s="14">
        <f>'Actual Production'!O48/$A48</f>
        <v>0</v>
      </c>
      <c r="P48" s="14">
        <f>'Actual Production'!P48/$A48</f>
        <v>0</v>
      </c>
      <c r="Q48" s="14">
        <f t="shared" si="57"/>
        <v>0</v>
      </c>
      <c r="R48" s="11">
        <f>'Actual Production'!R48/$A48</f>
        <v>1369.0060000000001</v>
      </c>
      <c r="S48" s="12">
        <f>'Actual Production'!S48/$A48</f>
        <v>2338.7909999999997</v>
      </c>
      <c r="T48" s="13">
        <f t="shared" si="58"/>
        <v>3707.7969999999996</v>
      </c>
      <c r="U48" s="11">
        <f>'Actual Production'!U48/$A48</f>
        <v>2760.5333333333333</v>
      </c>
      <c r="V48" s="12">
        <f>'Actual Production'!V48/$A48</f>
        <v>6078.9666666666662</v>
      </c>
      <c r="W48" s="13">
        <f t="shared" si="59"/>
        <v>8839.5</v>
      </c>
      <c r="X48" s="11">
        <f>'Actual Production'!X48/$A48</f>
        <v>908.16666666666663</v>
      </c>
      <c r="Y48" s="12">
        <f>'Actual Production'!Y48/$A48</f>
        <v>762.16666666666663</v>
      </c>
      <c r="Z48" s="13">
        <f t="shared" si="60"/>
        <v>1670.3333333333333</v>
      </c>
      <c r="AA48" s="12">
        <f t="shared" si="61"/>
        <v>17440.539333333334</v>
      </c>
      <c r="AB48" s="12">
        <f t="shared" si="62"/>
        <v>33505.35766666667</v>
      </c>
      <c r="AC48" s="13">
        <f t="shared" si="63"/>
        <v>50945.897000000004</v>
      </c>
      <c r="AD48" s="90"/>
      <c r="AH48" s="10">
        <v>42309</v>
      </c>
      <c r="AI48" s="15">
        <v>3172.7333333333331</v>
      </c>
      <c r="AJ48" s="16">
        <v>4979.5333333333338</v>
      </c>
      <c r="AK48" s="25">
        <v>8152.2666666666664</v>
      </c>
      <c r="AL48" s="15">
        <v>3489.6</v>
      </c>
      <c r="AM48" s="16">
        <v>7887.166666666667</v>
      </c>
      <c r="AN48" s="25">
        <v>11376.766666666666</v>
      </c>
      <c r="AO48" s="15">
        <v>3930.5666666666666</v>
      </c>
      <c r="AP48" s="16">
        <v>6100.4666666666662</v>
      </c>
      <c r="AQ48" s="25">
        <v>10031.033333333333</v>
      </c>
      <c r="AR48" s="15">
        <v>1867.1333333333334</v>
      </c>
      <c r="AS48" s="16">
        <v>3343.1666666666665</v>
      </c>
      <c r="AT48" s="25">
        <v>5210.3</v>
      </c>
      <c r="AU48" s="26">
        <v>0</v>
      </c>
      <c r="AV48" s="26">
        <v>0</v>
      </c>
      <c r="AW48" s="26">
        <v>0</v>
      </c>
      <c r="AX48" s="15">
        <v>2091.482</v>
      </c>
      <c r="AY48" s="16">
        <v>1296.896</v>
      </c>
      <c r="AZ48" s="25">
        <v>3388.3779999999997</v>
      </c>
      <c r="BA48" s="15">
        <v>2334.9333333333334</v>
      </c>
      <c r="BB48" s="16">
        <v>7388.0666666666666</v>
      </c>
      <c r="BC48" s="25">
        <v>9723</v>
      </c>
      <c r="BD48" s="15">
        <v>1065.0116666666665</v>
      </c>
      <c r="BE48" s="16">
        <v>408.39366666666666</v>
      </c>
      <c r="BF48" s="25">
        <v>1473.4053333333331</v>
      </c>
      <c r="BG48" s="12">
        <v>17951.460333333333</v>
      </c>
      <c r="BH48" s="12">
        <v>31403.689666666669</v>
      </c>
      <c r="BI48" s="13">
        <v>49355.15</v>
      </c>
    </row>
    <row r="49" spans="1:61" x14ac:dyDescent="0.35">
      <c r="A49" s="2">
        <v>31</v>
      </c>
      <c r="B49" s="10">
        <v>42339</v>
      </c>
      <c r="C49" s="11">
        <f>'Actual Production'!C49/$A49</f>
        <v>2469.3548387096776</v>
      </c>
      <c r="D49" s="12">
        <f>'Actual Production'!D49/$A49</f>
        <v>6461.9677419354839</v>
      </c>
      <c r="E49" s="13">
        <f t="shared" si="64"/>
        <v>8931.322580645161</v>
      </c>
      <c r="F49" s="11">
        <f>'Actual Production'!F49/$A49</f>
        <v>3878.0322580645161</v>
      </c>
      <c r="G49" s="12">
        <f>'Actual Production'!G49/$A49</f>
        <v>8388.1612903225814</v>
      </c>
      <c r="H49" s="13">
        <f t="shared" si="54"/>
        <v>12266.193548387098</v>
      </c>
      <c r="I49" s="11">
        <f>'Actual Production'!I49/$A49</f>
        <v>4911.0967741935483</v>
      </c>
      <c r="J49" s="12">
        <f>'Actual Production'!J49/$A49</f>
        <v>11610.032258064517</v>
      </c>
      <c r="K49" s="13">
        <f t="shared" si="55"/>
        <v>16521.129032258064</v>
      </c>
      <c r="L49" s="11">
        <f>'Actual Production'!L49/$A49</f>
        <v>0</v>
      </c>
      <c r="M49" s="12">
        <f>'Actual Production'!M49/$A49</f>
        <v>0</v>
      </c>
      <c r="N49" s="13">
        <f t="shared" si="56"/>
        <v>0</v>
      </c>
      <c r="O49" s="14">
        <f>'Actual Production'!O49/$A49</f>
        <v>0</v>
      </c>
      <c r="P49" s="14">
        <f>'Actual Production'!P49/$A49</f>
        <v>0</v>
      </c>
      <c r="Q49" s="14">
        <f t="shared" si="57"/>
        <v>0</v>
      </c>
      <c r="R49" s="11">
        <f>'Actual Production'!R49/$A49</f>
        <v>1364.4074193548386</v>
      </c>
      <c r="S49" s="12">
        <f>'Actual Production'!S49/$A49</f>
        <v>1438.2387096774194</v>
      </c>
      <c r="T49" s="13">
        <f t="shared" si="58"/>
        <v>2802.6461290322577</v>
      </c>
      <c r="U49" s="11">
        <f>'Actual Production'!U49/$A49</f>
        <v>2584.7741935483873</v>
      </c>
      <c r="V49" s="12">
        <f>'Actual Production'!V49/$A49</f>
        <v>6947.9677419354839</v>
      </c>
      <c r="W49" s="13">
        <f t="shared" si="59"/>
        <v>9532.7419354838712</v>
      </c>
      <c r="X49" s="11">
        <f>'Actual Production'!X49/$A49</f>
        <v>1032.6451612903227</v>
      </c>
      <c r="Y49" s="12">
        <f>'Actual Production'!Y49/$A49</f>
        <v>724.9677419354839</v>
      </c>
      <c r="Z49" s="13">
        <f t="shared" si="60"/>
        <v>1757.6129032258066</v>
      </c>
      <c r="AA49" s="12">
        <f t="shared" si="61"/>
        <v>16240.310645161291</v>
      </c>
      <c r="AB49" s="12">
        <f t="shared" si="62"/>
        <v>35571.335483870971</v>
      </c>
      <c r="AC49" s="13">
        <f t="shared" si="63"/>
        <v>51811.646129032248</v>
      </c>
      <c r="AD49" s="90"/>
      <c r="AH49" s="10">
        <v>42339</v>
      </c>
      <c r="AI49" s="15">
        <v>4113.5806451612907</v>
      </c>
      <c r="AJ49" s="16">
        <v>4584.4838709677415</v>
      </c>
      <c r="AK49" s="25">
        <v>8698.0645161290322</v>
      </c>
      <c r="AL49" s="15">
        <v>3001.6129032258063</v>
      </c>
      <c r="AM49" s="16">
        <v>6869.6451612903229</v>
      </c>
      <c r="AN49" s="25">
        <v>9871.2580645161288</v>
      </c>
      <c r="AO49" s="15">
        <v>4206.1290322580644</v>
      </c>
      <c r="AP49" s="16">
        <v>7488.7741935483873</v>
      </c>
      <c r="AQ49" s="25">
        <v>11694.903225806451</v>
      </c>
      <c r="AR49" s="15">
        <v>2424.9354838709678</v>
      </c>
      <c r="AS49" s="16">
        <v>3241.6129032258063</v>
      </c>
      <c r="AT49" s="25">
        <v>5666.5483870967746</v>
      </c>
      <c r="AU49" s="26">
        <v>0</v>
      </c>
      <c r="AV49" s="26">
        <v>0</v>
      </c>
      <c r="AW49" s="26">
        <v>0</v>
      </c>
      <c r="AX49" s="15">
        <v>1484.6587096774192</v>
      </c>
      <c r="AY49" s="16">
        <v>1170.397741935484</v>
      </c>
      <c r="AZ49" s="25">
        <v>2655.0564516129034</v>
      </c>
      <c r="BA49" s="15">
        <v>2438.516129032258</v>
      </c>
      <c r="BB49" s="16">
        <v>7933.2580645161288</v>
      </c>
      <c r="BC49" s="25">
        <v>10371.774193548386</v>
      </c>
      <c r="BD49" s="15">
        <v>1079.5993548387098</v>
      </c>
      <c r="BE49" s="16">
        <v>563.72322580645152</v>
      </c>
      <c r="BF49" s="25">
        <v>1643.3225806451615</v>
      </c>
      <c r="BG49" s="12">
        <v>18749.032258064515</v>
      </c>
      <c r="BH49" s="12">
        <v>31851.895161290322</v>
      </c>
      <c r="BI49" s="13">
        <v>50600.927419354834</v>
      </c>
    </row>
    <row r="50" spans="1:61" x14ac:dyDescent="0.35">
      <c r="A50" s="2">
        <v>31</v>
      </c>
      <c r="B50" s="10">
        <v>42370</v>
      </c>
      <c r="C50" s="11">
        <f>'Actual Production'!C50/$A50</f>
        <v>2201.6774193548385</v>
      </c>
      <c r="D50" s="12">
        <f>'Actual Production'!D50/$A50</f>
        <v>6539.9354838709678</v>
      </c>
      <c r="E50" s="13">
        <f t="shared" si="64"/>
        <v>8741.6129032258068</v>
      </c>
      <c r="F50" s="11">
        <f>'Actual Production'!F50/$A50</f>
        <v>3099.7096774193546</v>
      </c>
      <c r="G50" s="12">
        <f>'Actual Production'!G50/$A50</f>
        <v>6708.9032258064517</v>
      </c>
      <c r="H50" s="13">
        <f t="shared" si="54"/>
        <v>9808.6129032258068</v>
      </c>
      <c r="I50" s="11">
        <f>'Actual Production'!I50/$A50</f>
        <v>4423.2258064516127</v>
      </c>
      <c r="J50" s="12">
        <f>'Actual Production'!J50/$A50</f>
        <v>7964.5483870967746</v>
      </c>
      <c r="K50" s="13">
        <f t="shared" si="55"/>
        <v>12387.774193548386</v>
      </c>
      <c r="L50" s="11">
        <f>'Actual Production'!L50/$A50</f>
        <v>0</v>
      </c>
      <c r="M50" s="12">
        <f>'Actual Production'!M50/$A50</f>
        <v>0</v>
      </c>
      <c r="N50" s="13">
        <f t="shared" si="56"/>
        <v>0</v>
      </c>
      <c r="O50" s="14">
        <f>'Actual Production'!O50/$A50</f>
        <v>0</v>
      </c>
      <c r="P50" s="14">
        <f>'Actual Production'!P50/$A50</f>
        <v>0</v>
      </c>
      <c r="Q50" s="14">
        <f t="shared" si="57"/>
        <v>0</v>
      </c>
      <c r="R50" s="11">
        <f>'Actual Production'!R50/$A50</f>
        <v>1012.4445161290322</v>
      </c>
      <c r="S50" s="12">
        <f>'Actual Production'!S50/$A50</f>
        <v>1083.7741935483871</v>
      </c>
      <c r="T50" s="13">
        <f t="shared" si="58"/>
        <v>2096.2187096774192</v>
      </c>
      <c r="U50" s="11">
        <f>'Actual Production'!U50/$A50</f>
        <v>2155.3548387096776</v>
      </c>
      <c r="V50" s="12">
        <f>'Actual Production'!V50/$A50</f>
        <v>6963.677419354839</v>
      </c>
      <c r="W50" s="13">
        <f t="shared" si="59"/>
        <v>9119.032258064517</v>
      </c>
      <c r="X50" s="11">
        <f>'Actual Production'!X50/$A50</f>
        <v>690.44580645161284</v>
      </c>
      <c r="Y50" s="12">
        <f>'Actual Production'!Y50/$A50</f>
        <v>698.3758064516129</v>
      </c>
      <c r="Z50" s="13">
        <f t="shared" si="60"/>
        <v>1388.8216129032257</v>
      </c>
      <c r="AA50" s="12">
        <f t="shared" si="61"/>
        <v>13582.858064516129</v>
      </c>
      <c r="AB50" s="12">
        <f t="shared" si="62"/>
        <v>29959.214516129035</v>
      </c>
      <c r="AC50" s="13">
        <f t="shared" si="63"/>
        <v>43542.072580645159</v>
      </c>
      <c r="AD50" s="90"/>
      <c r="AH50" s="10">
        <v>42370</v>
      </c>
      <c r="AI50" s="15">
        <v>4173.8709677419356</v>
      </c>
      <c r="AJ50" s="16">
        <v>5020.8064516129034</v>
      </c>
      <c r="AK50" s="25">
        <v>9194.677419354839</v>
      </c>
      <c r="AL50" s="15">
        <v>2858.2580645161293</v>
      </c>
      <c r="AM50" s="16">
        <v>8029.1612903225805</v>
      </c>
      <c r="AN50" s="25">
        <v>10887.41935483871</v>
      </c>
      <c r="AO50" s="15">
        <v>4116.1290322580644</v>
      </c>
      <c r="AP50" s="16">
        <v>6447.4193548387093</v>
      </c>
      <c r="AQ50" s="25">
        <v>10563.548387096773</v>
      </c>
      <c r="AR50" s="15">
        <v>2271.2580645161293</v>
      </c>
      <c r="AS50" s="16">
        <v>3389.9032258064517</v>
      </c>
      <c r="AT50" s="25">
        <v>5661.1612903225814</v>
      </c>
      <c r="AU50" s="26">
        <v>0</v>
      </c>
      <c r="AV50" s="26">
        <v>0</v>
      </c>
      <c r="AW50" s="26">
        <v>0</v>
      </c>
      <c r="AX50" s="15">
        <v>2080.4396774193547</v>
      </c>
      <c r="AY50" s="16">
        <v>1691.7306451612903</v>
      </c>
      <c r="AZ50" s="25">
        <v>3772.170322580645</v>
      </c>
      <c r="BA50" s="15">
        <v>2582.7096774193546</v>
      </c>
      <c r="BB50" s="16">
        <v>7461</v>
      </c>
      <c r="BC50" s="25">
        <v>10043.709677419354</v>
      </c>
      <c r="BD50" s="15">
        <v>909.09096774193551</v>
      </c>
      <c r="BE50" s="16">
        <v>786.09064516129035</v>
      </c>
      <c r="BF50" s="25">
        <v>1695.1816129032259</v>
      </c>
      <c r="BG50" s="12">
        <v>18991.756451612906</v>
      </c>
      <c r="BH50" s="12">
        <v>32826.111612903223</v>
      </c>
      <c r="BI50" s="13">
        <v>51817.868064516129</v>
      </c>
    </row>
    <row r="51" spans="1:61" x14ac:dyDescent="0.35">
      <c r="A51" s="2">
        <v>29</v>
      </c>
      <c r="B51" s="10">
        <v>42401</v>
      </c>
      <c r="C51" s="11">
        <f>'Actual Production'!C51/$A51</f>
        <v>3004.7586206896553</v>
      </c>
      <c r="D51" s="12">
        <f>'Actual Production'!D51/$A51</f>
        <v>7159.0689655172409</v>
      </c>
      <c r="E51" s="13">
        <f t="shared" si="64"/>
        <v>10163.827586206897</v>
      </c>
      <c r="F51" s="11">
        <f>'Actual Production'!F51/$A51</f>
        <v>2847.9310344827586</v>
      </c>
      <c r="G51" s="12">
        <f>'Actual Production'!G51/$A51</f>
        <v>5629.7586206896549</v>
      </c>
      <c r="H51" s="13">
        <f t="shared" si="54"/>
        <v>8477.689655172413</v>
      </c>
      <c r="I51" s="11">
        <f>'Actual Production'!I51/$A51</f>
        <v>5301</v>
      </c>
      <c r="J51" s="12">
        <f>'Actual Production'!J51/$A51</f>
        <v>10639.827586206897</v>
      </c>
      <c r="K51" s="13">
        <f t="shared" si="55"/>
        <v>15940.827586206897</v>
      </c>
      <c r="L51" s="11">
        <f>'Actual Production'!L51/$A51</f>
        <v>0</v>
      </c>
      <c r="M51" s="12">
        <f>'Actual Production'!M51/$A51</f>
        <v>0</v>
      </c>
      <c r="N51" s="13">
        <f t="shared" si="56"/>
        <v>0</v>
      </c>
      <c r="O51" s="14">
        <f>'Actual Production'!O51/$A51</f>
        <v>0</v>
      </c>
      <c r="P51" s="14">
        <f>'Actual Production'!P51/$A51</f>
        <v>0</v>
      </c>
      <c r="Q51" s="14">
        <f t="shared" si="57"/>
        <v>0</v>
      </c>
      <c r="R51" s="11">
        <f>'Actual Production'!R51/$A51</f>
        <v>1311.3179310344829</v>
      </c>
      <c r="S51" s="12">
        <f>'Actual Production'!S51/$A51</f>
        <v>881.59482758620686</v>
      </c>
      <c r="T51" s="13">
        <f t="shared" si="58"/>
        <v>2192.9127586206896</v>
      </c>
      <c r="U51" s="11">
        <f>'Actual Production'!U51/$A51</f>
        <v>2639.4482758620688</v>
      </c>
      <c r="V51" s="12">
        <f>'Actual Production'!V51/$A51</f>
        <v>6507.9655172413795</v>
      </c>
      <c r="W51" s="13">
        <f t="shared" si="59"/>
        <v>9147.4137931034493</v>
      </c>
      <c r="X51" s="11">
        <f>'Actual Production'!X51/$A51</f>
        <v>910.44827586206895</v>
      </c>
      <c r="Y51" s="12">
        <f>'Actual Production'!Y51/$A51</f>
        <v>522.0344827586207</v>
      </c>
      <c r="Z51" s="13">
        <f t="shared" si="60"/>
        <v>1432.4827586206898</v>
      </c>
      <c r="AA51" s="12">
        <f t="shared" si="61"/>
        <v>16014.904137931033</v>
      </c>
      <c r="AB51" s="12">
        <f t="shared" si="62"/>
        <v>31340.249999999996</v>
      </c>
      <c r="AC51" s="13">
        <f t="shared" si="63"/>
        <v>47355.154137931037</v>
      </c>
      <c r="AD51" s="90"/>
      <c r="AH51" s="10">
        <v>42401</v>
      </c>
      <c r="AI51" s="15">
        <v>3458.1785714285716</v>
      </c>
      <c r="AJ51" s="16">
        <v>4668.2142857142853</v>
      </c>
      <c r="AK51" s="25">
        <v>8126.3928571428569</v>
      </c>
      <c r="AL51" s="15">
        <v>2711.6428571428573</v>
      </c>
      <c r="AM51" s="16">
        <v>8660.9285714285706</v>
      </c>
      <c r="AN51" s="25">
        <v>11372.571428571428</v>
      </c>
      <c r="AO51" s="15">
        <v>4160.25</v>
      </c>
      <c r="AP51" s="16">
        <v>6804.6428571428569</v>
      </c>
      <c r="AQ51" s="25">
        <v>10964.892857142857</v>
      </c>
      <c r="AR51" s="15">
        <v>1604.2142857142858</v>
      </c>
      <c r="AS51" s="16">
        <v>2054.0714285714284</v>
      </c>
      <c r="AT51" s="25">
        <v>3658.2857142857142</v>
      </c>
      <c r="AU51" s="26">
        <v>0</v>
      </c>
      <c r="AV51" s="26">
        <v>0</v>
      </c>
      <c r="AW51" s="26">
        <v>0</v>
      </c>
      <c r="AX51" s="15">
        <v>2038.1071428571429</v>
      </c>
      <c r="AY51" s="16">
        <v>1642.8571428571429</v>
      </c>
      <c r="AZ51" s="25">
        <v>3680.9642857142858</v>
      </c>
      <c r="BA51" s="15">
        <v>2678.8571428571427</v>
      </c>
      <c r="BB51" s="16">
        <v>6856.3214285714284</v>
      </c>
      <c r="BC51" s="25">
        <v>9535.1785714285706</v>
      </c>
      <c r="BD51" s="15">
        <v>1194.7835714285716</v>
      </c>
      <c r="BE51" s="16">
        <v>1235.4832142857142</v>
      </c>
      <c r="BF51" s="25">
        <v>2430.266785714286</v>
      </c>
      <c r="BG51" s="12">
        <v>17846.033571428572</v>
      </c>
      <c r="BH51" s="12">
        <v>31922.518928571426</v>
      </c>
      <c r="BI51" s="13">
        <v>49768.552499999998</v>
      </c>
    </row>
    <row r="52" spans="1:61" ht="15" thickBot="1" x14ac:dyDescent="0.4">
      <c r="A52" s="2">
        <v>31</v>
      </c>
      <c r="B52" s="10">
        <v>42430</v>
      </c>
      <c r="C52" s="11">
        <f>'Actual Production'!C52/$A52</f>
        <v>2449.4516129032259</v>
      </c>
      <c r="D52" s="12">
        <f>'Actual Production'!D52/$A52</f>
        <v>6910.5483870967746</v>
      </c>
      <c r="E52" s="13">
        <f t="shared" si="64"/>
        <v>9360</v>
      </c>
      <c r="F52" s="11">
        <f>'Actual Production'!F52/$A52</f>
        <v>3156.8064516129034</v>
      </c>
      <c r="G52" s="12">
        <f>'Actual Production'!G52/$A52</f>
        <v>3486.9354838709678</v>
      </c>
      <c r="H52" s="13">
        <f t="shared" si="54"/>
        <v>6643.7419354838712</v>
      </c>
      <c r="I52" s="11">
        <f>'Actual Production'!I52/$A52</f>
        <v>5617.5483870967746</v>
      </c>
      <c r="J52" s="12">
        <f>'Actual Production'!J52/$A52</f>
        <v>9602.7741935483864</v>
      </c>
      <c r="K52" s="13">
        <f t="shared" si="55"/>
        <v>15220.322580645161</v>
      </c>
      <c r="L52" s="11">
        <f>'Actual Production'!L52/$A52</f>
        <v>0</v>
      </c>
      <c r="M52" s="12">
        <f>'Actual Production'!M52/$A52</f>
        <v>0</v>
      </c>
      <c r="N52" s="13">
        <f t="shared" si="56"/>
        <v>0</v>
      </c>
      <c r="O52" s="14">
        <f>'Actual Production'!O52/$A52</f>
        <v>0</v>
      </c>
      <c r="P52" s="14">
        <f>'Actual Production'!P52/$A52</f>
        <v>0</v>
      </c>
      <c r="Q52" s="14">
        <f t="shared" si="57"/>
        <v>0</v>
      </c>
      <c r="R52" s="11">
        <f>'Actual Production'!R52/$A52</f>
        <v>1641.2132258064516</v>
      </c>
      <c r="S52" s="12">
        <f>'Actual Production'!S52/$A52</f>
        <v>436.05322580645162</v>
      </c>
      <c r="T52" s="13">
        <f t="shared" si="58"/>
        <v>2077.2664516129034</v>
      </c>
      <c r="U52" s="11">
        <f>'Actual Production'!U52/$A52</f>
        <v>2893.8064516129034</v>
      </c>
      <c r="V52" s="12">
        <f>'Actual Production'!V52/$A52</f>
        <v>6914.7419354838712</v>
      </c>
      <c r="W52" s="13">
        <f t="shared" si="59"/>
        <v>9808.5483870967746</v>
      </c>
      <c r="X52" s="11">
        <f>'Actual Production'!X52/$A52</f>
        <v>663.84612903225809</v>
      </c>
      <c r="Y52" s="12">
        <f>'Actual Production'!Y52/$A52</f>
        <v>443.40838709677416</v>
      </c>
      <c r="Z52" s="13">
        <f t="shared" si="60"/>
        <v>1107.2545161290323</v>
      </c>
      <c r="AA52" s="12">
        <f t="shared" si="61"/>
        <v>16422.672258064518</v>
      </c>
      <c r="AB52" s="12">
        <f t="shared" si="62"/>
        <v>27794.461612903226</v>
      </c>
      <c r="AC52" s="13">
        <f t="shared" si="63"/>
        <v>44217.133870967737</v>
      </c>
      <c r="AD52" s="90"/>
      <c r="AH52" s="10">
        <v>42430</v>
      </c>
      <c r="AI52" s="15">
        <v>3620.5483870967741</v>
      </c>
      <c r="AJ52" s="16">
        <v>5768.5483870967746</v>
      </c>
      <c r="AK52" s="25">
        <v>9389.0967741935492</v>
      </c>
      <c r="AL52" s="15">
        <v>2631.2903225806454</v>
      </c>
      <c r="AM52" s="16">
        <v>9694.2903225806458</v>
      </c>
      <c r="AN52" s="25">
        <v>12325.580645161292</v>
      </c>
      <c r="AO52" s="15">
        <v>4393.5161290322585</v>
      </c>
      <c r="AP52" s="16">
        <v>7955.5161290322585</v>
      </c>
      <c r="AQ52" s="25">
        <v>12349.032258064517</v>
      </c>
      <c r="AR52" s="15">
        <v>2234.6451612903224</v>
      </c>
      <c r="AS52" s="16">
        <v>3588.8387096774195</v>
      </c>
      <c r="AT52" s="25">
        <v>5823.4838709677424</v>
      </c>
      <c r="AU52" s="26">
        <v>0</v>
      </c>
      <c r="AV52" s="26">
        <v>0</v>
      </c>
      <c r="AW52" s="26">
        <v>0</v>
      </c>
      <c r="AX52" s="15">
        <v>2167.3548387096776</v>
      </c>
      <c r="AY52" s="16">
        <v>1991.9354838709678</v>
      </c>
      <c r="AZ52" s="25">
        <v>4159.2903225806458</v>
      </c>
      <c r="BA52" s="15">
        <v>2787.0967741935483</v>
      </c>
      <c r="BB52" s="16">
        <v>8516.6129032258068</v>
      </c>
      <c r="BC52" s="25">
        <v>11303.709677419356</v>
      </c>
      <c r="BD52" s="15">
        <v>798.41645161290319</v>
      </c>
      <c r="BE52" s="16">
        <v>1761.5345161290322</v>
      </c>
      <c r="BF52" s="25">
        <v>2559.9509677419355</v>
      </c>
      <c r="BG52" s="12">
        <v>18632.868064516129</v>
      </c>
      <c r="BH52" s="12">
        <v>39277.27645161291</v>
      </c>
      <c r="BI52" s="13">
        <v>57910.144516129032</v>
      </c>
    </row>
    <row r="53" spans="1:61" ht="15" thickBot="1" x14ac:dyDescent="0.4">
      <c r="A53" s="2">
        <f>SUM(A41:A52)</f>
        <v>366</v>
      </c>
      <c r="B53" s="17" t="s">
        <v>14</v>
      </c>
      <c r="C53" s="18">
        <f>'Actual Production'!C53/$A53</f>
        <v>3272.5519125683059</v>
      </c>
      <c r="D53" s="19">
        <f>'Actual Production'!D53/$A53</f>
        <v>6249.9316939890714</v>
      </c>
      <c r="E53" s="20">
        <f t="shared" si="64"/>
        <v>9522.4836065573763</v>
      </c>
      <c r="F53" s="18">
        <f>'Actual Production'!F53/$A53</f>
        <v>3306.4398907103823</v>
      </c>
      <c r="G53" s="19">
        <f>'Actual Production'!G53/$A53</f>
        <v>6663.6448087431691</v>
      </c>
      <c r="H53" s="20">
        <f t="shared" si="54"/>
        <v>9970.0846994535514</v>
      </c>
      <c r="I53" s="18">
        <f>'Actual Production'!I53/$A53</f>
        <v>5201.1038251366117</v>
      </c>
      <c r="J53" s="19">
        <f>'Actual Production'!J53/$A53</f>
        <v>9202.0491803278692</v>
      </c>
      <c r="K53" s="20">
        <f t="shared" si="55"/>
        <v>14403.153005464481</v>
      </c>
      <c r="L53" s="18">
        <f>'Actual Production'!L53/$A53</f>
        <v>0</v>
      </c>
      <c r="M53" s="19">
        <f>'Actual Production'!M53/$A53</f>
        <v>0</v>
      </c>
      <c r="N53" s="20">
        <f t="shared" si="56"/>
        <v>0</v>
      </c>
      <c r="O53" s="21">
        <f>'Actual Production'!O53/$A53</f>
        <v>0</v>
      </c>
      <c r="P53" s="21">
        <f>'Actual Production'!P53/$A53</f>
        <v>0</v>
      </c>
      <c r="Q53" s="21">
        <f t="shared" si="57"/>
        <v>0</v>
      </c>
      <c r="R53" s="18">
        <f>'Actual Production'!R53/$A53</f>
        <v>1703.1259289617485</v>
      </c>
      <c r="S53" s="19">
        <f>'Actual Production'!S53/$A53</f>
        <v>1311.2081147540985</v>
      </c>
      <c r="T53" s="20">
        <f t="shared" si="58"/>
        <v>3014.3340437158467</v>
      </c>
      <c r="U53" s="18">
        <f>'Actual Production'!U53/$A53</f>
        <v>2764.3907103825136</v>
      </c>
      <c r="V53" s="19">
        <f>'Actual Production'!V53/$A53</f>
        <v>6978.2322404371589</v>
      </c>
      <c r="W53" s="20">
        <f t="shared" si="59"/>
        <v>9742.622950819672</v>
      </c>
      <c r="X53" s="18">
        <f>'Actual Production'!X53/$A53</f>
        <v>938.77483606557382</v>
      </c>
      <c r="Y53" s="19">
        <f>'Actual Production'!Y53/$A53</f>
        <v>785.39090163934429</v>
      </c>
      <c r="Z53" s="20">
        <f t="shared" si="60"/>
        <v>1724.1657377049182</v>
      </c>
      <c r="AA53" s="18">
        <f>'Actual Production'!AA53/$A53</f>
        <v>17186.387103825135</v>
      </c>
      <c r="AB53" s="19">
        <f>'Actual Production'!AB53/$A53</f>
        <v>31190.456939890712</v>
      </c>
      <c r="AC53" s="20">
        <f>+AA53+AB53</f>
        <v>48376.844043715842</v>
      </c>
      <c r="AD53" s="90"/>
      <c r="AF53" s="22">
        <f>T53-AZ53</f>
        <v>-117.65675080470146</v>
      </c>
      <c r="AH53" s="17" t="s">
        <v>14</v>
      </c>
      <c r="AI53" s="27">
        <v>3603.3616438356166</v>
      </c>
      <c r="AJ53" s="28">
        <v>4767.4054794520544</v>
      </c>
      <c r="AK53" s="29">
        <v>8370.767123287671</v>
      </c>
      <c r="AL53" s="27">
        <v>3428.9205479452053</v>
      </c>
      <c r="AM53" s="28">
        <v>8017.6383561643834</v>
      </c>
      <c r="AN53" s="29">
        <v>11446.558904109588</v>
      </c>
      <c r="AO53" s="27">
        <v>3977.1808219178083</v>
      </c>
      <c r="AP53" s="28">
        <v>6141.495890410959</v>
      </c>
      <c r="AQ53" s="29">
        <v>10118.676712328768</v>
      </c>
      <c r="AR53" s="27">
        <v>1785.4739726027397</v>
      </c>
      <c r="AS53" s="28">
        <v>2918.6958904109588</v>
      </c>
      <c r="AT53" s="29">
        <v>4704.169863013698</v>
      </c>
      <c r="AU53" s="30">
        <v>0</v>
      </c>
      <c r="AV53" s="30">
        <v>0</v>
      </c>
      <c r="AW53" s="30">
        <v>0</v>
      </c>
      <c r="AX53" s="27">
        <v>1885.5411726027398</v>
      </c>
      <c r="AY53" s="28">
        <v>1246.4496219178084</v>
      </c>
      <c r="AZ53" s="29">
        <v>3131.9907945205482</v>
      </c>
      <c r="BA53" s="27">
        <v>2584.841095890411</v>
      </c>
      <c r="BB53" s="28">
        <v>7728.9616438356161</v>
      </c>
      <c r="BC53" s="29">
        <v>10313.802739726027</v>
      </c>
      <c r="BD53" s="27">
        <v>911.00186301369865</v>
      </c>
      <c r="BE53" s="28">
        <v>446.31054794520549</v>
      </c>
      <c r="BF53" s="29">
        <v>1357.3124109589041</v>
      </c>
      <c r="BG53" s="27">
        <v>18176.32111780822</v>
      </c>
      <c r="BH53" s="28">
        <v>31266.957430136983</v>
      </c>
      <c r="BI53" s="29">
        <v>49443.2785479452</v>
      </c>
    </row>
    <row r="54" spans="1:61" ht="15" thickBot="1" x14ac:dyDescent="0.4"/>
    <row r="55" spans="1:61" ht="15" thickBot="1" x14ac:dyDescent="0.4">
      <c r="B55" s="31" t="s">
        <v>0</v>
      </c>
      <c r="C55" s="612" t="s">
        <v>18</v>
      </c>
      <c r="D55" s="605"/>
      <c r="E55" s="605"/>
      <c r="F55" s="605"/>
      <c r="G55" s="605"/>
      <c r="H55" s="605"/>
      <c r="I55" s="605"/>
      <c r="J55" s="605"/>
      <c r="K55" s="605"/>
      <c r="L55" s="605"/>
      <c r="M55" s="605"/>
      <c r="N55" s="605"/>
      <c r="O55" s="605"/>
      <c r="P55" s="605"/>
      <c r="Q55" s="605"/>
      <c r="R55" s="605"/>
      <c r="S55" s="605"/>
      <c r="T55" s="605"/>
      <c r="U55" s="605"/>
      <c r="V55" s="605"/>
      <c r="W55" s="605"/>
      <c r="X55" s="605"/>
      <c r="Y55" s="605"/>
      <c r="Z55" s="605"/>
      <c r="AA55" s="605"/>
      <c r="AB55" s="605"/>
      <c r="AC55" s="613"/>
      <c r="AD55" s="88"/>
      <c r="AH55" s="1" t="s">
        <v>0</v>
      </c>
      <c r="AI55" s="612" t="s">
        <v>25</v>
      </c>
      <c r="AJ55" s="614"/>
      <c r="AK55" s="614"/>
      <c r="AL55" s="614"/>
      <c r="AM55" s="614"/>
      <c r="AN55" s="614"/>
      <c r="AO55" s="614"/>
      <c r="AP55" s="614"/>
      <c r="AQ55" s="614"/>
      <c r="AR55" s="614"/>
      <c r="AS55" s="614"/>
      <c r="AT55" s="614"/>
      <c r="AU55" s="614"/>
      <c r="AV55" s="614"/>
      <c r="AW55" s="614"/>
      <c r="AX55" s="614"/>
      <c r="AY55" s="614"/>
      <c r="AZ55" s="614"/>
      <c r="BA55" s="614"/>
      <c r="BB55" s="614"/>
      <c r="BC55" s="614"/>
      <c r="BD55" s="614"/>
      <c r="BE55" s="614"/>
      <c r="BF55" s="614"/>
      <c r="BG55" s="614"/>
      <c r="BH55" s="614"/>
      <c r="BI55" s="615"/>
    </row>
    <row r="56" spans="1:61" ht="15" thickBot="1" x14ac:dyDescent="0.4">
      <c r="C56" s="3" t="s">
        <v>1</v>
      </c>
      <c r="D56" s="4"/>
      <c r="E56" s="5"/>
      <c r="F56" s="3" t="s">
        <v>2</v>
      </c>
      <c r="G56" s="4"/>
      <c r="H56" s="5"/>
      <c r="I56" s="3" t="s">
        <v>3</v>
      </c>
      <c r="J56" s="4"/>
      <c r="K56" s="5"/>
      <c r="L56" s="612" t="s">
        <v>4</v>
      </c>
      <c r="M56" s="605"/>
      <c r="N56" s="613"/>
      <c r="O56" s="612" t="s">
        <v>5</v>
      </c>
      <c r="P56" s="605"/>
      <c r="Q56" s="613"/>
      <c r="R56" s="3" t="s">
        <v>6</v>
      </c>
      <c r="S56" s="4"/>
      <c r="T56" s="5"/>
      <c r="U56" s="3" t="s">
        <v>7</v>
      </c>
      <c r="V56" s="4"/>
      <c r="W56" s="5"/>
      <c r="X56" s="3" t="s">
        <v>8</v>
      </c>
      <c r="Y56" s="4"/>
      <c r="Z56" s="5"/>
      <c r="AA56" s="3" t="s">
        <v>9</v>
      </c>
      <c r="AB56" s="4"/>
      <c r="AC56" s="5"/>
      <c r="AD56" s="89"/>
      <c r="AI56" s="3" t="s">
        <v>1</v>
      </c>
      <c r="AJ56" s="4"/>
      <c r="AK56" s="5"/>
      <c r="AL56" s="3" t="s">
        <v>2</v>
      </c>
      <c r="AM56" s="4"/>
      <c r="AN56" s="5"/>
      <c r="AO56" s="3" t="s">
        <v>3</v>
      </c>
      <c r="AP56" s="4"/>
      <c r="AQ56" s="5"/>
      <c r="AR56" s="612" t="s">
        <v>4</v>
      </c>
      <c r="AS56" s="605"/>
      <c r="AT56" s="613"/>
      <c r="AU56" s="612" t="s">
        <v>5</v>
      </c>
      <c r="AV56" s="605"/>
      <c r="AW56" s="613"/>
      <c r="AX56" s="3" t="s">
        <v>6</v>
      </c>
      <c r="AY56" s="4"/>
      <c r="AZ56" s="5"/>
      <c r="BA56" s="3" t="s">
        <v>7</v>
      </c>
      <c r="BB56" s="4"/>
      <c r="BC56" s="5"/>
      <c r="BD56" s="3" t="s">
        <v>8</v>
      </c>
      <c r="BE56" s="4"/>
      <c r="BF56" s="5"/>
      <c r="BG56" s="3" t="s">
        <v>9</v>
      </c>
      <c r="BH56" s="4"/>
      <c r="BI56" s="5"/>
    </row>
    <row r="57" spans="1:61" ht="15" thickBot="1" x14ac:dyDescent="0.4">
      <c r="C57" s="6" t="s">
        <v>10</v>
      </c>
      <c r="D57" s="7" t="s">
        <v>11</v>
      </c>
      <c r="E57" s="8" t="s">
        <v>12</v>
      </c>
      <c r="F57" s="6" t="str">
        <f t="shared" ref="F57:N57" si="65">+C57</f>
        <v>LUMP</v>
      </c>
      <c r="G57" s="7" t="str">
        <f t="shared" si="65"/>
        <v>FINES</v>
      </c>
      <c r="H57" s="8" t="str">
        <f t="shared" si="65"/>
        <v>TOT</v>
      </c>
      <c r="I57" s="6" t="str">
        <f t="shared" si="65"/>
        <v>LUMP</v>
      </c>
      <c r="J57" s="7" t="str">
        <f t="shared" si="65"/>
        <v>FINES</v>
      </c>
      <c r="K57" s="8" t="str">
        <f t="shared" si="65"/>
        <v>TOT</v>
      </c>
      <c r="L57" s="6" t="str">
        <f t="shared" si="65"/>
        <v>LUMP</v>
      </c>
      <c r="M57" s="7" t="str">
        <f t="shared" si="65"/>
        <v>FINES</v>
      </c>
      <c r="N57" s="8" t="str">
        <f t="shared" si="65"/>
        <v>TOT</v>
      </c>
      <c r="O57" s="96"/>
      <c r="P57" s="96"/>
      <c r="Q57" s="96"/>
      <c r="R57" s="6" t="str">
        <f>+L57</f>
        <v>LUMP</v>
      </c>
      <c r="S57" s="7" t="str">
        <f>+M57</f>
        <v>FINES</v>
      </c>
      <c r="T57" s="8" t="str">
        <f>+N57</f>
        <v>TOT</v>
      </c>
      <c r="U57" s="6" t="str">
        <f t="shared" ref="U57:Z57" si="66">+R57</f>
        <v>LUMP</v>
      </c>
      <c r="V57" s="7" t="str">
        <f t="shared" si="66"/>
        <v>FINES</v>
      </c>
      <c r="W57" s="8" t="str">
        <f t="shared" si="66"/>
        <v>TOT</v>
      </c>
      <c r="X57" s="6" t="str">
        <f t="shared" si="66"/>
        <v>LUMP</v>
      </c>
      <c r="Y57" s="7" t="str">
        <f t="shared" si="66"/>
        <v>FINES</v>
      </c>
      <c r="Z57" s="8" t="str">
        <f t="shared" si="66"/>
        <v>TOT</v>
      </c>
      <c r="AA57" s="6" t="str">
        <f>+R57</f>
        <v>LUMP</v>
      </c>
      <c r="AB57" s="7" t="str">
        <f>+S57</f>
        <v>FINES</v>
      </c>
      <c r="AC57" s="8" t="str">
        <f>+T57</f>
        <v>TOT</v>
      </c>
      <c r="AD57" s="88"/>
      <c r="AI57" s="6" t="s">
        <v>10</v>
      </c>
      <c r="AJ57" s="7" t="s">
        <v>11</v>
      </c>
      <c r="AK57" s="8" t="s">
        <v>12</v>
      </c>
      <c r="AL57" s="6" t="str">
        <f t="shared" ref="AL57:AT57" si="67">+AI57</f>
        <v>LUMP</v>
      </c>
      <c r="AM57" s="7" t="str">
        <f t="shared" si="67"/>
        <v>FINES</v>
      </c>
      <c r="AN57" s="8" t="str">
        <f t="shared" si="67"/>
        <v>TOT</v>
      </c>
      <c r="AO57" s="6" t="str">
        <f t="shared" si="67"/>
        <v>LUMP</v>
      </c>
      <c r="AP57" s="7" t="str">
        <f t="shared" si="67"/>
        <v>FINES</v>
      </c>
      <c r="AQ57" s="8" t="str">
        <f t="shared" si="67"/>
        <v>TOT</v>
      </c>
      <c r="AR57" s="6" t="str">
        <f t="shared" si="67"/>
        <v>LUMP</v>
      </c>
      <c r="AS57" s="7" t="str">
        <f t="shared" si="67"/>
        <v>FINES</v>
      </c>
      <c r="AT57" s="8" t="str">
        <f t="shared" si="67"/>
        <v>TOT</v>
      </c>
      <c r="AU57" s="96"/>
      <c r="AV57" s="96"/>
      <c r="AW57" s="96"/>
      <c r="AX57" s="6" t="str">
        <f>+AR57</f>
        <v>LUMP</v>
      </c>
      <c r="AY57" s="7" t="str">
        <f>+AS57</f>
        <v>FINES</v>
      </c>
      <c r="AZ57" s="8" t="str">
        <f>+AT57</f>
        <v>TOT</v>
      </c>
      <c r="BA57" s="6" t="str">
        <f t="shared" ref="BA57:BF57" si="68">+AX57</f>
        <v>LUMP</v>
      </c>
      <c r="BB57" s="7" t="str">
        <f t="shared" si="68"/>
        <v>FINES</v>
      </c>
      <c r="BC57" s="8" t="str">
        <f t="shared" si="68"/>
        <v>TOT</v>
      </c>
      <c r="BD57" s="6" t="str">
        <f t="shared" si="68"/>
        <v>LUMP</v>
      </c>
      <c r="BE57" s="7" t="str">
        <f t="shared" si="68"/>
        <v>FINES</v>
      </c>
      <c r="BF57" s="8" t="str">
        <f t="shared" si="68"/>
        <v>TOT</v>
      </c>
      <c r="BG57" s="6" t="str">
        <f>+AX57</f>
        <v>LUMP</v>
      </c>
      <c r="BH57" s="7" t="str">
        <f>+AY57</f>
        <v>FINES</v>
      </c>
      <c r="BI57" s="8" t="str">
        <f>+AZ57</f>
        <v>TOT</v>
      </c>
    </row>
    <row r="58" spans="1:61" x14ac:dyDescent="0.35">
      <c r="A58" s="2">
        <v>30</v>
      </c>
      <c r="B58" s="10">
        <v>42461</v>
      </c>
      <c r="C58" s="11">
        <f>'Actual Production'!C58/$A58</f>
        <v>2859.6666666666665</v>
      </c>
      <c r="D58" s="12">
        <f>'Actual Production'!D58/$A58</f>
        <v>7592.333333333333</v>
      </c>
      <c r="E58" s="13">
        <f>+C58+D58</f>
        <v>10452</v>
      </c>
      <c r="F58" s="11">
        <f>'Actual Production'!F58/$A58</f>
        <v>3508.4666666666667</v>
      </c>
      <c r="G58" s="12">
        <f>'Actual Production'!G58/$A58</f>
        <v>7847.6333333333332</v>
      </c>
      <c r="H58" s="13">
        <f t="shared" ref="H58:H70" si="69">+F58+G58</f>
        <v>11356.1</v>
      </c>
      <c r="I58" s="11">
        <f>'Actual Production'!I58/$A58</f>
        <v>6211.8</v>
      </c>
      <c r="J58" s="12">
        <f>'Actual Production'!J58/$A58</f>
        <v>10223.966666666667</v>
      </c>
      <c r="K58" s="13">
        <f t="shared" ref="K58:K70" si="70">+I58+J58</f>
        <v>16435.766666666666</v>
      </c>
      <c r="L58" s="11">
        <f>'Actual Production'!L58/$A58</f>
        <v>0</v>
      </c>
      <c r="M58" s="12">
        <f>'Actual Production'!M58/$A58</f>
        <v>0</v>
      </c>
      <c r="N58" s="13">
        <f t="shared" ref="N58:N70" si="71">+L58+M58</f>
        <v>0</v>
      </c>
      <c r="O58" s="14">
        <f>'Actual Production'!O58/$A58</f>
        <v>0</v>
      </c>
      <c r="P58" s="14">
        <f>'Actual Production'!P58/$A58</f>
        <v>0</v>
      </c>
      <c r="Q58" s="14">
        <f t="shared" ref="Q58:Q70" si="72">+O58+P58</f>
        <v>0</v>
      </c>
      <c r="R58" s="11">
        <f>'Actual Production'!R58/$A58</f>
        <v>2102.7036666666668</v>
      </c>
      <c r="S58" s="12">
        <f>'Actual Production'!S58/$A58</f>
        <v>180.36599999999999</v>
      </c>
      <c r="T58" s="13">
        <f t="shared" ref="T58:T70" si="73">+R58+S58</f>
        <v>2283.0696666666668</v>
      </c>
      <c r="U58" s="11">
        <f>'Actual Production'!U58/$A58</f>
        <v>2572.8000000000002</v>
      </c>
      <c r="V58" s="12">
        <f>'Actual Production'!V58/$A58</f>
        <v>7618.3666666666668</v>
      </c>
      <c r="W58" s="13">
        <f t="shared" ref="W58:W70" si="74">+U58+V58</f>
        <v>10191.166666666668</v>
      </c>
      <c r="X58" s="11">
        <f>'Actual Production'!X58/$A58</f>
        <v>852.76666666666665</v>
      </c>
      <c r="Y58" s="12">
        <f>'Actual Production'!Y58/$A58</f>
        <v>424.13333333333333</v>
      </c>
      <c r="Z58" s="13">
        <f t="shared" ref="Z58:Z70" si="75">+X58+Y58</f>
        <v>1276.9000000000001</v>
      </c>
      <c r="AA58" s="12">
        <f t="shared" ref="AA58:AA69" si="76">+L58+C58+F58+I58+R58+U58+X58+O58</f>
        <v>18108.203666666668</v>
      </c>
      <c r="AB58" s="12">
        <f t="shared" ref="AB58:AB69" si="77">+M58+D58+G58+J58+S58+V58+Y58+P58</f>
        <v>33886.799333333336</v>
      </c>
      <c r="AC58" s="13">
        <f t="shared" ref="AC58:AC69" si="78">+N58+E58+H58+K58+T58+W58+Z58+Q58</f>
        <v>51995.003000000004</v>
      </c>
      <c r="AD58" s="90"/>
      <c r="AH58" s="10">
        <v>42461</v>
      </c>
      <c r="AI58" s="15">
        <f>'Actual Production'!AI58/$A58</f>
        <v>2911.4566666666665</v>
      </c>
      <c r="AJ58" s="12">
        <f>'Actual Production'!AJ58/$A58</f>
        <v>7792.71</v>
      </c>
      <c r="AK58" s="13">
        <f>+AI58+AJ58</f>
        <v>10704.166666666666</v>
      </c>
      <c r="AL58" s="15">
        <f>'Actual Production'!AL58/$A58</f>
        <v>3197.8083333333334</v>
      </c>
      <c r="AM58" s="16">
        <f>'Actual Production'!AM58/$A58</f>
        <v>8934.9953333333324</v>
      </c>
      <c r="AN58" s="13">
        <f t="shared" ref="AN58:AN70" si="79">+AL58+AM58</f>
        <v>12132.803666666667</v>
      </c>
      <c r="AO58" s="15">
        <f>'Actual Production'!AO58/$A58</f>
        <v>6560.8116666666665</v>
      </c>
      <c r="AP58" s="16">
        <f>'Actual Production'!AP58/$A58</f>
        <v>9183.8489999999983</v>
      </c>
      <c r="AQ58" s="13">
        <f t="shared" ref="AQ58:AQ70" si="80">+AO58+AP58</f>
        <v>15744.660666666665</v>
      </c>
      <c r="AR58" s="15">
        <f>'Actual Production'!AR58/$A58</f>
        <v>0</v>
      </c>
      <c r="AS58" s="16">
        <f>'Actual Production'!AS58/$A58</f>
        <v>0</v>
      </c>
      <c r="AT58" s="13">
        <f t="shared" ref="AT58:AT70" si="81">+AR58+AS58</f>
        <v>0</v>
      </c>
      <c r="AU58" s="15">
        <f>'Actual Production'!AU58/$A58</f>
        <v>0</v>
      </c>
      <c r="AV58" s="16">
        <f>'Actual Production'!AV58/$A58</f>
        <v>0</v>
      </c>
      <c r="AW58" s="13">
        <f t="shared" ref="AW58:AW70" si="82">+AU58+AV58</f>
        <v>0</v>
      </c>
      <c r="AX58" s="15">
        <f>'Actual Production'!AX58/$A58</f>
        <v>2024</v>
      </c>
      <c r="AY58" s="16">
        <f>'Actual Production'!AY58/$A58</f>
        <v>253</v>
      </c>
      <c r="AZ58" s="13">
        <f t="shared" ref="AZ58:AZ70" si="83">+AX58+AY58</f>
        <v>2277</v>
      </c>
      <c r="BA58" s="15">
        <f>'Actual Production'!BA58/$A58</f>
        <v>2400.4333333333334</v>
      </c>
      <c r="BB58" s="16">
        <f>'Actual Production'!BB58/$A58</f>
        <v>7601.6</v>
      </c>
      <c r="BC58" s="13">
        <f t="shared" ref="BC58:BC70" si="84">+BA58+BB58</f>
        <v>10002.033333333333</v>
      </c>
      <c r="BD58" s="15">
        <f>'Actual Production'!BD58/$A58</f>
        <v>835.06666666666672</v>
      </c>
      <c r="BE58" s="16">
        <f>'Actual Production'!BE58/$A58</f>
        <v>370.66666666666669</v>
      </c>
      <c r="BF58" s="13">
        <f t="shared" ref="BF58:BF70" si="85">+BD58+BE58</f>
        <v>1205.7333333333333</v>
      </c>
      <c r="BG58" s="12">
        <f t="shared" ref="BG58:BG69" si="86">+AR58+AI58+AL58+AO58+AX58+BA58+BD58+AU58</f>
        <v>17929.576666666664</v>
      </c>
      <c r="BH58" s="12">
        <f t="shared" ref="BH58:BH69" si="87">+AS58+AJ58+AM58+AP58+AY58+BB58+BE58+AV58</f>
        <v>34136.820999999996</v>
      </c>
      <c r="BI58" s="13">
        <f t="shared" ref="BI58:BI69" si="88">+AT58+AK58+AN58+AQ58+AZ58+BC58+BF58+AW58</f>
        <v>52066.397666666657</v>
      </c>
    </row>
    <row r="59" spans="1:61" x14ac:dyDescent="0.35">
      <c r="A59" s="2">
        <v>31</v>
      </c>
      <c r="B59" s="10">
        <v>42491</v>
      </c>
      <c r="C59" s="11">
        <f>'Actual Production'!C59/$A59</f>
        <v>3657.6129032258063</v>
      </c>
      <c r="D59" s="12">
        <f>'Actual Production'!D59/$A59</f>
        <v>8234</v>
      </c>
      <c r="E59" s="13">
        <f t="shared" ref="E59:E70" si="89">+C59+D59</f>
        <v>11891.612903225807</v>
      </c>
      <c r="F59" s="11">
        <f>'Actual Production'!F59/$A59</f>
        <v>3550.1290322580644</v>
      </c>
      <c r="G59" s="12">
        <f>'Actual Production'!G59/$A59</f>
        <v>8390.1290322580644</v>
      </c>
      <c r="H59" s="13">
        <f t="shared" si="69"/>
        <v>11940.258064516129</v>
      </c>
      <c r="I59" s="11">
        <f>'Actual Production'!I59/$A59</f>
        <v>5896.0967741935483</v>
      </c>
      <c r="J59" s="12">
        <f>'Actual Production'!J59/$A59</f>
        <v>10578.838709677419</v>
      </c>
      <c r="K59" s="13">
        <f t="shared" si="70"/>
        <v>16474.935483870966</v>
      </c>
      <c r="L59" s="11">
        <f>'Actual Production'!L59/$A59</f>
        <v>0</v>
      </c>
      <c r="M59" s="12">
        <f>'Actual Production'!M59/$A59</f>
        <v>0</v>
      </c>
      <c r="N59" s="13">
        <f t="shared" si="71"/>
        <v>0</v>
      </c>
      <c r="O59" s="14">
        <f>'Actual Production'!O59/$A59</f>
        <v>0</v>
      </c>
      <c r="P59" s="14">
        <f>'Actual Production'!P59/$A59</f>
        <v>0</v>
      </c>
      <c r="Q59" s="14">
        <f t="shared" si="72"/>
        <v>0</v>
      </c>
      <c r="R59" s="11">
        <f>'Actual Production'!R59/$A59</f>
        <v>2060.8709677419356</v>
      </c>
      <c r="S59" s="12">
        <f>'Actual Production'!S59/$A59</f>
        <v>366.51612903225805</v>
      </c>
      <c r="T59" s="13">
        <f t="shared" si="73"/>
        <v>2427.3870967741937</v>
      </c>
      <c r="U59" s="11">
        <f>'Actual Production'!U59/$A59</f>
        <v>3250.4516129032259</v>
      </c>
      <c r="V59" s="12">
        <f>'Actual Production'!V59/$A59</f>
        <v>7443.0967741935483</v>
      </c>
      <c r="W59" s="13">
        <f t="shared" si="74"/>
        <v>10693.548387096775</v>
      </c>
      <c r="X59" s="11">
        <f>'Actual Production'!X59/$A59</f>
        <v>916.67741935483866</v>
      </c>
      <c r="Y59" s="12">
        <f>'Actual Production'!Y59/$A59</f>
        <v>345.09677419354841</v>
      </c>
      <c r="Z59" s="13">
        <f t="shared" si="75"/>
        <v>1261.7741935483871</v>
      </c>
      <c r="AA59" s="12">
        <f t="shared" si="76"/>
        <v>19331.83870967742</v>
      </c>
      <c r="AB59" s="12">
        <f t="shared" si="77"/>
        <v>35357.677419354834</v>
      </c>
      <c r="AC59" s="13">
        <f t="shared" si="78"/>
        <v>54689.516129032258</v>
      </c>
      <c r="AD59" s="90"/>
      <c r="AH59" s="10">
        <v>42491</v>
      </c>
      <c r="AI59" s="15">
        <f>'Actual Production'!AI59/$A59</f>
        <v>3592.1612903225805</v>
      </c>
      <c r="AJ59" s="12">
        <f>'Actual Production'!AJ59/$A59</f>
        <v>6856.1935483870966</v>
      </c>
      <c r="AK59" s="13">
        <f t="shared" ref="AK59:AK70" si="90">+AI59+AJ59</f>
        <v>10448.354838709678</v>
      </c>
      <c r="AL59" s="15">
        <f>'Actual Production'!AL59/$A59</f>
        <v>3861.5483870967741</v>
      </c>
      <c r="AM59" s="16">
        <f>'Actual Production'!AM59/$A59</f>
        <v>7512.1290322580644</v>
      </c>
      <c r="AN59" s="13">
        <f t="shared" si="79"/>
        <v>11373.677419354839</v>
      </c>
      <c r="AO59" s="15">
        <f>'Actual Production'!AO59/$A59</f>
        <v>6858.9354838709678</v>
      </c>
      <c r="AP59" s="16">
        <f>'Actual Production'!AP59/$A59</f>
        <v>9140.8709677419356</v>
      </c>
      <c r="AQ59" s="13">
        <f t="shared" si="80"/>
        <v>15999.806451612903</v>
      </c>
      <c r="AR59" s="15">
        <f>'Actual Production'!AR59/$A59</f>
        <v>0</v>
      </c>
      <c r="AS59" s="16">
        <f>'Actual Production'!AS59/$A59</f>
        <v>0</v>
      </c>
      <c r="AT59" s="13">
        <f t="shared" si="81"/>
        <v>0</v>
      </c>
      <c r="AU59" s="15">
        <f>'Actual Production'!AU59/$A59</f>
        <v>0</v>
      </c>
      <c r="AV59" s="16">
        <f>'Actual Production'!AV59/$A59</f>
        <v>0</v>
      </c>
      <c r="AW59" s="13">
        <f t="shared" si="82"/>
        <v>0</v>
      </c>
      <c r="AX59" s="15">
        <f>'Actual Production'!AX59/$A59</f>
        <v>2308.0322580645161</v>
      </c>
      <c r="AY59" s="16">
        <f>'Actual Production'!AY59/$A59</f>
        <v>367.25806451612902</v>
      </c>
      <c r="AZ59" s="13">
        <f t="shared" si="83"/>
        <v>2675.2903225806449</v>
      </c>
      <c r="BA59" s="15">
        <f>'Actual Production'!BA59/$A59</f>
        <v>3298.6129032258063</v>
      </c>
      <c r="BB59" s="16">
        <f>'Actual Production'!BB59/$A59</f>
        <v>6715.7419354838712</v>
      </c>
      <c r="BC59" s="13">
        <f t="shared" si="84"/>
        <v>10014.354838709678</v>
      </c>
      <c r="BD59" s="15">
        <f>'Actual Production'!BD59/$A59</f>
        <v>1113.1935483870968</v>
      </c>
      <c r="BE59" s="16">
        <f>'Actual Production'!BE59/$A59</f>
        <v>430.70967741935482</v>
      </c>
      <c r="BF59" s="13">
        <f t="shared" si="85"/>
        <v>1543.9032258064517</v>
      </c>
      <c r="BG59" s="12">
        <f t="shared" si="86"/>
        <v>21032.483870967742</v>
      </c>
      <c r="BH59" s="12">
        <f t="shared" si="87"/>
        <v>31022.903225806454</v>
      </c>
      <c r="BI59" s="13">
        <f t="shared" si="88"/>
        <v>52055.387096774197</v>
      </c>
    </row>
    <row r="60" spans="1:61" x14ac:dyDescent="0.35">
      <c r="A60" s="2">
        <v>30</v>
      </c>
      <c r="B60" s="10">
        <v>42522</v>
      </c>
      <c r="C60" s="11">
        <f>'Actual Production'!C60/$A60</f>
        <v>3984.8</v>
      </c>
      <c r="D60" s="12">
        <f>'Actual Production'!D60/$A60</f>
        <v>8891.2000000000007</v>
      </c>
      <c r="E60" s="13">
        <f t="shared" si="89"/>
        <v>12876</v>
      </c>
      <c r="F60" s="11">
        <f>'Actual Production'!F60/$A60</f>
        <v>3996.7666666666669</v>
      </c>
      <c r="G60" s="12">
        <f>'Actual Production'!G60/$A60</f>
        <v>8192.1333333333332</v>
      </c>
      <c r="H60" s="13">
        <f t="shared" si="69"/>
        <v>12188.9</v>
      </c>
      <c r="I60" s="11">
        <f>'Actual Production'!I60/$A60</f>
        <v>6315.6333333333332</v>
      </c>
      <c r="J60" s="12">
        <f>'Actual Production'!J60/$A60</f>
        <v>10892.666666666666</v>
      </c>
      <c r="K60" s="13">
        <f t="shared" si="70"/>
        <v>17208.3</v>
      </c>
      <c r="L60" s="11">
        <f>'Actual Production'!L60/$A60</f>
        <v>0</v>
      </c>
      <c r="M60" s="12">
        <f>'Actual Production'!M60/$A60</f>
        <v>0</v>
      </c>
      <c r="N60" s="13">
        <f t="shared" si="71"/>
        <v>0</v>
      </c>
      <c r="O60" s="14">
        <f>'Actual Production'!O60/$A60</f>
        <v>0</v>
      </c>
      <c r="P60" s="14">
        <f>'Actual Production'!P60/$A60</f>
        <v>0</v>
      </c>
      <c r="Q60" s="14">
        <f t="shared" si="72"/>
        <v>0</v>
      </c>
      <c r="R60" s="11">
        <f>'Actual Production'!R60/$A60</f>
        <v>2465.3666666666668</v>
      </c>
      <c r="S60" s="12">
        <f>'Actual Production'!S60/$A60</f>
        <v>252.93333333333334</v>
      </c>
      <c r="T60" s="13">
        <f t="shared" si="73"/>
        <v>2718.3</v>
      </c>
      <c r="U60" s="11">
        <f>'Actual Production'!U60/$A60</f>
        <v>3334.4</v>
      </c>
      <c r="V60" s="12">
        <f>'Actual Production'!V60/$A60</f>
        <v>8072.2666666666664</v>
      </c>
      <c r="W60" s="13">
        <f t="shared" si="74"/>
        <v>11406.666666666666</v>
      </c>
      <c r="X60" s="11">
        <f>'Actual Production'!X60/$A60</f>
        <v>804.33333333333337</v>
      </c>
      <c r="Y60" s="12">
        <f>'Actual Production'!Y60/$A60</f>
        <v>812.83333333333337</v>
      </c>
      <c r="Z60" s="13">
        <f t="shared" si="75"/>
        <v>1617.1666666666667</v>
      </c>
      <c r="AA60" s="12">
        <f t="shared" si="76"/>
        <v>20901.3</v>
      </c>
      <c r="AB60" s="12">
        <f t="shared" si="77"/>
        <v>37114.033333333333</v>
      </c>
      <c r="AC60" s="13">
        <f t="shared" si="78"/>
        <v>58015.333333333328</v>
      </c>
      <c r="AD60" s="90"/>
      <c r="AH60" s="10">
        <v>42522</v>
      </c>
      <c r="AI60" s="15">
        <f>'Actual Production'!AI60/$A60</f>
        <v>4012.0333333333333</v>
      </c>
      <c r="AJ60" s="12">
        <f>'Actual Production'!AJ60/$A60</f>
        <v>8626.6333333333332</v>
      </c>
      <c r="AK60" s="13">
        <f t="shared" si="90"/>
        <v>12638.666666666666</v>
      </c>
      <c r="AL60" s="15">
        <f>'Actual Production'!AL60/$A60</f>
        <v>3771.6666666666665</v>
      </c>
      <c r="AM60" s="16">
        <f>'Actual Production'!AM60/$A60</f>
        <v>8330.2333333333336</v>
      </c>
      <c r="AN60" s="13">
        <f t="shared" si="79"/>
        <v>12101.9</v>
      </c>
      <c r="AO60" s="15">
        <f>'Actual Production'!AO60/$A60</f>
        <v>6314.6333333333332</v>
      </c>
      <c r="AP60" s="16">
        <f>'Actual Production'!AP60/$A60</f>
        <v>9993.2999999999993</v>
      </c>
      <c r="AQ60" s="13">
        <f t="shared" si="80"/>
        <v>16307.933333333332</v>
      </c>
      <c r="AR60" s="15">
        <f>'Actual Production'!AR60/$A60</f>
        <v>0</v>
      </c>
      <c r="AS60" s="16">
        <f>'Actual Production'!AS60/$A60</f>
        <v>0</v>
      </c>
      <c r="AT60" s="13">
        <f t="shared" si="81"/>
        <v>0</v>
      </c>
      <c r="AU60" s="15">
        <f>'Actual Production'!AU60/$A60</f>
        <v>0</v>
      </c>
      <c r="AV60" s="16">
        <f>'Actual Production'!AV60/$A60</f>
        <v>0</v>
      </c>
      <c r="AW60" s="13">
        <f t="shared" si="82"/>
        <v>0</v>
      </c>
      <c r="AX60" s="15">
        <f>'Actual Production'!AX60/$A60</f>
        <v>2437.8000000000002</v>
      </c>
      <c r="AY60" s="16">
        <f>'Actual Production'!AY60/$A60</f>
        <v>253</v>
      </c>
      <c r="AZ60" s="13">
        <f t="shared" si="83"/>
        <v>2690.8</v>
      </c>
      <c r="BA60" s="15">
        <f>'Actual Production'!BA60/$A60</f>
        <v>3401.5666666666666</v>
      </c>
      <c r="BB60" s="16">
        <f>'Actual Production'!BB60/$A60</f>
        <v>8291.5333333333328</v>
      </c>
      <c r="BC60" s="13">
        <f t="shared" si="84"/>
        <v>11693.099999999999</v>
      </c>
      <c r="BD60" s="15">
        <f>'Actual Production'!BD60/$A60</f>
        <v>793.73333333333335</v>
      </c>
      <c r="BE60" s="16">
        <f>'Actual Production'!BE60/$A60</f>
        <v>516.4</v>
      </c>
      <c r="BF60" s="13">
        <f t="shared" si="85"/>
        <v>1310.1333333333332</v>
      </c>
      <c r="BG60" s="12">
        <f t="shared" si="86"/>
        <v>20731.433333333331</v>
      </c>
      <c r="BH60" s="12">
        <f t="shared" si="87"/>
        <v>36011.1</v>
      </c>
      <c r="BI60" s="13">
        <f t="shared" si="88"/>
        <v>56742.533333333333</v>
      </c>
    </row>
    <row r="61" spans="1:61" x14ac:dyDescent="0.35">
      <c r="A61" s="2">
        <v>31</v>
      </c>
      <c r="B61" s="10">
        <v>42552</v>
      </c>
      <c r="C61" s="11">
        <f>'Actual Production'!C61/$A61</f>
        <v>3600.8387096774195</v>
      </c>
      <c r="D61" s="12">
        <f>'Actual Production'!D61/$A61</f>
        <v>7959.8064516129034</v>
      </c>
      <c r="E61" s="13">
        <f t="shared" si="89"/>
        <v>11560.645161290322</v>
      </c>
      <c r="F61" s="11">
        <f>'Actual Production'!F61/$A61</f>
        <v>2036.258064516129</v>
      </c>
      <c r="G61" s="12">
        <f>'Actual Production'!G61/$A61</f>
        <v>3833.5806451612902</v>
      </c>
      <c r="H61" s="13">
        <f t="shared" si="69"/>
        <v>5869.8387096774195</v>
      </c>
      <c r="I61" s="11">
        <f>'Actual Production'!I61/$A61</f>
        <v>5697.7419354838712</v>
      </c>
      <c r="J61" s="12">
        <f>'Actual Production'!J61/$A61</f>
        <v>8226.9032258064508</v>
      </c>
      <c r="K61" s="13">
        <f t="shared" si="70"/>
        <v>13924.645161290322</v>
      </c>
      <c r="L61" s="11">
        <f>'Actual Production'!L61/$A61</f>
        <v>0</v>
      </c>
      <c r="M61" s="12">
        <f>'Actual Production'!M61/$A61</f>
        <v>0</v>
      </c>
      <c r="N61" s="13">
        <f t="shared" si="71"/>
        <v>0</v>
      </c>
      <c r="O61" s="14">
        <f>'Actual Production'!O61/$A61</f>
        <v>0</v>
      </c>
      <c r="P61" s="14">
        <f>'Actual Production'!P61/$A61</f>
        <v>0</v>
      </c>
      <c r="Q61" s="14">
        <f t="shared" si="72"/>
        <v>0</v>
      </c>
      <c r="R61" s="11">
        <f>'Actual Production'!R61/$A61</f>
        <v>46.645161290322584</v>
      </c>
      <c r="S61" s="12">
        <f>'Actual Production'!S61/$A61</f>
        <v>0</v>
      </c>
      <c r="T61" s="13">
        <f t="shared" si="73"/>
        <v>46.645161290322584</v>
      </c>
      <c r="U61" s="11">
        <f>'Actual Production'!U61/$A61</f>
        <v>2958.1290322580644</v>
      </c>
      <c r="V61" s="12">
        <f>'Actual Production'!V61/$A61</f>
        <v>8841.8709677419356</v>
      </c>
      <c r="W61" s="13">
        <f t="shared" si="74"/>
        <v>11800</v>
      </c>
      <c r="X61" s="11">
        <f>'Actual Production'!X61/$A61</f>
        <v>881</v>
      </c>
      <c r="Y61" s="12">
        <f>'Actual Production'!Y61/$A61</f>
        <v>517.32258064516134</v>
      </c>
      <c r="Z61" s="13">
        <f t="shared" si="75"/>
        <v>1398.3225806451615</v>
      </c>
      <c r="AA61" s="12">
        <f t="shared" si="76"/>
        <v>15220.612903225807</v>
      </c>
      <c r="AB61" s="12">
        <f t="shared" si="77"/>
        <v>29379.483870967742</v>
      </c>
      <c r="AC61" s="13">
        <f t="shared" si="78"/>
        <v>44600.096774193546</v>
      </c>
      <c r="AD61" s="90"/>
      <c r="AH61" s="10">
        <v>42552</v>
      </c>
      <c r="AI61" s="15">
        <f>'Actual Production'!AI61/$A61</f>
        <v>3430.2258064516127</v>
      </c>
      <c r="AJ61" s="12">
        <f>'Actual Production'!AJ61/$A61</f>
        <v>6993.4516129032254</v>
      </c>
      <c r="AK61" s="13">
        <f t="shared" si="90"/>
        <v>10423.677419354837</v>
      </c>
      <c r="AL61" s="15">
        <f>'Actual Production'!AL61/$A61</f>
        <v>2062.3870967741937</v>
      </c>
      <c r="AM61" s="16">
        <f>'Actual Production'!AM61/$A61</f>
        <v>5216.3548387096771</v>
      </c>
      <c r="AN61" s="13">
        <f t="shared" si="79"/>
        <v>7278.7419354838712</v>
      </c>
      <c r="AO61" s="15">
        <f>'Actual Production'!AO61/$A61</f>
        <v>6140.4838709677415</v>
      </c>
      <c r="AP61" s="16">
        <f>'Actual Production'!AP61/$A61</f>
        <v>8078.6129032258068</v>
      </c>
      <c r="AQ61" s="13">
        <f t="shared" si="80"/>
        <v>14219.096774193549</v>
      </c>
      <c r="AR61" s="15">
        <f>'Actual Production'!AR61/$A61</f>
        <v>0</v>
      </c>
      <c r="AS61" s="16">
        <f>'Actual Production'!AS61/$A61</f>
        <v>0</v>
      </c>
      <c r="AT61" s="13">
        <f t="shared" si="81"/>
        <v>0</v>
      </c>
      <c r="AU61" s="15">
        <f>'Actual Production'!AU61/$A61</f>
        <v>0</v>
      </c>
      <c r="AV61" s="16">
        <f>'Actual Production'!AV61/$A61</f>
        <v>0</v>
      </c>
      <c r="AW61" s="13">
        <f t="shared" si="82"/>
        <v>0</v>
      </c>
      <c r="AX61" s="15">
        <f>'Actual Production'!AX61/$A61</f>
        <v>122.41935483870968</v>
      </c>
      <c r="AY61" s="16">
        <f>'Actual Production'!AY61/$A61</f>
        <v>0</v>
      </c>
      <c r="AZ61" s="13">
        <f t="shared" si="83"/>
        <v>122.41935483870968</v>
      </c>
      <c r="BA61" s="15">
        <f>'Actual Production'!BA61/$A61</f>
        <v>2434.3870967741937</v>
      </c>
      <c r="BB61" s="16">
        <f>'Actual Production'!BB61/$A61</f>
        <v>8800.2903225806458</v>
      </c>
      <c r="BC61" s="13">
        <f t="shared" si="84"/>
        <v>11234.677419354839</v>
      </c>
      <c r="BD61" s="15">
        <f>'Actual Production'!BD61/$A61</f>
        <v>1023.1612903225806</v>
      </c>
      <c r="BE61" s="16">
        <f>'Actual Production'!BE61/$A61</f>
        <v>513.29032258064512</v>
      </c>
      <c r="BF61" s="13">
        <f t="shared" si="85"/>
        <v>1536.4516129032259</v>
      </c>
      <c r="BG61" s="12">
        <f t="shared" si="86"/>
        <v>15213.064516129034</v>
      </c>
      <c r="BH61" s="12">
        <f t="shared" si="87"/>
        <v>29602</v>
      </c>
      <c r="BI61" s="13">
        <f t="shared" si="88"/>
        <v>44815.06451612903</v>
      </c>
    </row>
    <row r="62" spans="1:61" x14ac:dyDescent="0.35">
      <c r="A62" s="2">
        <v>31</v>
      </c>
      <c r="B62" s="10">
        <v>42583</v>
      </c>
      <c r="C62" s="11">
        <f>'Actual Production'!C62/$A62</f>
        <v>3825.9677419354839</v>
      </c>
      <c r="D62" s="12">
        <f>'Actual Production'!D62/$A62</f>
        <v>6468.8709677419356</v>
      </c>
      <c r="E62" s="13">
        <f t="shared" si="89"/>
        <v>10294.83870967742</v>
      </c>
      <c r="F62" s="11">
        <f>'Actual Production'!F62/$A62</f>
        <v>1659.6129032258063</v>
      </c>
      <c r="G62" s="12">
        <f>'Actual Production'!G62/$A62</f>
        <v>4663.4838709677415</v>
      </c>
      <c r="H62" s="13">
        <f t="shared" si="69"/>
        <v>6323.0967741935474</v>
      </c>
      <c r="I62" s="11">
        <f>'Actual Production'!I62/$A62</f>
        <v>5510.1290322580644</v>
      </c>
      <c r="J62" s="12">
        <f>'Actual Production'!J62/$A62</f>
        <v>7950.322580645161</v>
      </c>
      <c r="K62" s="13">
        <f t="shared" si="70"/>
        <v>13460.451612903225</v>
      </c>
      <c r="L62" s="11">
        <f>'Actual Production'!L62/$A62</f>
        <v>0</v>
      </c>
      <c r="M62" s="12">
        <f>'Actual Production'!M62/$A62</f>
        <v>0</v>
      </c>
      <c r="N62" s="13">
        <f t="shared" si="71"/>
        <v>0</v>
      </c>
      <c r="O62" s="14">
        <f>'Actual Production'!O62/$A62</f>
        <v>0</v>
      </c>
      <c r="P62" s="14">
        <f>'Actual Production'!P62/$A62</f>
        <v>0</v>
      </c>
      <c r="Q62" s="14">
        <f t="shared" si="72"/>
        <v>0</v>
      </c>
      <c r="R62" s="11">
        <f>'Actual Production'!R62/$A62</f>
        <v>844.70967741935488</v>
      </c>
      <c r="S62" s="12">
        <f>'Actual Production'!S62/$A62</f>
        <v>497.80645161290323</v>
      </c>
      <c r="T62" s="13">
        <f t="shared" si="73"/>
        <v>1342.516129032258</v>
      </c>
      <c r="U62" s="11">
        <f>'Actual Production'!U62/$A62</f>
        <v>2302.8387096774195</v>
      </c>
      <c r="V62" s="12">
        <f>'Actual Production'!V62/$A62</f>
        <v>8819.7419354838712</v>
      </c>
      <c r="W62" s="13">
        <f t="shared" si="74"/>
        <v>11122.580645161292</v>
      </c>
      <c r="X62" s="11">
        <f>'Actual Production'!X62/$A62</f>
        <v>1159</v>
      </c>
      <c r="Y62" s="12">
        <f>'Actual Production'!Y62/$A62</f>
        <v>567.83870967741939</v>
      </c>
      <c r="Z62" s="13">
        <f t="shared" si="75"/>
        <v>1726.8387096774195</v>
      </c>
      <c r="AA62" s="12">
        <f t="shared" si="76"/>
        <v>15302.258064516129</v>
      </c>
      <c r="AB62" s="12">
        <f t="shared" si="77"/>
        <v>28968.064516129034</v>
      </c>
      <c r="AC62" s="13">
        <f t="shared" si="78"/>
        <v>44270.322580645159</v>
      </c>
      <c r="AD62" s="90"/>
      <c r="AH62" s="10">
        <v>42583</v>
      </c>
      <c r="AI62" s="15">
        <f>'Actual Production'!AI62/$A62</f>
        <v>4090.1612903225805</v>
      </c>
      <c r="AJ62" s="12">
        <f>'Actual Production'!AJ62/$A62</f>
        <v>7642.5806451612907</v>
      </c>
      <c r="AK62" s="13">
        <f t="shared" si="90"/>
        <v>11732.741935483871</v>
      </c>
      <c r="AL62" s="15">
        <f>'Actual Production'!AL62/$A62</f>
        <v>1940</v>
      </c>
      <c r="AM62" s="16">
        <f>'Actual Production'!AM62/$A62</f>
        <v>4587.5806451612907</v>
      </c>
      <c r="AN62" s="13">
        <f t="shared" si="79"/>
        <v>6527.5806451612907</v>
      </c>
      <c r="AO62" s="15">
        <f>'Actual Production'!AO62/$A62</f>
        <v>4446.9354838709678</v>
      </c>
      <c r="AP62" s="16">
        <f>'Actual Production'!AP62/$A62</f>
        <v>8499.7741935483864</v>
      </c>
      <c r="AQ62" s="13">
        <f t="shared" si="80"/>
        <v>12946.709677419354</v>
      </c>
      <c r="AR62" s="15">
        <f>'Actual Production'!AR62/$A62</f>
        <v>0</v>
      </c>
      <c r="AS62" s="16">
        <f>'Actual Production'!AS62/$A62</f>
        <v>0</v>
      </c>
      <c r="AT62" s="13">
        <f t="shared" si="81"/>
        <v>0</v>
      </c>
      <c r="AU62" s="15">
        <f>'Actual Production'!AU62/$A62</f>
        <v>0</v>
      </c>
      <c r="AV62" s="16">
        <f>'Actual Production'!AV62/$A62</f>
        <v>0</v>
      </c>
      <c r="AW62" s="13">
        <f t="shared" si="82"/>
        <v>0</v>
      </c>
      <c r="AX62" s="15">
        <f>'Actual Production'!AX62/$A62</f>
        <v>856.93548387096769</v>
      </c>
      <c r="AY62" s="16">
        <f>'Actual Production'!AY62/$A62</f>
        <v>503.67741935483872</v>
      </c>
      <c r="AZ62" s="13">
        <f t="shared" si="83"/>
        <v>1360.6129032258063</v>
      </c>
      <c r="BA62" s="15">
        <f>'Actual Production'!BA62/$A62</f>
        <v>2609.6451612903224</v>
      </c>
      <c r="BB62" s="16">
        <f>'Actual Production'!BB62/$A62</f>
        <v>9070.4193548387102</v>
      </c>
      <c r="BC62" s="13">
        <f t="shared" si="84"/>
        <v>11680.064516129032</v>
      </c>
      <c r="BD62" s="15">
        <f>'Actual Production'!BD62/$A62</f>
        <v>1164.8387096774193</v>
      </c>
      <c r="BE62" s="16">
        <f>'Actual Production'!BE62/$A62</f>
        <v>817.51612903225805</v>
      </c>
      <c r="BF62" s="13">
        <f t="shared" si="85"/>
        <v>1982.3548387096773</v>
      </c>
      <c r="BG62" s="12">
        <f t="shared" si="86"/>
        <v>15108.516129032258</v>
      </c>
      <c r="BH62" s="12">
        <f t="shared" si="87"/>
        <v>31121.548387096773</v>
      </c>
      <c r="BI62" s="13">
        <f t="shared" si="88"/>
        <v>46230.06451612903</v>
      </c>
    </row>
    <row r="63" spans="1:61" x14ac:dyDescent="0.35">
      <c r="A63" s="2">
        <v>30</v>
      </c>
      <c r="B63" s="10">
        <v>42614</v>
      </c>
      <c r="C63" s="11">
        <f>'Actual Production'!C63/$A63</f>
        <v>4721.5</v>
      </c>
      <c r="D63" s="12">
        <f>'Actual Production'!D63/$A63</f>
        <v>6762.5</v>
      </c>
      <c r="E63" s="13">
        <f t="shared" si="89"/>
        <v>11484</v>
      </c>
      <c r="F63" s="11">
        <f>'Actual Production'!F63/$A63</f>
        <v>2332.6999999999998</v>
      </c>
      <c r="G63" s="12">
        <f>'Actual Production'!G63/$A63</f>
        <v>5992.1</v>
      </c>
      <c r="H63" s="13">
        <f t="shared" si="69"/>
        <v>8324.7999999999993</v>
      </c>
      <c r="I63" s="11">
        <f>'Actual Production'!I63/$A63</f>
        <v>5886.5666666666666</v>
      </c>
      <c r="J63" s="12">
        <f>'Actual Production'!J63/$A63</f>
        <v>8265.1333333333332</v>
      </c>
      <c r="K63" s="13">
        <f t="shared" si="70"/>
        <v>14151.7</v>
      </c>
      <c r="L63" s="11">
        <f>'Actual Production'!L63/$A63</f>
        <v>0</v>
      </c>
      <c r="M63" s="12">
        <f>'Actual Production'!M63/$A63</f>
        <v>0</v>
      </c>
      <c r="N63" s="13">
        <f t="shared" si="71"/>
        <v>0</v>
      </c>
      <c r="O63" s="14">
        <f>'Actual Production'!O63/$A63</f>
        <v>0</v>
      </c>
      <c r="P63" s="14">
        <f>'Actual Production'!P63/$A63</f>
        <v>0</v>
      </c>
      <c r="Q63" s="14">
        <f t="shared" si="72"/>
        <v>0</v>
      </c>
      <c r="R63" s="11">
        <f>'Actual Production'!R63/$A63</f>
        <v>1059.6333333333334</v>
      </c>
      <c r="S63" s="12">
        <f>'Actual Production'!S63/$A63</f>
        <v>1147.1666666666667</v>
      </c>
      <c r="T63" s="13">
        <f t="shared" si="73"/>
        <v>2206.8000000000002</v>
      </c>
      <c r="U63" s="11">
        <f>'Actual Production'!U63/$A63</f>
        <v>2336.6666666666665</v>
      </c>
      <c r="V63" s="12">
        <f>'Actual Production'!V63/$A63</f>
        <v>8086.666666666667</v>
      </c>
      <c r="W63" s="13">
        <f t="shared" si="74"/>
        <v>10423.333333333334</v>
      </c>
      <c r="X63" s="11">
        <f>'Actual Production'!X63/$A63</f>
        <v>586.83333333333337</v>
      </c>
      <c r="Y63" s="12">
        <f>'Actual Production'!Y63/$A63</f>
        <v>545.76666666666665</v>
      </c>
      <c r="Z63" s="13">
        <f t="shared" si="75"/>
        <v>1132.5999999999999</v>
      </c>
      <c r="AA63" s="12">
        <f t="shared" si="76"/>
        <v>16923.899999999998</v>
      </c>
      <c r="AB63" s="12">
        <f t="shared" si="77"/>
        <v>30799.333333333336</v>
      </c>
      <c r="AC63" s="13">
        <f t="shared" si="78"/>
        <v>47723.233333333337</v>
      </c>
      <c r="AD63" s="90"/>
      <c r="AH63" s="10">
        <v>42614</v>
      </c>
      <c r="AI63" s="15">
        <f>'Actual Production'!AI63/$A63</f>
        <v>4637.3</v>
      </c>
      <c r="AJ63" s="12">
        <f>'Actual Production'!AJ63/$A63</f>
        <v>6490.5666666666666</v>
      </c>
      <c r="AK63" s="13">
        <f t="shared" si="90"/>
        <v>11127.866666666667</v>
      </c>
      <c r="AL63" s="15">
        <f>'Actual Production'!AL63/$A63</f>
        <v>1798.3</v>
      </c>
      <c r="AM63" s="16">
        <f>'Actual Production'!AM63/$A63</f>
        <v>4302.7666666666664</v>
      </c>
      <c r="AN63" s="13">
        <f t="shared" si="79"/>
        <v>6101.0666666666666</v>
      </c>
      <c r="AO63" s="15">
        <f>'Actual Production'!AO63/$A63</f>
        <v>5171.8</v>
      </c>
      <c r="AP63" s="16">
        <f>'Actual Production'!AP63/$A63</f>
        <v>8467.7000000000007</v>
      </c>
      <c r="AQ63" s="13">
        <f t="shared" si="80"/>
        <v>13639.5</v>
      </c>
      <c r="AR63" s="15">
        <f>'Actual Production'!AR63/$A63</f>
        <v>0</v>
      </c>
      <c r="AS63" s="16">
        <f>'Actual Production'!AS63/$A63</f>
        <v>0</v>
      </c>
      <c r="AT63" s="13">
        <f t="shared" si="81"/>
        <v>0</v>
      </c>
      <c r="AU63" s="15">
        <f>'Actual Production'!AU63/$A63</f>
        <v>0</v>
      </c>
      <c r="AV63" s="16">
        <f>'Actual Production'!AV63/$A63</f>
        <v>0</v>
      </c>
      <c r="AW63" s="13">
        <f t="shared" si="82"/>
        <v>0</v>
      </c>
      <c r="AX63" s="15">
        <f>'Actual Production'!AX63/$A63</f>
        <v>1026.4666666666667</v>
      </c>
      <c r="AY63" s="16">
        <f>'Actual Production'!AY63/$A63</f>
        <v>1151.0666666666666</v>
      </c>
      <c r="AZ63" s="13">
        <f t="shared" si="83"/>
        <v>2177.5333333333333</v>
      </c>
      <c r="BA63" s="15">
        <f>'Actual Production'!BA63/$A63</f>
        <v>2103.7666666666669</v>
      </c>
      <c r="BB63" s="16">
        <f>'Actual Production'!BB63/$A63</f>
        <v>8303.2999999999993</v>
      </c>
      <c r="BC63" s="13">
        <f t="shared" si="84"/>
        <v>10407.066666666666</v>
      </c>
      <c r="BD63" s="15">
        <f>'Actual Production'!BD63/$A63</f>
        <v>660</v>
      </c>
      <c r="BE63" s="16">
        <f>'Actual Production'!BE63/$A63</f>
        <v>770</v>
      </c>
      <c r="BF63" s="13">
        <f t="shared" si="85"/>
        <v>1430</v>
      </c>
      <c r="BG63" s="12">
        <f t="shared" si="86"/>
        <v>15397.633333333335</v>
      </c>
      <c r="BH63" s="12">
        <f t="shared" si="87"/>
        <v>29485.399999999998</v>
      </c>
      <c r="BI63" s="13">
        <f t="shared" si="88"/>
        <v>44883.033333333333</v>
      </c>
    </row>
    <row r="64" spans="1:61" x14ac:dyDescent="0.35">
      <c r="A64" s="2">
        <v>31</v>
      </c>
      <c r="B64" s="10">
        <v>42644</v>
      </c>
      <c r="C64" s="11">
        <f>'Actual Production'!C64/$A64</f>
        <v>5086.6451612903229</v>
      </c>
      <c r="D64" s="12">
        <f>'Actual Production'!D64/$A64</f>
        <v>6810.7741935483873</v>
      </c>
      <c r="E64" s="13">
        <f t="shared" si="89"/>
        <v>11897.41935483871</v>
      </c>
      <c r="F64" s="11">
        <f>'Actual Production'!F64/$A64</f>
        <v>3507.9677419354839</v>
      </c>
      <c r="G64" s="12">
        <f>'Actual Production'!G64/$A64</f>
        <v>9512.0967741935492</v>
      </c>
      <c r="H64" s="13">
        <f t="shared" si="69"/>
        <v>13020.064516129034</v>
      </c>
      <c r="I64" s="11">
        <f>'Actual Production'!I64/$A64</f>
        <v>5672.7419354838712</v>
      </c>
      <c r="J64" s="12">
        <f>'Actual Production'!J64/$A64</f>
        <v>9700.2580645161288</v>
      </c>
      <c r="K64" s="13">
        <f t="shared" si="70"/>
        <v>15373</v>
      </c>
      <c r="L64" s="11">
        <f>'Actual Production'!L64/$A64</f>
        <v>0</v>
      </c>
      <c r="M64" s="12">
        <f>'Actual Production'!M64/$A64</f>
        <v>0</v>
      </c>
      <c r="N64" s="13">
        <f t="shared" si="71"/>
        <v>0</v>
      </c>
      <c r="O64" s="14">
        <f>'Actual Production'!O64/$A64</f>
        <v>0</v>
      </c>
      <c r="P64" s="14">
        <f>'Actual Production'!P64/$A64</f>
        <v>0</v>
      </c>
      <c r="Q64" s="14">
        <f t="shared" si="72"/>
        <v>0</v>
      </c>
      <c r="R64" s="11">
        <f>'Actual Production'!R64/$A64</f>
        <v>1876.6451612903227</v>
      </c>
      <c r="S64" s="12">
        <f>'Actual Production'!S64/$A64</f>
        <v>1209.5806451612902</v>
      </c>
      <c r="T64" s="13">
        <f t="shared" si="73"/>
        <v>3086.2258064516127</v>
      </c>
      <c r="U64" s="11">
        <f>'Actual Production'!U64/$A64</f>
        <v>2749.9354838709678</v>
      </c>
      <c r="V64" s="12">
        <f>'Actual Production'!V64/$A64</f>
        <v>8353.2903225806458</v>
      </c>
      <c r="W64" s="13">
        <f t="shared" si="74"/>
        <v>11103.225806451614</v>
      </c>
      <c r="X64" s="11">
        <f>'Actual Production'!X64/$A64</f>
        <v>759.09677419354841</v>
      </c>
      <c r="Y64" s="12">
        <f>'Actual Production'!Y64/$A64</f>
        <v>744.19354838709683</v>
      </c>
      <c r="Z64" s="13">
        <f t="shared" si="75"/>
        <v>1503.2903225806454</v>
      </c>
      <c r="AA64" s="12">
        <f t="shared" si="76"/>
        <v>19653.032258064519</v>
      </c>
      <c r="AB64" s="12">
        <f t="shared" si="77"/>
        <v>36330.193548387098</v>
      </c>
      <c r="AC64" s="13">
        <f t="shared" si="78"/>
        <v>55983.225806451614</v>
      </c>
      <c r="AD64" s="90"/>
      <c r="AH64" s="10">
        <v>42644</v>
      </c>
      <c r="AI64" s="15">
        <f>'Actual Production'!AI64/$A64</f>
        <v>4864.5806451612907</v>
      </c>
      <c r="AJ64" s="12">
        <f>'Actual Production'!AJ64/$A64</f>
        <v>6437.0322580645161</v>
      </c>
      <c r="AK64" s="13">
        <f t="shared" si="90"/>
        <v>11301.612903225807</v>
      </c>
      <c r="AL64" s="15">
        <f>'Actual Production'!AL64/$A64</f>
        <v>1918.1290322580646</v>
      </c>
      <c r="AM64" s="16">
        <f>'Actual Production'!AM64/$A64</f>
        <v>8435.1935483870966</v>
      </c>
      <c r="AN64" s="13">
        <f t="shared" si="79"/>
        <v>10353.322580645161</v>
      </c>
      <c r="AO64" s="15">
        <f>'Actual Production'!AO64/$A64</f>
        <v>5654.3870967741932</v>
      </c>
      <c r="AP64" s="16">
        <f>'Actual Production'!AP64/$A64</f>
        <v>9377.032258064517</v>
      </c>
      <c r="AQ64" s="13">
        <f t="shared" si="80"/>
        <v>15031.41935483871</v>
      </c>
      <c r="AR64" s="15">
        <f>'Actual Production'!AR64/$A64</f>
        <v>0</v>
      </c>
      <c r="AS64" s="16">
        <f>'Actual Production'!AS64/$A64</f>
        <v>0</v>
      </c>
      <c r="AT64" s="13">
        <f t="shared" si="81"/>
        <v>0</v>
      </c>
      <c r="AU64" s="15">
        <f>'Actual Production'!AU64/$A64</f>
        <v>0</v>
      </c>
      <c r="AV64" s="16">
        <f>'Actual Production'!AV64/$A64</f>
        <v>0</v>
      </c>
      <c r="AW64" s="13">
        <f t="shared" si="82"/>
        <v>0</v>
      </c>
      <c r="AX64" s="15">
        <f>'Actual Production'!AX64/$A64</f>
        <v>1956.483870967742</v>
      </c>
      <c r="AY64" s="16">
        <f>'Actual Production'!AY64/$A64</f>
        <v>1221.9677419354839</v>
      </c>
      <c r="AZ64" s="13">
        <f t="shared" si="83"/>
        <v>3178.4516129032259</v>
      </c>
      <c r="BA64" s="15">
        <f>'Actual Production'!BA64/$A64</f>
        <v>2765.3225806451615</v>
      </c>
      <c r="BB64" s="16">
        <f>'Actual Production'!BB64/$A64</f>
        <v>7843.4193548387093</v>
      </c>
      <c r="BC64" s="13">
        <f t="shared" si="84"/>
        <v>10608.741935483871</v>
      </c>
      <c r="BD64" s="15">
        <f>'Actual Production'!BD64/$A64</f>
        <v>785.16129032258061</v>
      </c>
      <c r="BE64" s="16">
        <f>'Actual Production'!BE64/$A64</f>
        <v>801.25806451612902</v>
      </c>
      <c r="BF64" s="13">
        <f t="shared" si="85"/>
        <v>1586.4193548387098</v>
      </c>
      <c r="BG64" s="12">
        <f t="shared" si="86"/>
        <v>17944.064516129034</v>
      </c>
      <c r="BH64" s="12">
        <f t="shared" si="87"/>
        <v>34115.903225806454</v>
      </c>
      <c r="BI64" s="13">
        <f t="shared" si="88"/>
        <v>52059.967741935492</v>
      </c>
    </row>
    <row r="65" spans="1:63" x14ac:dyDescent="0.35">
      <c r="A65" s="2">
        <v>30</v>
      </c>
      <c r="B65" s="10">
        <v>42675</v>
      </c>
      <c r="C65" s="11">
        <f>'Actual Production'!C65/$A65</f>
        <v>4003.5333333333333</v>
      </c>
      <c r="D65" s="12">
        <f>'Actual Production'!D65/$A65</f>
        <v>7294.4666666666662</v>
      </c>
      <c r="E65" s="13">
        <f t="shared" si="89"/>
        <v>11298</v>
      </c>
      <c r="F65" s="11">
        <f>'Actual Production'!F65/$A65</f>
        <v>3704.3</v>
      </c>
      <c r="G65" s="12">
        <f>'Actual Production'!G65/$A65</f>
        <v>8805.7000000000007</v>
      </c>
      <c r="H65" s="13">
        <f t="shared" si="69"/>
        <v>12510</v>
      </c>
      <c r="I65" s="11">
        <f>'Actual Production'!I65/$A65</f>
        <v>5779</v>
      </c>
      <c r="J65" s="12">
        <f>'Actual Production'!J65/$A65</f>
        <v>9289.0333333333328</v>
      </c>
      <c r="K65" s="13">
        <f t="shared" si="70"/>
        <v>15068.033333333333</v>
      </c>
      <c r="L65" s="11">
        <f>'Actual Production'!L65/$A65</f>
        <v>0</v>
      </c>
      <c r="M65" s="12">
        <f>'Actual Production'!M65/$A65</f>
        <v>0</v>
      </c>
      <c r="N65" s="13">
        <f t="shared" si="71"/>
        <v>0</v>
      </c>
      <c r="O65" s="11">
        <f>'Actual Production'!O65/$A65</f>
        <v>575.5333333333333</v>
      </c>
      <c r="P65" s="12">
        <f>'Actual Production'!P65/$A65</f>
        <v>0</v>
      </c>
      <c r="Q65" s="13">
        <f t="shared" si="72"/>
        <v>575.5333333333333</v>
      </c>
      <c r="R65" s="11">
        <f>'Actual Production'!R65/$A65</f>
        <v>1887.2333333333333</v>
      </c>
      <c r="S65" s="12">
        <f>'Actual Production'!S65/$A65</f>
        <v>2122.3333333333335</v>
      </c>
      <c r="T65" s="13">
        <f t="shared" si="73"/>
        <v>4009.5666666666666</v>
      </c>
      <c r="U65" s="11">
        <f>'Actual Production'!U65/$A65</f>
        <v>2713.6</v>
      </c>
      <c r="V65" s="12">
        <f>'Actual Production'!V65/$A65</f>
        <v>8313.0666666666675</v>
      </c>
      <c r="W65" s="13">
        <f t="shared" si="74"/>
        <v>11026.666666666668</v>
      </c>
      <c r="X65" s="11">
        <f>'Actual Production'!X65/$A65</f>
        <v>889.0333333333333</v>
      </c>
      <c r="Y65" s="12">
        <f>'Actual Production'!Y65/$A65</f>
        <v>807.5</v>
      </c>
      <c r="Z65" s="13">
        <f t="shared" si="75"/>
        <v>1696.5333333333333</v>
      </c>
      <c r="AA65" s="12">
        <f t="shared" si="76"/>
        <v>19552.233333333334</v>
      </c>
      <c r="AB65" s="12">
        <f t="shared" si="77"/>
        <v>36632.1</v>
      </c>
      <c r="AC65" s="13">
        <f t="shared" si="78"/>
        <v>56184.333333333328</v>
      </c>
      <c r="AD65" s="90"/>
      <c r="AH65" s="10">
        <v>42675</v>
      </c>
      <c r="AI65" s="15">
        <f>'Actual Production'!AI65/$A65</f>
        <v>3769.6</v>
      </c>
      <c r="AJ65" s="12">
        <f>'Actual Production'!AJ65/$A65</f>
        <v>7038.7</v>
      </c>
      <c r="AK65" s="13">
        <f t="shared" si="90"/>
        <v>10808.3</v>
      </c>
      <c r="AL65" s="15">
        <f>'Actual Production'!AL65/$A65</f>
        <v>3619.1</v>
      </c>
      <c r="AM65" s="16">
        <f>'Actual Production'!AM65/$A65</f>
        <v>6999.166666666667</v>
      </c>
      <c r="AN65" s="13">
        <f t="shared" si="79"/>
        <v>10618.266666666666</v>
      </c>
      <c r="AO65" s="15">
        <f>'Actual Production'!AO65/$A65</f>
        <v>4984.8999999999996</v>
      </c>
      <c r="AP65" s="16">
        <f>'Actual Production'!AP65/$A65</f>
        <v>9936.4</v>
      </c>
      <c r="AQ65" s="13">
        <f t="shared" si="80"/>
        <v>14921.3</v>
      </c>
      <c r="AR65" s="15">
        <f>'Actual Production'!AR65/$A65</f>
        <v>0</v>
      </c>
      <c r="AS65" s="16">
        <f>'Actual Production'!AS65/$A65</f>
        <v>0</v>
      </c>
      <c r="AT65" s="13">
        <f t="shared" si="81"/>
        <v>0</v>
      </c>
      <c r="AU65" s="15">
        <f>'Actual Production'!AU65/$A65</f>
        <v>220</v>
      </c>
      <c r="AV65" s="16">
        <f>'Actual Production'!AV65/$A65</f>
        <v>0</v>
      </c>
      <c r="AW65" s="13">
        <f t="shared" si="82"/>
        <v>220</v>
      </c>
      <c r="AX65" s="15">
        <f>'Actual Production'!AX65/$A65</f>
        <v>1863.1666666666667</v>
      </c>
      <c r="AY65" s="16">
        <f>'Actual Production'!AY65/$A65</f>
        <v>2024.3666666666666</v>
      </c>
      <c r="AZ65" s="13">
        <f t="shared" si="83"/>
        <v>3887.5333333333333</v>
      </c>
      <c r="BA65" s="15">
        <f>'Actual Production'!BA65/$A65</f>
        <v>2730.9333333333334</v>
      </c>
      <c r="BB65" s="16">
        <f>'Actual Production'!BB65/$A65</f>
        <v>8481.7333333333336</v>
      </c>
      <c r="BC65" s="13">
        <f t="shared" si="84"/>
        <v>11212.666666666668</v>
      </c>
      <c r="BD65" s="15">
        <f>'Actual Production'!BD65/$A65</f>
        <v>981.16666666666663</v>
      </c>
      <c r="BE65" s="16">
        <f>'Actual Production'!BE65/$A65</f>
        <v>835.13333333333333</v>
      </c>
      <c r="BF65" s="13">
        <f t="shared" si="85"/>
        <v>1816.3</v>
      </c>
      <c r="BG65" s="12">
        <f t="shared" si="86"/>
        <v>18168.866666666665</v>
      </c>
      <c r="BH65" s="12">
        <f t="shared" si="87"/>
        <v>35315.5</v>
      </c>
      <c r="BI65" s="13">
        <f t="shared" si="88"/>
        <v>53484.366666666669</v>
      </c>
    </row>
    <row r="66" spans="1:63" x14ac:dyDescent="0.35">
      <c r="A66" s="2">
        <v>31</v>
      </c>
      <c r="B66" s="10">
        <v>42705</v>
      </c>
      <c r="C66" s="11">
        <f>'Actual Production'!C66/$A66</f>
        <v>3414.7096774193546</v>
      </c>
      <c r="D66" s="12">
        <f>'Actual Production'!D66/$A66</f>
        <v>8201.0967741935492</v>
      </c>
      <c r="E66" s="13">
        <f t="shared" si="89"/>
        <v>11615.806451612903</v>
      </c>
      <c r="F66" s="11">
        <f>'Actual Production'!F66/$A66</f>
        <v>2945.483870967742</v>
      </c>
      <c r="G66" s="12">
        <f>'Actual Production'!G66/$A66</f>
        <v>8102.677419354839</v>
      </c>
      <c r="H66" s="13">
        <f t="shared" si="69"/>
        <v>11048.161290322581</v>
      </c>
      <c r="I66" s="11">
        <f>'Actual Production'!I66/$A66</f>
        <v>5388.2258064516127</v>
      </c>
      <c r="J66" s="12">
        <f>'Actual Production'!J66/$A66</f>
        <v>9562.1935483870966</v>
      </c>
      <c r="K66" s="13">
        <f t="shared" si="70"/>
        <v>14950.419354838708</v>
      </c>
      <c r="L66" s="11">
        <f>'Actual Production'!L66/$A66</f>
        <v>0</v>
      </c>
      <c r="M66" s="12">
        <f>'Actual Production'!M66/$A66</f>
        <v>0</v>
      </c>
      <c r="N66" s="13">
        <f t="shared" si="71"/>
        <v>0</v>
      </c>
      <c r="O66" s="11">
        <f>'Actual Production'!O66/$A66</f>
        <v>453.06451612903226</v>
      </c>
      <c r="P66" s="12">
        <f>'Actual Production'!P66/$A66</f>
        <v>318.96774193548384</v>
      </c>
      <c r="Q66" s="13">
        <f t="shared" si="72"/>
        <v>772.0322580645161</v>
      </c>
      <c r="R66" s="11">
        <f>'Actual Production'!R66/$A66</f>
        <v>1787</v>
      </c>
      <c r="S66" s="12">
        <f>'Actual Production'!S66/$A66</f>
        <v>2703.0967741935483</v>
      </c>
      <c r="T66" s="13">
        <f t="shared" si="73"/>
        <v>4490.0967741935483</v>
      </c>
      <c r="U66" s="11">
        <f>'Actual Production'!U66/$A66</f>
        <v>2933.6774193548385</v>
      </c>
      <c r="V66" s="12">
        <f>'Actual Production'!V66/$A66</f>
        <v>8321.1612903225814</v>
      </c>
      <c r="W66" s="13">
        <f t="shared" si="74"/>
        <v>11254.83870967742</v>
      </c>
      <c r="X66" s="11">
        <f>'Actual Production'!X66/$A66</f>
        <v>911.35483870967744</v>
      </c>
      <c r="Y66" s="12">
        <f>'Actual Production'!Y66/$A66</f>
        <v>718.22580645161293</v>
      </c>
      <c r="Z66" s="13">
        <f t="shared" si="75"/>
        <v>1629.5806451612902</v>
      </c>
      <c r="AA66" s="12">
        <f t="shared" si="76"/>
        <v>17833.516129032258</v>
      </c>
      <c r="AB66" s="12">
        <f t="shared" si="77"/>
        <v>37927.419354838712</v>
      </c>
      <c r="AC66" s="13">
        <f t="shared" si="78"/>
        <v>55760.93548387097</v>
      </c>
      <c r="AD66" s="90"/>
      <c r="AH66" s="10">
        <v>42705</v>
      </c>
      <c r="AI66" s="15">
        <f>'Actual Production'!AI66/$A66</f>
        <v>3443.9032258064517</v>
      </c>
      <c r="AJ66" s="12">
        <f>'Actual Production'!AJ66/$A66</f>
        <v>5550.2903225806449</v>
      </c>
      <c r="AK66" s="13">
        <f t="shared" si="90"/>
        <v>8994.1935483870966</v>
      </c>
      <c r="AL66" s="15">
        <f>'Actual Production'!AL66/$A66</f>
        <v>1892.2903225806451</v>
      </c>
      <c r="AM66" s="16">
        <f>'Actual Production'!AM66/$A66</f>
        <v>5160.7741935483873</v>
      </c>
      <c r="AN66" s="13">
        <f t="shared" si="79"/>
        <v>7053.0645161290322</v>
      </c>
      <c r="AO66" s="15">
        <f>'Actual Production'!AO66/$A66</f>
        <v>4728.8064516129034</v>
      </c>
      <c r="AP66" s="16">
        <f>'Actual Production'!AP66/$A66</f>
        <v>7849.8709677419356</v>
      </c>
      <c r="AQ66" s="13">
        <f t="shared" si="80"/>
        <v>12578.677419354839</v>
      </c>
      <c r="AR66" s="15">
        <f>'Actual Production'!AR66/$A66</f>
        <v>0</v>
      </c>
      <c r="AS66" s="16">
        <f>'Actual Production'!AS66/$A66</f>
        <v>0</v>
      </c>
      <c r="AT66" s="13">
        <f t="shared" si="81"/>
        <v>0</v>
      </c>
      <c r="AU66" s="15">
        <f>'Actual Production'!AU66/$A66</f>
        <v>516.38709677419354</v>
      </c>
      <c r="AV66" s="16">
        <f>'Actual Production'!AV66/$A66</f>
        <v>208.80645161290323</v>
      </c>
      <c r="AW66" s="13">
        <f t="shared" si="82"/>
        <v>725.19354838709683</v>
      </c>
      <c r="AX66" s="15">
        <f>'Actual Production'!AX66/$A66</f>
        <v>1711.6451612903227</v>
      </c>
      <c r="AY66" s="16">
        <f>'Actual Production'!AY66/$A66</f>
        <v>2691</v>
      </c>
      <c r="AZ66" s="13">
        <f t="shared" si="83"/>
        <v>4402.6451612903229</v>
      </c>
      <c r="BA66" s="15">
        <f>'Actual Production'!BA66/$A66</f>
        <v>3068.3225806451615</v>
      </c>
      <c r="BB66" s="16">
        <f>'Actual Production'!BB66/$A66</f>
        <v>7659.0967741935483</v>
      </c>
      <c r="BC66" s="13">
        <f t="shared" si="84"/>
        <v>10727.41935483871</v>
      </c>
      <c r="BD66" s="15">
        <f>'Actual Production'!BD66/$A66</f>
        <v>1004.5806451612904</v>
      </c>
      <c r="BE66" s="16">
        <f>'Actual Production'!BE66/$A66</f>
        <v>945.12903225806451</v>
      </c>
      <c r="BF66" s="13">
        <f t="shared" si="85"/>
        <v>1949.7096774193549</v>
      </c>
      <c r="BG66" s="12">
        <f t="shared" si="86"/>
        <v>16365.935483870966</v>
      </c>
      <c r="BH66" s="12">
        <f t="shared" si="87"/>
        <v>30064.967741935485</v>
      </c>
      <c r="BI66" s="13">
        <f t="shared" si="88"/>
        <v>46430.903225806462</v>
      </c>
    </row>
    <row r="67" spans="1:63" x14ac:dyDescent="0.35">
      <c r="A67" s="2">
        <v>31</v>
      </c>
      <c r="B67" s="10">
        <v>42736</v>
      </c>
      <c r="C67" s="11">
        <f>'Actual Production'!C67/$A67</f>
        <v>3342.3548387096776</v>
      </c>
      <c r="D67" s="12">
        <f>'Actual Production'!D67/$A67</f>
        <v>7538.9354838709678</v>
      </c>
      <c r="E67" s="13">
        <f t="shared" si="89"/>
        <v>10881.290322580646</v>
      </c>
      <c r="F67" s="11">
        <f>'Actual Production'!F67/$A67</f>
        <v>3401.2258064516127</v>
      </c>
      <c r="G67" s="12">
        <f>'Actual Production'!G67/$A67</f>
        <v>8892.1935483870966</v>
      </c>
      <c r="H67" s="13">
        <f t="shared" si="69"/>
        <v>12293.419354838708</v>
      </c>
      <c r="I67" s="11">
        <f>'Actual Production'!I67/$A67</f>
        <v>5436.4838709677415</v>
      </c>
      <c r="J67" s="12">
        <f>'Actual Production'!J67/$A67</f>
        <v>8795.1935483870966</v>
      </c>
      <c r="K67" s="13">
        <f t="shared" si="70"/>
        <v>14231.677419354837</v>
      </c>
      <c r="L67" s="11">
        <f>'Actual Production'!L67/$A67</f>
        <v>0</v>
      </c>
      <c r="M67" s="12">
        <f>'Actual Production'!M67/$A67</f>
        <v>0</v>
      </c>
      <c r="N67" s="13">
        <f t="shared" si="71"/>
        <v>0</v>
      </c>
      <c r="O67" s="11">
        <f>'Actual Production'!O67/$A67</f>
        <v>462.38709677419354</v>
      </c>
      <c r="P67" s="12">
        <f>'Actual Production'!P67/$A67</f>
        <v>0</v>
      </c>
      <c r="Q67" s="13">
        <f t="shared" si="72"/>
        <v>462.38709677419354</v>
      </c>
      <c r="R67" s="11">
        <f>'Actual Production'!R67/$A67</f>
        <v>1289.516129032258</v>
      </c>
      <c r="S67" s="12">
        <f>'Actual Production'!S67/$A67</f>
        <v>2845.5806451612902</v>
      </c>
      <c r="T67" s="13">
        <f t="shared" si="73"/>
        <v>4135.0967741935483</v>
      </c>
      <c r="U67" s="11">
        <f>'Actual Production'!U67/$A67</f>
        <v>2915.0967741935483</v>
      </c>
      <c r="V67" s="12">
        <f>'Actual Production'!V67/$A67</f>
        <v>8072</v>
      </c>
      <c r="W67" s="13">
        <f t="shared" si="74"/>
        <v>10987.096774193549</v>
      </c>
      <c r="X67" s="11">
        <f>'Actual Production'!X67/$A67</f>
        <v>781.58064516129036</v>
      </c>
      <c r="Y67" s="12">
        <f>'Actual Production'!Y67/$A67</f>
        <v>726.77419354838707</v>
      </c>
      <c r="Z67" s="13">
        <f t="shared" si="75"/>
        <v>1508.3548387096776</v>
      </c>
      <c r="AA67" s="12">
        <f t="shared" si="76"/>
        <v>17628.645161290322</v>
      </c>
      <c r="AB67" s="12">
        <f t="shared" si="77"/>
        <v>36870.677419354841</v>
      </c>
      <c r="AC67" s="13">
        <f t="shared" si="78"/>
        <v>54499.322580645159</v>
      </c>
      <c r="AD67" s="90"/>
      <c r="AH67" s="10">
        <v>42736</v>
      </c>
      <c r="AI67" s="15">
        <f>'Actual Production'!AI67/$A67</f>
        <v>3602.7741935483873</v>
      </c>
      <c r="AJ67" s="12">
        <f>'Actual Production'!AJ67/$A67</f>
        <v>5952.8064516129034</v>
      </c>
      <c r="AK67" s="13">
        <f t="shared" si="90"/>
        <v>9555.5806451612916</v>
      </c>
      <c r="AL67" s="15">
        <f>'Actual Production'!AL67/$A67</f>
        <v>2399.5483870967741</v>
      </c>
      <c r="AM67" s="16">
        <f>'Actual Production'!AM67/$A67</f>
        <v>6497.322580645161</v>
      </c>
      <c r="AN67" s="13">
        <f t="shared" si="79"/>
        <v>8896.8709677419356</v>
      </c>
      <c r="AO67" s="15">
        <f>'Actual Production'!AO67/$A67</f>
        <v>4311.7741935483873</v>
      </c>
      <c r="AP67" s="16">
        <f>'Actual Production'!AP67/$A67</f>
        <v>8289.9032258064508</v>
      </c>
      <c r="AQ67" s="13">
        <f t="shared" si="80"/>
        <v>12601.677419354837</v>
      </c>
      <c r="AR67" s="15">
        <f>'Actual Production'!AR67/$A67</f>
        <v>0</v>
      </c>
      <c r="AS67" s="16">
        <f>'Actual Production'!AS67/$A67</f>
        <v>0</v>
      </c>
      <c r="AT67" s="13">
        <f t="shared" si="81"/>
        <v>0</v>
      </c>
      <c r="AU67" s="15">
        <f>'Actual Production'!AU67/$A67</f>
        <v>419.96774193548384</v>
      </c>
      <c r="AV67" s="16">
        <f>'Actual Production'!AV67/$A67</f>
        <v>103.38709677419355</v>
      </c>
      <c r="AW67" s="13">
        <f t="shared" si="82"/>
        <v>523.35483870967744</v>
      </c>
      <c r="AX67" s="15">
        <f>'Actual Production'!AX67/$A67</f>
        <v>1339.9354838709678</v>
      </c>
      <c r="AY67" s="16">
        <f>'Actual Production'!AY67/$A67</f>
        <v>2571.1290322580644</v>
      </c>
      <c r="AZ67" s="13">
        <f t="shared" si="83"/>
        <v>3911.0645161290322</v>
      </c>
      <c r="BA67" s="15">
        <f>'Actual Production'!BA67/$A67</f>
        <v>2812.0645161290322</v>
      </c>
      <c r="BB67" s="16">
        <f>'Actual Production'!BB67/$A67</f>
        <v>7968.4193548387093</v>
      </c>
      <c r="BC67" s="13">
        <f t="shared" si="84"/>
        <v>10780.483870967742</v>
      </c>
      <c r="BD67" s="15">
        <f>'Actual Production'!BD67/$A67</f>
        <v>811.25806451612902</v>
      </c>
      <c r="BE67" s="16">
        <f>'Actual Production'!BE67/$A67</f>
        <v>684.19354838709683</v>
      </c>
      <c r="BF67" s="13">
        <f t="shared" si="85"/>
        <v>1495.4516129032259</v>
      </c>
      <c r="BG67" s="12">
        <f t="shared" si="86"/>
        <v>15697.322580645161</v>
      </c>
      <c r="BH67" s="12">
        <f t="shared" si="87"/>
        <v>32067.16129032258</v>
      </c>
      <c r="BI67" s="13">
        <f t="shared" si="88"/>
        <v>47764.483870967742</v>
      </c>
    </row>
    <row r="68" spans="1:63" x14ac:dyDescent="0.35">
      <c r="A68" s="2">
        <v>28</v>
      </c>
      <c r="B68" s="10">
        <v>42767</v>
      </c>
      <c r="C68" s="11">
        <f>'Actual Production'!C68/$A68</f>
        <v>2421.4642857142858</v>
      </c>
      <c r="D68" s="12">
        <f>'Actual Production'!D68/$A68</f>
        <v>7687.4642857142853</v>
      </c>
      <c r="E68" s="13">
        <f t="shared" si="89"/>
        <v>10108.928571428571</v>
      </c>
      <c r="F68" s="11">
        <f>'Actual Production'!F68/$A68</f>
        <v>3358.4642857142858</v>
      </c>
      <c r="G68" s="12">
        <f>'Actual Production'!G68/$A68</f>
        <v>8125.8571428571431</v>
      </c>
      <c r="H68" s="13">
        <f t="shared" si="69"/>
        <v>11484.321428571429</v>
      </c>
      <c r="I68" s="11">
        <f>'Actual Production'!I68/$A68</f>
        <v>5079.9642857142853</v>
      </c>
      <c r="J68" s="12">
        <f>'Actual Production'!J68/$A68</f>
        <v>11633.107142857143</v>
      </c>
      <c r="K68" s="13">
        <f t="shared" si="70"/>
        <v>16713.071428571428</v>
      </c>
      <c r="L68" s="11">
        <f>'Actual Production'!L68/$A68</f>
        <v>0</v>
      </c>
      <c r="M68" s="12">
        <f>'Actual Production'!M68/$A68</f>
        <v>0</v>
      </c>
      <c r="N68" s="13">
        <f t="shared" si="71"/>
        <v>0</v>
      </c>
      <c r="O68" s="11">
        <f>'Actual Production'!O68/$A68</f>
        <v>896.60714285714289</v>
      </c>
      <c r="P68" s="12">
        <f>'Actual Production'!P68/$A68</f>
        <v>0</v>
      </c>
      <c r="Q68" s="13">
        <f t="shared" si="72"/>
        <v>896.60714285714289</v>
      </c>
      <c r="R68" s="11">
        <f>'Actual Production'!R68/$A68</f>
        <v>1708.3571428571429</v>
      </c>
      <c r="S68" s="12">
        <f>'Actual Production'!S68/$A68</f>
        <v>3339.8571428571427</v>
      </c>
      <c r="T68" s="13">
        <f t="shared" si="73"/>
        <v>5048.2142857142853</v>
      </c>
      <c r="U68" s="11">
        <f>'Actual Production'!U68/$A68</f>
        <v>2914.2857142857142</v>
      </c>
      <c r="V68" s="12">
        <f>'Actual Production'!V68/$A68</f>
        <v>7992.8571428571431</v>
      </c>
      <c r="W68" s="13">
        <f t="shared" si="74"/>
        <v>10907.142857142857</v>
      </c>
      <c r="X68" s="11">
        <f>'Actual Production'!X68/$A68</f>
        <v>896.53571428571433</v>
      </c>
      <c r="Y68" s="12">
        <f>'Actual Production'!Y68/$A68</f>
        <v>906.35714285714289</v>
      </c>
      <c r="Z68" s="13">
        <f t="shared" si="75"/>
        <v>1802.8928571428573</v>
      </c>
      <c r="AA68" s="12">
        <f t="shared" si="76"/>
        <v>17275.678571428569</v>
      </c>
      <c r="AB68" s="12">
        <f t="shared" si="77"/>
        <v>39685.5</v>
      </c>
      <c r="AC68" s="13">
        <f t="shared" si="78"/>
        <v>56961.178571428565</v>
      </c>
      <c r="AD68" s="90"/>
      <c r="AH68" s="10">
        <v>42767</v>
      </c>
      <c r="AI68" s="15">
        <f>'Actual Production'!AI68/$A68</f>
        <v>2578.8928571428573</v>
      </c>
      <c r="AJ68" s="12">
        <f>'Actual Production'!AJ68/$A68</f>
        <v>7946.7857142857147</v>
      </c>
      <c r="AK68" s="13">
        <f t="shared" si="90"/>
        <v>10525.678571428572</v>
      </c>
      <c r="AL68" s="15">
        <f>'Actual Production'!AL68/$A68</f>
        <v>2991.6785714285716</v>
      </c>
      <c r="AM68" s="16">
        <f>'Actual Production'!AM68/$A68</f>
        <v>6705.9642857142853</v>
      </c>
      <c r="AN68" s="13">
        <f t="shared" si="79"/>
        <v>9697.6428571428569</v>
      </c>
      <c r="AO68" s="15">
        <f>'Actual Production'!AO68/$A68</f>
        <v>6368.25</v>
      </c>
      <c r="AP68" s="16">
        <f>'Actual Production'!AP68/$A68</f>
        <v>8644.5714285714294</v>
      </c>
      <c r="AQ68" s="13">
        <f t="shared" si="80"/>
        <v>15012.821428571429</v>
      </c>
      <c r="AR68" s="15">
        <f>'Actual Production'!AR68/$A68</f>
        <v>0</v>
      </c>
      <c r="AS68" s="16">
        <f>'Actual Production'!AS68/$A68</f>
        <v>0</v>
      </c>
      <c r="AT68" s="13">
        <f t="shared" si="81"/>
        <v>0</v>
      </c>
      <c r="AU68" s="15">
        <f>'Actual Production'!AU68/$A68</f>
        <v>1042.4642857142858</v>
      </c>
      <c r="AV68" s="16">
        <f>'Actual Production'!AV68/$A68</f>
        <v>0</v>
      </c>
      <c r="AW68" s="13">
        <f t="shared" si="82"/>
        <v>1042.4642857142858</v>
      </c>
      <c r="AX68" s="15">
        <f>'Actual Production'!AX68/$A68</f>
        <v>1761.9642857142858</v>
      </c>
      <c r="AY68" s="16">
        <f>'Actual Production'!AY68/$A68</f>
        <v>3445.8928571428573</v>
      </c>
      <c r="AZ68" s="13">
        <f t="shared" si="83"/>
        <v>5207.8571428571431</v>
      </c>
      <c r="BA68" s="15">
        <f>'Actual Production'!BA68/$A68</f>
        <v>2834.25</v>
      </c>
      <c r="BB68" s="16">
        <f>'Actual Production'!BB68/$A68</f>
        <v>7974.6428571428569</v>
      </c>
      <c r="BC68" s="13">
        <f t="shared" si="84"/>
        <v>10808.892857142857</v>
      </c>
      <c r="BD68" s="15">
        <f>'Actual Production'!BD68/$A68</f>
        <v>909.85714285714289</v>
      </c>
      <c r="BE68" s="16">
        <f>'Actual Production'!BE68/$A68</f>
        <v>986.17857142857144</v>
      </c>
      <c r="BF68" s="13">
        <f t="shared" si="85"/>
        <v>1896.0357142857142</v>
      </c>
      <c r="BG68" s="12">
        <f t="shared" si="86"/>
        <v>18487.357142857145</v>
      </c>
      <c r="BH68" s="12">
        <f t="shared" si="87"/>
        <v>35704.035714285717</v>
      </c>
      <c r="BI68" s="13">
        <f t="shared" si="88"/>
        <v>54191.392857142855</v>
      </c>
    </row>
    <row r="69" spans="1:63" ht="15" thickBot="1" x14ac:dyDescent="0.4">
      <c r="A69" s="2">
        <v>31</v>
      </c>
      <c r="B69" s="10">
        <v>42795</v>
      </c>
      <c r="C69" s="11">
        <f>'Actual Production'!C69/$A69</f>
        <v>2905.3225806451615</v>
      </c>
      <c r="D69" s="12">
        <f>'Actual Production'!D69/$A69</f>
        <v>8559.5161290322576</v>
      </c>
      <c r="E69" s="13">
        <f t="shared" si="89"/>
        <v>11464.838709677419</v>
      </c>
      <c r="F69" s="11">
        <f>'Actual Production'!F69/$A69</f>
        <v>2420.7096774193546</v>
      </c>
      <c r="G69" s="12">
        <f>'Actual Production'!G69/$A69</f>
        <v>6728.8709677419356</v>
      </c>
      <c r="H69" s="13">
        <f t="shared" si="69"/>
        <v>9149.5806451612898</v>
      </c>
      <c r="I69" s="11">
        <f>'Actual Production'!I69/$A69</f>
        <v>5482.8064516129034</v>
      </c>
      <c r="J69" s="12">
        <f>'Actual Production'!J69/$A69</f>
        <v>10327.161290322581</v>
      </c>
      <c r="K69" s="13">
        <f t="shared" si="70"/>
        <v>15809.967741935485</v>
      </c>
      <c r="L69" s="11">
        <f>'Actual Production'!L69/$A69</f>
        <v>0</v>
      </c>
      <c r="M69" s="12">
        <f>'Actual Production'!M69/$A69</f>
        <v>0</v>
      </c>
      <c r="N69" s="13">
        <f t="shared" si="71"/>
        <v>0</v>
      </c>
      <c r="O69" s="11">
        <f>'Actual Production'!O69/$A69</f>
        <v>1002.741935483871</v>
      </c>
      <c r="P69" s="12">
        <f>'Actual Production'!P69/$A69</f>
        <v>129.32258064516128</v>
      </c>
      <c r="Q69" s="13">
        <f t="shared" si="72"/>
        <v>1132.0645161290322</v>
      </c>
      <c r="R69" s="11">
        <f>'Actual Production'!R69/$A69</f>
        <v>2176.1290322580644</v>
      </c>
      <c r="S69" s="12">
        <f>'Actual Production'!S69/$A69</f>
        <v>2566.6774193548385</v>
      </c>
      <c r="T69" s="13">
        <f t="shared" si="73"/>
        <v>4742.8064516129034</v>
      </c>
      <c r="U69" s="11">
        <f>'Actual Production'!U69/$A69</f>
        <v>2917.1612903225805</v>
      </c>
      <c r="V69" s="12">
        <f>'Actual Production'!V69/$A69</f>
        <v>8111.8709677419356</v>
      </c>
      <c r="W69" s="13">
        <f t="shared" si="74"/>
        <v>11029.032258064515</v>
      </c>
      <c r="X69" s="11">
        <f>'Actual Production'!X69/$A69</f>
        <v>984.32258064516134</v>
      </c>
      <c r="Y69" s="12">
        <f>'Actual Production'!Y69/$A69</f>
        <v>729</v>
      </c>
      <c r="Z69" s="13">
        <f t="shared" si="75"/>
        <v>1713.3225806451615</v>
      </c>
      <c r="AA69" s="12">
        <f t="shared" si="76"/>
        <v>17889.193548387098</v>
      </c>
      <c r="AB69" s="12">
        <f t="shared" si="77"/>
        <v>37152.419354838705</v>
      </c>
      <c r="AC69" s="13">
        <f t="shared" si="78"/>
        <v>55041.612903225803</v>
      </c>
      <c r="AD69" s="90"/>
      <c r="AH69" s="10">
        <v>42795</v>
      </c>
      <c r="AI69" s="15">
        <f>'Actual Production'!AI69/$A69</f>
        <v>2966.6129032258063</v>
      </c>
      <c r="AJ69" s="12">
        <f>'Actual Production'!AJ69/$A69</f>
        <v>6814.7741935483873</v>
      </c>
      <c r="AK69" s="13">
        <f t="shared" si="90"/>
        <v>9781.3870967741932</v>
      </c>
      <c r="AL69" s="15">
        <f>'Actual Production'!AL69/$A69</f>
        <v>3077.9677419354839</v>
      </c>
      <c r="AM69" s="16">
        <f>'Actual Production'!AM69/$A69</f>
        <v>6187.5161290322585</v>
      </c>
      <c r="AN69" s="13">
        <f t="shared" si="79"/>
        <v>9265.4838709677424</v>
      </c>
      <c r="AO69" s="15">
        <f>'Actual Production'!AO69/$A69</f>
        <v>6043.0645161290322</v>
      </c>
      <c r="AP69" s="16">
        <f>'Actual Production'!AP69/$A69</f>
        <v>8379.5806451612898</v>
      </c>
      <c r="AQ69" s="13">
        <f t="shared" si="80"/>
        <v>14422.645161290322</v>
      </c>
      <c r="AR69" s="15">
        <f>'Actual Production'!AR69/$A69</f>
        <v>0</v>
      </c>
      <c r="AS69" s="16">
        <f>'Actual Production'!AS69/$A69</f>
        <v>0</v>
      </c>
      <c r="AT69" s="13">
        <f t="shared" si="81"/>
        <v>0</v>
      </c>
      <c r="AU69" s="15">
        <f>'Actual Production'!AU69/$A69</f>
        <v>1025.0322580645161</v>
      </c>
      <c r="AV69" s="16">
        <f>'Actual Production'!AV69/$A69</f>
        <v>0</v>
      </c>
      <c r="AW69" s="13">
        <f t="shared" si="82"/>
        <v>1025.0322580645161</v>
      </c>
      <c r="AX69" s="15">
        <f>'Actual Production'!AX69/$A69</f>
        <v>2078.9032258064517</v>
      </c>
      <c r="AY69" s="16">
        <f>'Actual Production'!AY69/$A69</f>
        <v>2446.1612903225805</v>
      </c>
      <c r="AZ69" s="13">
        <f t="shared" si="83"/>
        <v>4525.0645161290322</v>
      </c>
      <c r="BA69" s="15">
        <f>'Actual Production'!BA69/$A69</f>
        <v>2906.7419354838707</v>
      </c>
      <c r="BB69" s="16">
        <f>'Actual Production'!BB69/$A69</f>
        <v>7109.4516129032254</v>
      </c>
      <c r="BC69" s="13">
        <f t="shared" si="84"/>
        <v>10016.193548387097</v>
      </c>
      <c r="BD69" s="15">
        <f>'Actual Production'!BD69/$A69</f>
        <v>999.87096774193549</v>
      </c>
      <c r="BE69" s="16">
        <f>'Actual Production'!BE69/$A69</f>
        <v>724.0322580645161</v>
      </c>
      <c r="BF69" s="13">
        <f t="shared" si="85"/>
        <v>1723.9032258064517</v>
      </c>
      <c r="BG69" s="12">
        <f t="shared" si="86"/>
        <v>19098.193548387095</v>
      </c>
      <c r="BH69" s="12">
        <f t="shared" si="87"/>
        <v>31661.516129032258</v>
      </c>
      <c r="BI69" s="13">
        <f t="shared" si="88"/>
        <v>50759.709677419356</v>
      </c>
    </row>
    <row r="70" spans="1:63" ht="15" thickBot="1" x14ac:dyDescent="0.4">
      <c r="A70" s="2">
        <f>SUM(A58:A69)</f>
        <v>365</v>
      </c>
      <c r="B70" s="32" t="s">
        <v>13</v>
      </c>
      <c r="C70" s="33">
        <f>'Actual Production'!C70/$A70</f>
        <v>3659.5150684931505</v>
      </c>
      <c r="D70" s="34">
        <f>'Actual Production'!D70/$A70</f>
        <v>7666.9232876712331</v>
      </c>
      <c r="E70" s="35">
        <f t="shared" si="89"/>
        <v>11326.438356164384</v>
      </c>
      <c r="F70" s="33">
        <f>'Actual Production'!F70/$A70</f>
        <v>3028.6767123287673</v>
      </c>
      <c r="G70" s="34">
        <f>'Actual Production'!G70/$A70</f>
        <v>7414.9726027397264</v>
      </c>
      <c r="H70" s="35">
        <f t="shared" si="69"/>
        <v>10443.649315068495</v>
      </c>
      <c r="I70" s="33">
        <f>'Actual Production'!I70/$A70</f>
        <v>5697.6438356164381</v>
      </c>
      <c r="J70" s="34">
        <f>'Actual Production'!J70/$A70</f>
        <v>9603.3369863013704</v>
      </c>
      <c r="K70" s="35">
        <f t="shared" si="70"/>
        <v>15300.980821917808</v>
      </c>
      <c r="L70" s="33">
        <f>'Actual Production'!L70/$A70</f>
        <v>0</v>
      </c>
      <c r="M70" s="34">
        <f>'Actual Production'!M70/$A70</f>
        <v>0</v>
      </c>
      <c r="N70" s="35">
        <f t="shared" si="71"/>
        <v>0</v>
      </c>
      <c r="O70" s="35">
        <f>'Actual Production'!O70/$A70</f>
        <v>279</v>
      </c>
      <c r="P70" s="35">
        <f>'Actual Production'!P70/$A70</f>
        <v>38.073972602739723</v>
      </c>
      <c r="Q70" s="35">
        <f t="shared" si="72"/>
        <v>317.07397260273973</v>
      </c>
      <c r="R70" s="33">
        <f>'Actual Production'!R70/$A70</f>
        <v>1604.9564657534247</v>
      </c>
      <c r="S70" s="34">
        <f>'Actual Production'!S70/$A70</f>
        <v>1425.9369315068493</v>
      </c>
      <c r="T70" s="35">
        <f t="shared" si="73"/>
        <v>3030.893397260274</v>
      </c>
      <c r="U70" s="33">
        <f>'Actual Production'!U70/$A70</f>
        <v>2825.1232876712329</v>
      </c>
      <c r="V70" s="34">
        <f>'Actual Production'!V70/$A70</f>
        <v>8173.6027397260277</v>
      </c>
      <c r="W70" s="35">
        <f t="shared" si="74"/>
        <v>10998.726027397261</v>
      </c>
      <c r="X70" s="33">
        <f>'Actual Production'!X70/$A70</f>
        <v>869.24931506849316</v>
      </c>
      <c r="Y70" s="34">
        <f>'Actual Production'!Y70/$A70</f>
        <v>651.74520547945201</v>
      </c>
      <c r="Z70" s="35">
        <f t="shared" si="75"/>
        <v>1520.9945205479453</v>
      </c>
      <c r="AA70" s="33">
        <f>'Actual Production'!AA70/$A70</f>
        <v>17964.164684931504</v>
      </c>
      <c r="AB70" s="34">
        <f>'Actual Production'!AB70/$A70</f>
        <v>34974.5917260274</v>
      </c>
      <c r="AC70" s="35">
        <f>+AA70+AB70</f>
        <v>52938.7564109589</v>
      </c>
      <c r="AD70" s="91"/>
      <c r="AF70" s="22">
        <f>T70-AZ70</f>
        <v>11.035863013698417</v>
      </c>
      <c r="AH70" s="32" t="e">
        <v>#REF!</v>
      </c>
      <c r="AI70" s="33">
        <f>'Actual Production'!AI70/$A70</f>
        <v>3665.270410958904</v>
      </c>
      <c r="AJ70" s="34">
        <f>'Actual Production'!AJ70/$A70</f>
        <v>6998.984383561643</v>
      </c>
      <c r="AK70" s="35">
        <f t="shared" si="90"/>
        <v>10664.254794520548</v>
      </c>
      <c r="AL70" s="33">
        <f>'Actual Production'!AL70/$A70</f>
        <v>2704.3321917808221</v>
      </c>
      <c r="AM70" s="34">
        <f>'Actual Production'!AM70/$A70</f>
        <v>6565.1639999999998</v>
      </c>
      <c r="AN70" s="35">
        <f t="shared" si="79"/>
        <v>9269.4961917808214</v>
      </c>
      <c r="AO70" s="33">
        <f>'Actual Production'!AO70/$A70</f>
        <v>5624.6338356164388</v>
      </c>
      <c r="AP70" s="34">
        <f>'Actual Production'!AP70/$A70</f>
        <v>8815.2615616438343</v>
      </c>
      <c r="AQ70" s="35">
        <f t="shared" si="80"/>
        <v>14439.895397260272</v>
      </c>
      <c r="AR70" s="33">
        <f>'Actual Production'!AR70/$A70</f>
        <v>0</v>
      </c>
      <c r="AS70" s="34">
        <f>'Actual Production'!AS70/$A70</f>
        <v>0</v>
      </c>
      <c r="AT70" s="35">
        <f t="shared" si="81"/>
        <v>0</v>
      </c>
      <c r="AU70" s="33">
        <f>'Actual Production'!AU70/$A70</f>
        <v>264.63561643835618</v>
      </c>
      <c r="AV70" s="34">
        <f>'Actual Production'!AV70/$A70</f>
        <v>26.515068493150686</v>
      </c>
      <c r="AW70" s="35">
        <f t="shared" si="82"/>
        <v>291.15068493150687</v>
      </c>
      <c r="AX70" s="33">
        <f>'Actual Production'!AX70/$A70</f>
        <v>1620.5013698630137</v>
      </c>
      <c r="AY70" s="34">
        <f>'Actual Production'!AY70/$A70</f>
        <v>1399.3561643835617</v>
      </c>
      <c r="AZ70" s="35">
        <f t="shared" si="83"/>
        <v>3019.8575342465756</v>
      </c>
      <c r="BA70" s="33">
        <f>'Actual Production'!BA70/$A70</f>
        <v>2781.391780821918</v>
      </c>
      <c r="BB70" s="34">
        <f>'Actual Production'!BB70/$A70</f>
        <v>7983.0328767123292</v>
      </c>
      <c r="BC70" s="35">
        <f t="shared" si="84"/>
        <v>10764.424657534248</v>
      </c>
      <c r="BD70" s="33">
        <f>'Actual Production'!BD70/$A70</f>
        <v>924.76438356164385</v>
      </c>
      <c r="BE70" s="33">
        <f>'Actual Production'!BE70/$A70</f>
        <v>698.02465753424656</v>
      </c>
      <c r="BF70" s="35">
        <f t="shared" si="85"/>
        <v>1622.7890410958903</v>
      </c>
      <c r="BG70" s="33">
        <f>'Actual Production'!BG70/$A70</f>
        <v>17585.529589041096</v>
      </c>
      <c r="BH70" s="34">
        <f>'Actual Production'!BH70/$A70</f>
        <v>32486.338712328765</v>
      </c>
      <c r="BI70" s="35">
        <f>+BG70+BH70</f>
        <v>50071.868301369861</v>
      </c>
    </row>
    <row r="71" spans="1:63" ht="15" thickBot="1" x14ac:dyDescent="0.4">
      <c r="B71" s="24"/>
      <c r="C71" s="22"/>
      <c r="D71" s="22"/>
      <c r="E71" s="23"/>
      <c r="F71" s="22"/>
      <c r="G71" s="22"/>
      <c r="H71" s="23"/>
      <c r="I71" s="22"/>
      <c r="J71" s="22"/>
      <c r="K71" s="23"/>
      <c r="L71" s="22"/>
      <c r="M71" s="22"/>
      <c r="N71" s="23"/>
      <c r="O71" s="23"/>
      <c r="P71" s="23"/>
      <c r="Q71" s="23"/>
      <c r="R71" s="22"/>
      <c r="S71" s="22"/>
      <c r="T71" s="23"/>
      <c r="U71" s="23"/>
      <c r="V71" s="23"/>
      <c r="W71" s="23"/>
      <c r="X71" s="23"/>
      <c r="Y71" s="23"/>
      <c r="Z71" s="23"/>
      <c r="AA71" s="22"/>
      <c r="AB71" s="22"/>
      <c r="AC71" s="23"/>
      <c r="AD71" s="23"/>
      <c r="AH71" s="24"/>
      <c r="AI71" s="22"/>
      <c r="AJ71" s="22"/>
      <c r="AK71" s="23"/>
      <c r="AL71" s="22"/>
      <c r="AM71" s="22"/>
      <c r="AN71" s="23"/>
      <c r="AO71" s="22"/>
      <c r="AP71" s="22"/>
      <c r="AQ71" s="23"/>
      <c r="AR71" s="22"/>
      <c r="AS71" s="22"/>
      <c r="AT71" s="23"/>
      <c r="AU71" s="23"/>
      <c r="AV71" s="23"/>
      <c r="AW71" s="23"/>
      <c r="AX71" s="22"/>
      <c r="AY71" s="22"/>
      <c r="AZ71" s="23"/>
      <c r="BA71" s="23"/>
      <c r="BB71" s="23"/>
      <c r="BC71" s="23"/>
      <c r="BD71" s="23"/>
      <c r="BE71" s="23"/>
      <c r="BF71" s="23"/>
      <c r="BG71" s="22"/>
      <c r="BH71" s="22"/>
      <c r="BI71" s="23"/>
    </row>
    <row r="72" spans="1:63" ht="15" thickBot="1" x14ac:dyDescent="0.4">
      <c r="B72" s="24"/>
      <c r="C72" s="612" t="s">
        <v>19</v>
      </c>
      <c r="D72" s="605"/>
      <c r="E72" s="605"/>
      <c r="F72" s="605"/>
      <c r="G72" s="605"/>
      <c r="H72" s="605"/>
      <c r="I72" s="605"/>
      <c r="J72" s="605"/>
      <c r="K72" s="605"/>
      <c r="L72" s="605"/>
      <c r="M72" s="605"/>
      <c r="N72" s="605"/>
      <c r="O72" s="605"/>
      <c r="P72" s="605"/>
      <c r="Q72" s="605"/>
      <c r="R72" s="605"/>
      <c r="S72" s="605"/>
      <c r="T72" s="605"/>
      <c r="U72" s="605"/>
      <c r="V72" s="605"/>
      <c r="W72" s="605"/>
      <c r="X72" s="605"/>
      <c r="Y72" s="605"/>
      <c r="Z72" s="605"/>
      <c r="AA72" s="605"/>
      <c r="AB72" s="605"/>
      <c r="AC72" s="613"/>
      <c r="AD72" s="88"/>
      <c r="AH72" s="24"/>
      <c r="AI72" s="612" t="s">
        <v>26</v>
      </c>
      <c r="AJ72" s="614"/>
      <c r="AK72" s="614"/>
      <c r="AL72" s="614"/>
      <c r="AM72" s="614"/>
      <c r="AN72" s="614"/>
      <c r="AO72" s="614"/>
      <c r="AP72" s="614"/>
      <c r="AQ72" s="614"/>
      <c r="AR72" s="614"/>
      <c r="AS72" s="614"/>
      <c r="AT72" s="614"/>
      <c r="AU72" s="614"/>
      <c r="AV72" s="614"/>
      <c r="AW72" s="614"/>
      <c r="AX72" s="614"/>
      <c r="AY72" s="614"/>
      <c r="AZ72" s="614"/>
      <c r="BA72" s="614"/>
      <c r="BB72" s="614"/>
      <c r="BC72" s="614"/>
      <c r="BD72" s="614"/>
      <c r="BE72" s="614"/>
      <c r="BF72" s="614"/>
      <c r="BG72" s="614"/>
      <c r="BH72" s="614"/>
      <c r="BI72" s="615"/>
    </row>
    <row r="73" spans="1:63" ht="15" thickBot="1" x14ac:dyDescent="0.4">
      <c r="B73" s="37"/>
      <c r="C73" s="602" t="s">
        <v>1</v>
      </c>
      <c r="D73" s="603"/>
      <c r="E73" s="604"/>
      <c r="F73" s="602" t="s">
        <v>2</v>
      </c>
      <c r="G73" s="603"/>
      <c r="H73" s="604"/>
      <c r="I73" s="602" t="s">
        <v>3</v>
      </c>
      <c r="J73" s="603"/>
      <c r="K73" s="604"/>
      <c r="L73" s="602" t="s">
        <v>4</v>
      </c>
      <c r="M73" s="603"/>
      <c r="N73" s="604"/>
      <c r="O73" s="602" t="s">
        <v>5</v>
      </c>
      <c r="P73" s="603"/>
      <c r="Q73" s="604"/>
      <c r="R73" s="602" t="s">
        <v>6</v>
      </c>
      <c r="S73" s="603"/>
      <c r="T73" s="604"/>
      <c r="U73" s="602" t="s">
        <v>7</v>
      </c>
      <c r="V73" s="603"/>
      <c r="W73" s="604"/>
      <c r="X73" s="602" t="s">
        <v>8</v>
      </c>
      <c r="Y73" s="603"/>
      <c r="Z73" s="604"/>
      <c r="AA73" s="602" t="s">
        <v>81</v>
      </c>
      <c r="AB73" s="603"/>
      <c r="AC73" s="604"/>
      <c r="AD73" s="93"/>
      <c r="AE73" s="277"/>
      <c r="AH73" s="24"/>
      <c r="AI73" s="3" t="s">
        <v>1</v>
      </c>
      <c r="AJ73" s="4"/>
      <c r="AK73" s="602" t="s">
        <v>1</v>
      </c>
      <c r="AL73" s="603"/>
      <c r="AM73" s="604"/>
      <c r="AN73" s="602" t="s">
        <v>2</v>
      </c>
      <c r="AO73" s="603"/>
      <c r="AP73" s="604"/>
      <c r="AQ73" s="602" t="s">
        <v>3</v>
      </c>
      <c r="AR73" s="603"/>
      <c r="AS73" s="604"/>
      <c r="AT73" s="602" t="s">
        <v>4</v>
      </c>
      <c r="AU73" s="603"/>
      <c r="AV73" s="604"/>
      <c r="AW73" s="602" t="s">
        <v>5</v>
      </c>
      <c r="AX73" s="603"/>
      <c r="AY73" s="604"/>
      <c r="AZ73" s="602" t="s">
        <v>6</v>
      </c>
      <c r="BA73" s="603"/>
      <c r="BB73" s="604"/>
      <c r="BC73" s="602" t="s">
        <v>7</v>
      </c>
      <c r="BD73" s="603"/>
      <c r="BE73" s="604"/>
      <c r="BF73" s="602" t="s">
        <v>8</v>
      </c>
      <c r="BG73" s="603"/>
      <c r="BH73" s="604"/>
      <c r="BI73" s="602" t="s">
        <v>81</v>
      </c>
      <c r="BJ73" s="603"/>
      <c r="BK73" s="604"/>
    </row>
    <row r="74" spans="1:63" ht="15" hidden="1" thickBot="1" x14ac:dyDescent="0.4">
      <c r="C74" s="6" t="s">
        <v>10</v>
      </c>
      <c r="D74" s="7" t="s">
        <v>11</v>
      </c>
      <c r="E74" s="8" t="s">
        <v>12</v>
      </c>
      <c r="F74" s="6" t="str">
        <f t="shared" ref="F74:N74" si="91">+C74</f>
        <v>LUMP</v>
      </c>
      <c r="G74" s="7" t="str">
        <f t="shared" si="91"/>
        <v>FINES</v>
      </c>
      <c r="H74" s="8" t="str">
        <f t="shared" si="91"/>
        <v>TOT</v>
      </c>
      <c r="I74" s="6" t="str">
        <f t="shared" si="91"/>
        <v>LUMP</v>
      </c>
      <c r="J74" s="7" t="str">
        <f t="shared" si="91"/>
        <v>FINES</v>
      </c>
      <c r="K74" s="8" t="str">
        <f t="shared" si="91"/>
        <v>TOT</v>
      </c>
      <c r="L74" s="6" t="str">
        <f t="shared" si="91"/>
        <v>LUMP</v>
      </c>
      <c r="M74" s="7" t="str">
        <f t="shared" si="91"/>
        <v>FINES</v>
      </c>
      <c r="N74" s="8" t="str">
        <f t="shared" si="91"/>
        <v>TOT</v>
      </c>
      <c r="O74" s="96"/>
      <c r="P74" s="96"/>
      <c r="Q74" s="96"/>
      <c r="R74" s="6" t="str">
        <f>+L74</f>
        <v>LUMP</v>
      </c>
      <c r="S74" s="7" t="str">
        <f>+M74</f>
        <v>FINES</v>
      </c>
      <c r="T74" s="8" t="str">
        <f>+N74</f>
        <v>TOT</v>
      </c>
      <c r="U74" s="6" t="str">
        <f t="shared" ref="U74:Z74" si="92">+R74</f>
        <v>LUMP</v>
      </c>
      <c r="V74" s="7" t="str">
        <f t="shared" si="92"/>
        <v>FINES</v>
      </c>
      <c r="W74" s="8" t="str">
        <f t="shared" si="92"/>
        <v>TOT</v>
      </c>
      <c r="X74" s="6" t="str">
        <f t="shared" si="92"/>
        <v>LUMP</v>
      </c>
      <c r="Y74" s="7" t="str">
        <f t="shared" si="92"/>
        <v>FINES</v>
      </c>
      <c r="Z74" s="8" t="str">
        <f t="shared" si="92"/>
        <v>TOT</v>
      </c>
      <c r="AA74" s="6" t="str">
        <f>+R74</f>
        <v>LUMP</v>
      </c>
      <c r="AB74" s="7" t="str">
        <f>+S74</f>
        <v>FINES</v>
      </c>
      <c r="AC74" s="8" t="str">
        <f>+T74</f>
        <v>TOT</v>
      </c>
      <c r="AD74" s="88"/>
      <c r="AI74" s="6" t="s">
        <v>10</v>
      </c>
      <c r="AJ74" s="7" t="s">
        <v>11</v>
      </c>
      <c r="AK74" s="8" t="s">
        <v>12</v>
      </c>
      <c r="AL74" s="6" t="str">
        <f t="shared" ref="AL74:AT74" si="93">+AI74</f>
        <v>LUMP</v>
      </c>
      <c r="AM74" s="7" t="str">
        <f t="shared" si="93"/>
        <v>FINES</v>
      </c>
      <c r="AN74" s="8" t="str">
        <f t="shared" si="93"/>
        <v>TOT</v>
      </c>
      <c r="AO74" s="6" t="str">
        <f t="shared" si="93"/>
        <v>LUMP</v>
      </c>
      <c r="AP74" s="7" t="str">
        <f t="shared" si="93"/>
        <v>FINES</v>
      </c>
      <c r="AQ74" s="8" t="str">
        <f t="shared" si="93"/>
        <v>TOT</v>
      </c>
      <c r="AR74" s="6" t="str">
        <f t="shared" si="93"/>
        <v>LUMP</v>
      </c>
      <c r="AS74" s="7" t="str">
        <f t="shared" si="93"/>
        <v>FINES</v>
      </c>
      <c r="AT74" s="8" t="str">
        <f t="shared" si="93"/>
        <v>TOT</v>
      </c>
      <c r="AU74" s="96"/>
      <c r="AV74" s="96"/>
      <c r="AW74" s="96"/>
      <c r="AX74" s="6" t="str">
        <f>+AR74</f>
        <v>LUMP</v>
      </c>
      <c r="AY74" s="7" t="str">
        <f>+AS74</f>
        <v>FINES</v>
      </c>
      <c r="AZ74" s="8" t="str">
        <f>+AT74</f>
        <v>TOT</v>
      </c>
      <c r="BA74" s="6" t="str">
        <f t="shared" ref="BA74:BF74" si="94">+AX74</f>
        <v>LUMP</v>
      </c>
      <c r="BB74" s="7" t="str">
        <f t="shared" si="94"/>
        <v>FINES</v>
      </c>
      <c r="BC74" s="8" t="str">
        <f t="shared" si="94"/>
        <v>TOT</v>
      </c>
      <c r="BD74" s="6" t="str">
        <f t="shared" si="94"/>
        <v>LUMP</v>
      </c>
      <c r="BE74" s="7" t="str">
        <f t="shared" si="94"/>
        <v>FINES</v>
      </c>
      <c r="BF74" s="8" t="str">
        <f t="shared" si="94"/>
        <v>TOT</v>
      </c>
      <c r="BG74" s="6" t="str">
        <f>+AX74</f>
        <v>LUMP</v>
      </c>
      <c r="BH74" s="7" t="str">
        <f>+AY74</f>
        <v>FINES</v>
      </c>
      <c r="BI74" s="8" t="str">
        <f>+AZ74</f>
        <v>TOT</v>
      </c>
    </row>
    <row r="75" spans="1:63" x14ac:dyDescent="0.35">
      <c r="A75" s="2">
        <v>30</v>
      </c>
      <c r="B75" s="323">
        <v>42826</v>
      </c>
      <c r="C75" s="324">
        <f>'Actual Production'!C75/$A75</f>
        <v>3273.9</v>
      </c>
      <c r="D75" s="324">
        <f>'Actual Production'!D75/$A75</f>
        <v>7379.1</v>
      </c>
      <c r="E75" s="85">
        <f>+C75+D75</f>
        <v>10653</v>
      </c>
      <c r="F75" s="324">
        <f>'Actual Production'!F75/$A75</f>
        <v>1410.4666666666667</v>
      </c>
      <c r="G75" s="297">
        <f>'Actual Production'!G75/$A75</f>
        <v>4511.2333333333336</v>
      </c>
      <c r="H75" s="85">
        <f t="shared" ref="H75:H87" si="95">+F75+G75</f>
        <v>5921.7000000000007</v>
      </c>
      <c r="I75" s="324">
        <f>'Actual Production'!I75/$A75</f>
        <v>5013.1000000000004</v>
      </c>
      <c r="J75" s="297">
        <f>'Actual Production'!J75/$A75</f>
        <v>8491.6333333333332</v>
      </c>
      <c r="K75" s="85">
        <f t="shared" ref="K75:K87" si="96">+I75+J75</f>
        <v>13504.733333333334</v>
      </c>
      <c r="L75" s="324">
        <f>'Actual Production'!L75/$A75</f>
        <v>0</v>
      </c>
      <c r="M75" s="297">
        <f>'Actual Production'!M75/$A75</f>
        <v>0</v>
      </c>
      <c r="N75" s="85">
        <f t="shared" ref="N75:N87" si="97">+L75+M75</f>
        <v>0</v>
      </c>
      <c r="O75" s="325">
        <f>'Actual Production'!O75/$A75</f>
        <v>717.4666666666667</v>
      </c>
      <c r="P75" s="297">
        <f>'Actual Production'!P75/$A75</f>
        <v>0</v>
      </c>
      <c r="Q75" s="85">
        <f t="shared" ref="Q75:Q87" si="98">+O75+P75</f>
        <v>717.4666666666667</v>
      </c>
      <c r="R75" s="324">
        <f>'Actual Production'!R75/$A75</f>
        <v>1906.9333333333334</v>
      </c>
      <c r="S75" s="297">
        <f>'Actual Production'!S75/$A75</f>
        <v>1952.1</v>
      </c>
      <c r="T75" s="85">
        <f t="shared" ref="T75:T87" si="99">+R75+S75</f>
        <v>3859.0333333333333</v>
      </c>
      <c r="U75" s="324">
        <f>'Actual Production'!U75/$A75</f>
        <v>3097.6</v>
      </c>
      <c r="V75" s="297">
        <f>'Actual Production'!V75/$A75</f>
        <v>7589.0666666666666</v>
      </c>
      <c r="W75" s="85">
        <f t="shared" ref="W75:W87" si="100">+U75+V75</f>
        <v>10686.666666666666</v>
      </c>
      <c r="X75" s="324">
        <f>'Actual Production'!X75/$A75</f>
        <v>1020.8333333333334</v>
      </c>
      <c r="Y75" s="297">
        <f>'Actual Production'!Y75/$A75</f>
        <v>601.79999999999995</v>
      </c>
      <c r="Z75" s="85">
        <f t="shared" ref="Z75:Z87" si="101">+X75+Y75</f>
        <v>1622.6333333333332</v>
      </c>
      <c r="AA75" s="297">
        <f t="shared" ref="AA75:AA86" si="102">+L75+C75+F75+I75+R75+U75+X75+O75</f>
        <v>16440.300000000003</v>
      </c>
      <c r="AB75" s="297">
        <f t="shared" ref="AB75:AB86" si="103">+M75+D75+G75+J75+S75+V75+Y75+P75</f>
        <v>30524.933333333331</v>
      </c>
      <c r="AC75" s="85">
        <f t="shared" ref="AC75:AC86" si="104">+N75+E75+H75+K75+T75+W75+Z75+Q75</f>
        <v>46965.23333333333</v>
      </c>
      <c r="AD75" s="90"/>
      <c r="AH75" s="323">
        <v>42826</v>
      </c>
      <c r="AI75" s="324">
        <f>'Actual Production'!AI75/$A75</f>
        <v>3101.1333333333332</v>
      </c>
      <c r="AJ75" s="324">
        <f>'Actual Production'!AJ75/$A75</f>
        <v>6856.833333333333</v>
      </c>
      <c r="AK75" s="85">
        <f>+AI75+AJ75</f>
        <v>9957.9666666666672</v>
      </c>
      <c r="AL75" s="324">
        <f>'Actual Production'!AL75/$A75</f>
        <v>3418.5666666666666</v>
      </c>
      <c r="AM75" s="297">
        <f>'Actual Production'!AM75/$A75</f>
        <v>6224.8</v>
      </c>
      <c r="AN75" s="85">
        <f t="shared" ref="AN75:AN87" si="105">+AL75+AM75</f>
        <v>9643.3666666666668</v>
      </c>
      <c r="AO75" s="324">
        <f>'Actual Production'!AO75/$A75</f>
        <v>5243.0333333333338</v>
      </c>
      <c r="AP75" s="297">
        <f>'Actual Production'!AP75/$A75</f>
        <v>9005.1666666666661</v>
      </c>
      <c r="AQ75" s="85">
        <f t="shared" ref="AQ75:AQ87" si="106">+AO75+AP75</f>
        <v>14248.2</v>
      </c>
      <c r="AR75" s="324">
        <f>'Actual Production'!AR75/$A75</f>
        <v>0</v>
      </c>
      <c r="AS75" s="297">
        <f>'Actual Production'!AS75/$A75</f>
        <v>0</v>
      </c>
      <c r="AT75" s="85">
        <f t="shared" ref="AT75:AT87" si="107">+AR75+AS75</f>
        <v>0</v>
      </c>
      <c r="AU75" s="325">
        <f>'Actual Production'!AU75/$A75</f>
        <v>642.79999999999995</v>
      </c>
      <c r="AV75" s="297">
        <f>'Actual Production'!AV75/$A75</f>
        <v>0</v>
      </c>
      <c r="AW75" s="85">
        <f t="shared" ref="AW75:AW87" si="108">+AU75+AV75</f>
        <v>642.79999999999995</v>
      </c>
      <c r="AX75" s="324">
        <f>'Actual Production'!AX75/$A75</f>
        <v>1764.1</v>
      </c>
      <c r="AY75" s="297">
        <f>'Actual Production'!AY75/$A75</f>
        <v>1644.5</v>
      </c>
      <c r="AZ75" s="85">
        <f t="shared" ref="AZ75:AZ87" si="109">+AX75+AY75</f>
        <v>3408.6</v>
      </c>
      <c r="BA75" s="324">
        <f>'Actual Production'!BA75/$A75</f>
        <v>3158.1</v>
      </c>
      <c r="BB75" s="297">
        <f>'Actual Production'!BB75/$A75</f>
        <v>7035.1</v>
      </c>
      <c r="BC75" s="85">
        <f t="shared" ref="BC75:BC87" si="110">+BA75+BB75</f>
        <v>10193.200000000001</v>
      </c>
      <c r="BD75" s="324">
        <f>'Actual Production'!BD75/$A75</f>
        <v>992.73333333333335</v>
      </c>
      <c r="BE75" s="297">
        <f>'Actual Production'!BE75/$A75</f>
        <v>465.4</v>
      </c>
      <c r="BF75" s="85">
        <f t="shared" ref="BF75:BF87" si="111">+BD75+BE75</f>
        <v>1458.1333333333332</v>
      </c>
      <c r="BG75" s="297">
        <f t="shared" ref="BG75:BG86" si="112">+AR75+AI75+AL75+AO75+AX75+BA75+BD75+AU75</f>
        <v>18320.466666666667</v>
      </c>
      <c r="BH75" s="297">
        <f t="shared" ref="BH75:BH86" si="113">+AS75+AJ75+AM75+AP75+AY75+BB75+BE75+AV75</f>
        <v>31231.800000000003</v>
      </c>
      <c r="BI75" s="85">
        <f t="shared" ref="BI75:BI86" si="114">+AT75+AK75+AN75+AQ75+AZ75+BC75+BF75+AW75</f>
        <v>49552.266666666677</v>
      </c>
    </row>
    <row r="76" spans="1:63" x14ac:dyDescent="0.35">
      <c r="A76" s="2">
        <v>31</v>
      </c>
      <c r="B76" s="323">
        <v>42856</v>
      </c>
      <c r="C76" s="324">
        <f>'Actual Production'!C76/$A76</f>
        <v>3443.3870967741937</v>
      </c>
      <c r="D76" s="324">
        <f>'Actual Production'!D76/$A76</f>
        <v>6825.322580645161</v>
      </c>
      <c r="E76" s="85">
        <f t="shared" ref="E76:E87" si="115">+C76+D76</f>
        <v>10268.709677419354</v>
      </c>
      <c r="F76" s="324">
        <f>'Actual Production'!F76/$A76</f>
        <v>2282.3225806451615</v>
      </c>
      <c r="G76" s="297">
        <f>'Actual Production'!G76/$A76</f>
        <v>5720.9354838709678</v>
      </c>
      <c r="H76" s="85">
        <f t="shared" si="95"/>
        <v>8003.2580645161288</v>
      </c>
      <c r="I76" s="324">
        <f>'Actual Production'!I76/$A76</f>
        <v>5628.7741935483873</v>
      </c>
      <c r="J76" s="297">
        <f>'Actual Production'!J76/$A76</f>
        <v>9033.1935483870966</v>
      </c>
      <c r="K76" s="85">
        <f t="shared" si="96"/>
        <v>14661.967741935485</v>
      </c>
      <c r="L76" s="324">
        <f>'Actual Production'!L76/$A76</f>
        <v>0</v>
      </c>
      <c r="M76" s="297">
        <f>'Actual Production'!M76/$A76</f>
        <v>0</v>
      </c>
      <c r="N76" s="85">
        <f t="shared" si="97"/>
        <v>0</v>
      </c>
      <c r="O76" s="324">
        <f>'Actual Production'!O76/$A76</f>
        <v>1325.5806451612902</v>
      </c>
      <c r="P76" s="297">
        <f>'Actual Production'!P76/$A76</f>
        <v>0</v>
      </c>
      <c r="Q76" s="85">
        <f t="shared" si="98"/>
        <v>1325.5806451612902</v>
      </c>
      <c r="R76" s="324">
        <f>'Actual Production'!R76/$A76</f>
        <v>1795.483870967742</v>
      </c>
      <c r="S76" s="297">
        <f>'Actual Production'!S76/$A76</f>
        <v>1755.6129032258063</v>
      </c>
      <c r="T76" s="85">
        <f t="shared" si="99"/>
        <v>3551.0967741935483</v>
      </c>
      <c r="U76" s="324">
        <f>'Actual Production'!U76/$A76</f>
        <v>2943.6451612903224</v>
      </c>
      <c r="V76" s="297">
        <f>'Actual Production'!V76/$A76</f>
        <v>7224.0967741935483</v>
      </c>
      <c r="W76" s="85">
        <f t="shared" si="100"/>
        <v>10167.741935483871</v>
      </c>
      <c r="X76" s="324">
        <f>'Actual Production'!X76/$A76</f>
        <v>984.58064516129036</v>
      </c>
      <c r="Y76" s="297">
        <f>'Actual Production'!Y76/$A76</f>
        <v>619.0322580645161</v>
      </c>
      <c r="Z76" s="85">
        <f t="shared" si="101"/>
        <v>1603.6129032258063</v>
      </c>
      <c r="AA76" s="297">
        <f t="shared" si="102"/>
        <v>18403.77419354839</v>
      </c>
      <c r="AB76" s="297">
        <f t="shared" si="103"/>
        <v>31178.193548387098</v>
      </c>
      <c r="AC76" s="85">
        <f t="shared" si="104"/>
        <v>49581.967741935478</v>
      </c>
      <c r="AD76" s="90"/>
      <c r="AH76" s="323">
        <v>42856</v>
      </c>
      <c r="AI76" s="324">
        <f>'Actual Production'!AI76/$A76</f>
        <v>3493.0322580645161</v>
      </c>
      <c r="AJ76" s="324">
        <f>'Actual Production'!AJ76/$A76</f>
        <v>7412.3548387096771</v>
      </c>
      <c r="AK76" s="85">
        <f t="shared" ref="AK76:AK87" si="116">+AI76+AJ76</f>
        <v>10905.387096774193</v>
      </c>
      <c r="AL76" s="324">
        <f>'Actual Production'!AL76/$A76</f>
        <v>2434.5483870967741</v>
      </c>
      <c r="AM76" s="297">
        <f>'Actual Production'!AM76/$A76</f>
        <v>3964.6451612903224</v>
      </c>
      <c r="AN76" s="85">
        <f t="shared" si="105"/>
        <v>6399.1935483870966</v>
      </c>
      <c r="AO76" s="324">
        <f>'Actual Production'!AO76/$A76</f>
        <v>5196.0645161290322</v>
      </c>
      <c r="AP76" s="297">
        <f>'Actual Production'!AP76/$A76</f>
        <v>7686.6129032258068</v>
      </c>
      <c r="AQ76" s="85">
        <f t="shared" si="106"/>
        <v>12882.677419354839</v>
      </c>
      <c r="AR76" s="324">
        <f>'Actual Production'!AR76/$A76</f>
        <v>0</v>
      </c>
      <c r="AS76" s="297">
        <f>'Actual Production'!AS76/$A76</f>
        <v>0</v>
      </c>
      <c r="AT76" s="85">
        <f t="shared" si="107"/>
        <v>0</v>
      </c>
      <c r="AU76" s="324">
        <f>'Actual Production'!AU76/$A76</f>
        <v>1427.6774193548388</v>
      </c>
      <c r="AV76" s="297">
        <f>'Actual Production'!AV76/$A76</f>
        <v>0</v>
      </c>
      <c r="AW76" s="85">
        <f t="shared" si="108"/>
        <v>1427.6774193548388</v>
      </c>
      <c r="AX76" s="324">
        <f>'Actual Production'!AX76/$A76</f>
        <v>1988.2258064516129</v>
      </c>
      <c r="AY76" s="297">
        <f>'Actual Production'!AY76/$A76</f>
        <v>1665.9354838709678</v>
      </c>
      <c r="AZ76" s="85">
        <f t="shared" si="109"/>
        <v>3654.1612903225805</v>
      </c>
      <c r="BA76" s="324">
        <f>'Actual Production'!BA76/$A76</f>
        <v>2801.6451612903224</v>
      </c>
      <c r="BB76" s="297">
        <f>'Actual Production'!BB76/$A76</f>
        <v>6400.322580645161</v>
      </c>
      <c r="BC76" s="85">
        <f t="shared" si="110"/>
        <v>9201.967741935483</v>
      </c>
      <c r="BD76" s="324">
        <f>'Actual Production'!BD76/$A76</f>
        <v>1089.8387096774193</v>
      </c>
      <c r="BE76" s="297">
        <f>'Actual Production'!BE76/$A76</f>
        <v>584.67741935483866</v>
      </c>
      <c r="BF76" s="85">
        <f t="shared" si="111"/>
        <v>1674.516129032258</v>
      </c>
      <c r="BG76" s="297">
        <f t="shared" si="112"/>
        <v>18431.032258064515</v>
      </c>
      <c r="BH76" s="297">
        <f t="shared" si="113"/>
        <v>27714.548387096769</v>
      </c>
      <c r="BI76" s="85">
        <f t="shared" si="114"/>
        <v>46145.580645161295</v>
      </c>
    </row>
    <row r="77" spans="1:63" x14ac:dyDescent="0.35">
      <c r="A77" s="2">
        <v>30</v>
      </c>
      <c r="B77" s="323">
        <v>42887</v>
      </c>
      <c r="C77" s="324">
        <f>'Actual Production'!C77/$A77</f>
        <v>3335.6666666666665</v>
      </c>
      <c r="D77" s="324">
        <f>'Actual Production'!D77/$A77</f>
        <v>9012.3333333333339</v>
      </c>
      <c r="E77" s="85">
        <f t="shared" si="115"/>
        <v>12348</v>
      </c>
      <c r="F77" s="324">
        <f>'Actual Production'!F77/$A77</f>
        <v>2756.8666666666668</v>
      </c>
      <c r="G77" s="297">
        <f>'Actual Production'!G77/$A77</f>
        <v>7751.2</v>
      </c>
      <c r="H77" s="85">
        <f t="shared" si="95"/>
        <v>10508.066666666666</v>
      </c>
      <c r="I77" s="324">
        <f>'Actual Production'!I77/$A77</f>
        <v>5239</v>
      </c>
      <c r="J77" s="297">
        <f>'Actual Production'!J77/$A77</f>
        <v>8097.1</v>
      </c>
      <c r="K77" s="85">
        <f t="shared" si="96"/>
        <v>13336.1</v>
      </c>
      <c r="L77" s="324">
        <f>'Actual Production'!L77/$A77</f>
        <v>0</v>
      </c>
      <c r="M77" s="297">
        <f>'Actual Production'!M77/$A77</f>
        <v>0</v>
      </c>
      <c r="N77" s="85">
        <f t="shared" si="97"/>
        <v>0</v>
      </c>
      <c r="O77" s="324">
        <f>'Actual Production'!O77/$A77</f>
        <v>938.0333333333333</v>
      </c>
      <c r="P77" s="297">
        <f>'Actual Production'!P77/$A77</f>
        <v>0</v>
      </c>
      <c r="Q77" s="85">
        <f t="shared" si="98"/>
        <v>938.0333333333333</v>
      </c>
      <c r="R77" s="324">
        <f>'Actual Production'!R77/$A77</f>
        <v>1368.6333333333334</v>
      </c>
      <c r="S77" s="297">
        <f>'Actual Production'!S77/$A77</f>
        <v>1047.1333333333334</v>
      </c>
      <c r="T77" s="85">
        <f t="shared" si="99"/>
        <v>2415.7666666666669</v>
      </c>
      <c r="U77" s="324">
        <f>'Actual Production'!U77/$A77</f>
        <v>2677.4666666666667</v>
      </c>
      <c r="V77" s="297">
        <f>'Actual Production'!V77/$A77</f>
        <v>8422.5333333333328</v>
      </c>
      <c r="W77" s="85">
        <f t="shared" si="100"/>
        <v>11100</v>
      </c>
      <c r="X77" s="324">
        <f>'Actual Production'!X77/$A77</f>
        <v>1019.8</v>
      </c>
      <c r="Y77" s="297">
        <f>'Actual Production'!Y77/$A77</f>
        <v>24.733333333333334</v>
      </c>
      <c r="Z77" s="85">
        <f t="shared" si="101"/>
        <v>1044.5333333333333</v>
      </c>
      <c r="AA77" s="297">
        <f t="shared" si="102"/>
        <v>17335.466666666667</v>
      </c>
      <c r="AB77" s="297">
        <f t="shared" si="103"/>
        <v>34355.033333333333</v>
      </c>
      <c r="AC77" s="85">
        <f t="shared" si="104"/>
        <v>51690.5</v>
      </c>
      <c r="AD77" s="90"/>
      <c r="AH77" s="323">
        <v>42887</v>
      </c>
      <c r="AI77" s="324">
        <f>'Actual Production'!AI77/$A77</f>
        <v>3155.3666666666668</v>
      </c>
      <c r="AJ77" s="324">
        <f>'Actual Production'!AJ77/$A77</f>
        <v>7868.2</v>
      </c>
      <c r="AK77" s="85">
        <f t="shared" si="116"/>
        <v>11023.566666666666</v>
      </c>
      <c r="AL77" s="324">
        <f>'Actual Production'!AL77/$A77</f>
        <v>2370.0666666666666</v>
      </c>
      <c r="AM77" s="297">
        <f>'Actual Production'!AM77/$A77</f>
        <v>6803.666666666667</v>
      </c>
      <c r="AN77" s="85">
        <f t="shared" si="105"/>
        <v>9173.7333333333336</v>
      </c>
      <c r="AO77" s="324">
        <f>'Actual Production'!AO77/$A77</f>
        <v>5387.7</v>
      </c>
      <c r="AP77" s="297">
        <f>'Actual Production'!AP77/$A77</f>
        <v>8974.7999999999993</v>
      </c>
      <c r="AQ77" s="85">
        <f t="shared" si="106"/>
        <v>14362.5</v>
      </c>
      <c r="AR77" s="324">
        <f>'Actual Production'!AR77/$A77</f>
        <v>0</v>
      </c>
      <c r="AS77" s="297">
        <f>'Actual Production'!AS77/$A77</f>
        <v>0</v>
      </c>
      <c r="AT77" s="85">
        <f t="shared" si="107"/>
        <v>0</v>
      </c>
      <c r="AU77" s="324">
        <f>'Actual Production'!AU77/$A77</f>
        <v>1063.6666666666667</v>
      </c>
      <c r="AV77" s="297">
        <f>'Actual Production'!AV77/$A77</f>
        <v>0</v>
      </c>
      <c r="AW77" s="85">
        <f t="shared" si="108"/>
        <v>1063.6666666666667</v>
      </c>
      <c r="AX77" s="324">
        <f>'Actual Production'!AX77/$A77</f>
        <v>1332.3333333333333</v>
      </c>
      <c r="AY77" s="297">
        <f>'Actual Production'!AY77/$A77</f>
        <v>1348.2</v>
      </c>
      <c r="AZ77" s="85">
        <f t="shared" si="109"/>
        <v>2680.5333333333333</v>
      </c>
      <c r="BA77" s="324">
        <f>'Actual Production'!BA77/$A77</f>
        <v>2331.6333333333332</v>
      </c>
      <c r="BB77" s="297">
        <f>'Actual Production'!BB77/$A77</f>
        <v>7172</v>
      </c>
      <c r="BC77" s="85">
        <f t="shared" si="110"/>
        <v>9503.6333333333332</v>
      </c>
      <c r="BD77" s="324">
        <f>'Actual Production'!BD77/$A77</f>
        <v>937.3</v>
      </c>
      <c r="BE77" s="297">
        <f>'Actual Production'!BE77/$A77</f>
        <v>0</v>
      </c>
      <c r="BF77" s="85">
        <f t="shared" si="111"/>
        <v>937.3</v>
      </c>
      <c r="BG77" s="297">
        <f t="shared" si="112"/>
        <v>16578.066666666666</v>
      </c>
      <c r="BH77" s="297">
        <f t="shared" si="113"/>
        <v>32166.866666666665</v>
      </c>
      <c r="BI77" s="85">
        <f t="shared" si="114"/>
        <v>48744.933333333334</v>
      </c>
    </row>
    <row r="78" spans="1:63" x14ac:dyDescent="0.35">
      <c r="A78" s="2">
        <v>31</v>
      </c>
      <c r="B78" s="323">
        <v>42917</v>
      </c>
      <c r="C78" s="324">
        <f>'Actual Production'!C78/$A78</f>
        <v>3032.9032258064517</v>
      </c>
      <c r="D78" s="324">
        <f>'Actual Production'!D78/$A78</f>
        <v>8069.0322580645161</v>
      </c>
      <c r="E78" s="85">
        <f t="shared" si="115"/>
        <v>11101.935483870968</v>
      </c>
      <c r="F78" s="324">
        <f>'Actual Production'!F78/$A78</f>
        <v>2975.2258064516127</v>
      </c>
      <c r="G78" s="297">
        <f>'Actual Production'!G78/$A78</f>
        <v>5440.5483870967746</v>
      </c>
      <c r="H78" s="85">
        <f t="shared" si="95"/>
        <v>8415.7741935483864</v>
      </c>
      <c r="I78" s="324">
        <f>'Actual Production'!I78/$A78</f>
        <v>3904.4193548387098</v>
      </c>
      <c r="J78" s="297">
        <f>'Actual Production'!J78/$A78</f>
        <v>6225.5161290322585</v>
      </c>
      <c r="K78" s="85">
        <f t="shared" si="96"/>
        <v>10129.935483870968</v>
      </c>
      <c r="L78" s="324">
        <f>'Actual Production'!L78/$A78</f>
        <v>0</v>
      </c>
      <c r="M78" s="297">
        <f>'Actual Production'!M78/$A78</f>
        <v>0</v>
      </c>
      <c r="N78" s="85">
        <f t="shared" si="97"/>
        <v>0</v>
      </c>
      <c r="O78" s="324">
        <f>'Actual Production'!O78/$A78</f>
        <v>805.80645161290317</v>
      </c>
      <c r="P78" s="297">
        <f>'Actual Production'!P78/$A78</f>
        <v>0</v>
      </c>
      <c r="Q78" s="85">
        <f t="shared" si="98"/>
        <v>805.80645161290317</v>
      </c>
      <c r="R78" s="324">
        <f>'Actual Production'!R78/$A78</f>
        <v>1654.5483870967741</v>
      </c>
      <c r="S78" s="297">
        <f>'Actual Production'!S78/$A78</f>
        <v>605.0322580645161</v>
      </c>
      <c r="T78" s="85">
        <f t="shared" si="99"/>
        <v>2259.5806451612902</v>
      </c>
      <c r="U78" s="324">
        <f>'Actual Production'!U78/$A78</f>
        <v>2262.3225806451615</v>
      </c>
      <c r="V78" s="297">
        <f>'Actual Production'!V78/$A78</f>
        <v>8166.7096774193551</v>
      </c>
      <c r="W78" s="85">
        <f t="shared" si="100"/>
        <v>10429.032258064517</v>
      </c>
      <c r="X78" s="324">
        <f>'Actual Production'!X78/$A78</f>
        <v>0</v>
      </c>
      <c r="Y78" s="297">
        <f>'Actual Production'!Y78/$A78</f>
        <v>0</v>
      </c>
      <c r="Z78" s="85">
        <f t="shared" si="101"/>
        <v>0</v>
      </c>
      <c r="AA78" s="297">
        <f t="shared" si="102"/>
        <v>14635.225806451614</v>
      </c>
      <c r="AB78" s="297">
        <f t="shared" si="103"/>
        <v>28506.83870967742</v>
      </c>
      <c r="AC78" s="85">
        <f t="shared" si="104"/>
        <v>43142.064516129038</v>
      </c>
      <c r="AD78" s="90"/>
      <c r="AH78" s="323">
        <v>42917</v>
      </c>
      <c r="AI78" s="324">
        <f>'Actual Production'!AI78/$A78</f>
        <v>3096.3870967741937</v>
      </c>
      <c r="AJ78" s="324">
        <f>'Actual Production'!AJ78/$A78</f>
        <v>6555.7096774193551</v>
      </c>
      <c r="AK78" s="85">
        <f t="shared" si="116"/>
        <v>9652.0967741935492</v>
      </c>
      <c r="AL78" s="324">
        <f>'Actual Production'!AL78/$A78</f>
        <v>3175.1935483870966</v>
      </c>
      <c r="AM78" s="297">
        <f>'Actual Production'!AM78/$A78</f>
        <v>6524.9677419354839</v>
      </c>
      <c r="AN78" s="85">
        <f t="shared" si="105"/>
        <v>9700.1612903225796</v>
      </c>
      <c r="AO78" s="324">
        <f>'Actual Production'!AO78/$A78</f>
        <v>4236.8709677419356</v>
      </c>
      <c r="AP78" s="297">
        <f>'Actual Production'!AP78/$A78</f>
        <v>6513.0322580645161</v>
      </c>
      <c r="AQ78" s="85">
        <f t="shared" si="106"/>
        <v>10749.903225806451</v>
      </c>
      <c r="AR78" s="324">
        <f>'Actual Production'!AR78/$A78</f>
        <v>0</v>
      </c>
      <c r="AS78" s="297">
        <f>'Actual Production'!AS78/$A78</f>
        <v>0</v>
      </c>
      <c r="AT78" s="85">
        <f t="shared" si="107"/>
        <v>0</v>
      </c>
      <c r="AU78" s="324">
        <f>'Actual Production'!AU78/$A78</f>
        <v>842.80645161290317</v>
      </c>
      <c r="AV78" s="297">
        <f>'Actual Production'!AV78/$A78</f>
        <v>0</v>
      </c>
      <c r="AW78" s="85">
        <f t="shared" si="108"/>
        <v>842.80645161290317</v>
      </c>
      <c r="AX78" s="324">
        <f>'Actual Production'!AX78/$A78</f>
        <v>1619.0967741935483</v>
      </c>
      <c r="AY78" s="297">
        <f>'Actual Production'!AY78/$A78</f>
        <v>1059.5483870967741</v>
      </c>
      <c r="AZ78" s="85">
        <f t="shared" si="109"/>
        <v>2678.6451612903224</v>
      </c>
      <c r="BA78" s="324">
        <f>'Actual Production'!BA78/$A78</f>
        <v>1828.9677419354839</v>
      </c>
      <c r="BB78" s="297">
        <f>'Actual Production'!BB78/$A78</f>
        <v>6910.6129032258068</v>
      </c>
      <c r="BC78" s="85">
        <f t="shared" si="110"/>
        <v>8739.5806451612916</v>
      </c>
      <c r="BD78" s="324">
        <f>'Actual Production'!BD78/$A78</f>
        <v>0</v>
      </c>
      <c r="BE78" s="297">
        <f>'Actual Production'!BE78/$A78</f>
        <v>0</v>
      </c>
      <c r="BF78" s="85">
        <f t="shared" si="111"/>
        <v>0</v>
      </c>
      <c r="BG78" s="297">
        <f t="shared" si="112"/>
        <v>14799.322580645161</v>
      </c>
      <c r="BH78" s="297">
        <f t="shared" si="113"/>
        <v>27563.870967741936</v>
      </c>
      <c r="BI78" s="85">
        <f t="shared" si="114"/>
        <v>42363.193548387098</v>
      </c>
    </row>
    <row r="79" spans="1:63" x14ac:dyDescent="0.35">
      <c r="A79" s="2">
        <v>31</v>
      </c>
      <c r="B79" s="323">
        <v>42948</v>
      </c>
      <c r="C79" s="324">
        <f>'Actual Production'!C79/$A79</f>
        <v>4035.0967741935483</v>
      </c>
      <c r="D79" s="324">
        <f>'Actual Production'!D79/$A79</f>
        <v>7926.7419354838712</v>
      </c>
      <c r="E79" s="85">
        <f t="shared" si="115"/>
        <v>11961.83870967742</v>
      </c>
      <c r="F79" s="324">
        <f>'Actual Production'!F79/$A79</f>
        <v>3762.3225806451615</v>
      </c>
      <c r="G79" s="297">
        <f>'Actual Production'!G79/$A79</f>
        <v>4743.4516129032254</v>
      </c>
      <c r="H79" s="85">
        <f t="shared" si="95"/>
        <v>8505.7741935483864</v>
      </c>
      <c r="I79" s="324">
        <f>'Actual Production'!I79/$A79</f>
        <v>5954.8064516129034</v>
      </c>
      <c r="J79" s="297">
        <f>'Actual Production'!J79/$A79</f>
        <v>8445.9032258064508</v>
      </c>
      <c r="K79" s="85">
        <f t="shared" si="96"/>
        <v>14400.709677419354</v>
      </c>
      <c r="L79" s="324">
        <f>'Actual Production'!L79/$A79</f>
        <v>0</v>
      </c>
      <c r="M79" s="297">
        <f>'Actual Production'!M79/$A79</f>
        <v>0</v>
      </c>
      <c r="N79" s="85">
        <f t="shared" si="97"/>
        <v>0</v>
      </c>
      <c r="O79" s="324">
        <f>'Actual Production'!O79/$A79</f>
        <v>952.67741935483866</v>
      </c>
      <c r="P79" s="297">
        <f>'Actual Production'!P79/$A79</f>
        <v>0</v>
      </c>
      <c r="Q79" s="85">
        <f t="shared" si="98"/>
        <v>952.67741935483866</v>
      </c>
      <c r="R79" s="324">
        <f>'Actual Production'!R79/$A79</f>
        <v>1682.1612903225807</v>
      </c>
      <c r="S79" s="297">
        <f>'Actual Production'!S79/$A79</f>
        <v>1426</v>
      </c>
      <c r="T79" s="85">
        <f t="shared" si="99"/>
        <v>3108.1612903225805</v>
      </c>
      <c r="U79" s="324">
        <f>'Actual Production'!U79/$A79</f>
        <v>1989.0322580645161</v>
      </c>
      <c r="V79" s="297">
        <f>'Actual Production'!V79/$A79</f>
        <v>8191.6129032258068</v>
      </c>
      <c r="W79" s="85">
        <f t="shared" si="100"/>
        <v>10180.645161290322</v>
      </c>
      <c r="X79" s="324">
        <f>'Actual Production'!X79/$A79</f>
        <v>0</v>
      </c>
      <c r="Y79" s="297">
        <f>'Actual Production'!Y79/$A79</f>
        <v>0</v>
      </c>
      <c r="Z79" s="85">
        <f t="shared" si="101"/>
        <v>0</v>
      </c>
      <c r="AA79" s="297">
        <f t="shared" si="102"/>
        <v>18376.096774193549</v>
      </c>
      <c r="AB79" s="297">
        <f t="shared" si="103"/>
        <v>30733.709677419352</v>
      </c>
      <c r="AC79" s="85">
        <f t="shared" si="104"/>
        <v>49109.806451612902</v>
      </c>
      <c r="AD79" s="90"/>
      <c r="AH79" s="323">
        <v>42948</v>
      </c>
      <c r="AI79" s="324">
        <f>'Actual Production'!AI79/$A79</f>
        <v>4133.9032258064517</v>
      </c>
      <c r="AJ79" s="324">
        <f>'Actual Production'!AJ79/$A79</f>
        <v>8150</v>
      </c>
      <c r="AK79" s="85">
        <f t="shared" si="116"/>
        <v>12283.903225806451</v>
      </c>
      <c r="AL79" s="324">
        <f>'Actual Production'!AL79/$A79</f>
        <v>4020.9354838709678</v>
      </c>
      <c r="AM79" s="297">
        <f>'Actual Production'!AM79/$A79</f>
        <v>6749.1935483870966</v>
      </c>
      <c r="AN79" s="85">
        <f t="shared" si="105"/>
        <v>10770.129032258064</v>
      </c>
      <c r="AO79" s="324">
        <f>'Actual Production'!AO79/$A79</f>
        <v>6085.1290322580644</v>
      </c>
      <c r="AP79" s="297">
        <f>'Actual Production'!AP79/$A79</f>
        <v>10018.967741935483</v>
      </c>
      <c r="AQ79" s="85">
        <f t="shared" si="106"/>
        <v>16104.096774193547</v>
      </c>
      <c r="AR79" s="324">
        <f>'Actual Production'!AR79/$A79</f>
        <v>0</v>
      </c>
      <c r="AS79" s="297">
        <f>'Actual Production'!AS79/$A79</f>
        <v>0</v>
      </c>
      <c r="AT79" s="85">
        <f t="shared" si="107"/>
        <v>0</v>
      </c>
      <c r="AU79" s="324">
        <f>'Actual Production'!AU79/$A79</f>
        <v>1023.1612903225806</v>
      </c>
      <c r="AV79" s="297">
        <f>'Actual Production'!AV79/$A79</f>
        <v>0</v>
      </c>
      <c r="AW79" s="85">
        <f t="shared" si="108"/>
        <v>1023.1612903225806</v>
      </c>
      <c r="AX79" s="324">
        <f>'Actual Production'!AX79/$A79</f>
        <v>1682.3870967741937</v>
      </c>
      <c r="AY79" s="297">
        <f>'Actual Production'!AY79/$A79</f>
        <v>1429.9354838709678</v>
      </c>
      <c r="AZ79" s="85">
        <f t="shared" si="109"/>
        <v>3112.3225806451615</v>
      </c>
      <c r="BA79" s="324">
        <f>'Actual Production'!BA79/$A79</f>
        <v>1625.1290322580646</v>
      </c>
      <c r="BB79" s="297">
        <f>'Actual Production'!BB79/$A79</f>
        <v>6792.0967741935483</v>
      </c>
      <c r="BC79" s="85">
        <f t="shared" si="110"/>
        <v>8417.2258064516136</v>
      </c>
      <c r="BD79" s="324">
        <f>'Actual Production'!BD79/$A79</f>
        <v>0</v>
      </c>
      <c r="BE79" s="297">
        <f>'Actual Production'!BE79/$A79</f>
        <v>0</v>
      </c>
      <c r="BF79" s="85">
        <f t="shared" si="111"/>
        <v>0</v>
      </c>
      <c r="BG79" s="297">
        <f t="shared" si="112"/>
        <v>18570.645161290322</v>
      </c>
      <c r="BH79" s="297">
        <f t="shared" si="113"/>
        <v>33140.193548387091</v>
      </c>
      <c r="BI79" s="85">
        <f t="shared" si="114"/>
        <v>51710.838709677417</v>
      </c>
    </row>
    <row r="80" spans="1:63" x14ac:dyDescent="0.35">
      <c r="A80" s="2">
        <v>30</v>
      </c>
      <c r="B80" s="323">
        <v>42979</v>
      </c>
      <c r="C80" s="324">
        <f>'Actual Production'!C80/$A80</f>
        <v>3738</v>
      </c>
      <c r="D80" s="324">
        <f>'Actual Production'!D80/$A80</f>
        <v>8134.2</v>
      </c>
      <c r="E80" s="85">
        <f t="shared" si="115"/>
        <v>11872.2</v>
      </c>
      <c r="F80" s="324">
        <f>'Actual Production'!F80/$A80</f>
        <v>3961.3</v>
      </c>
      <c r="G80" s="297">
        <f>'Actual Production'!G80/$A80</f>
        <v>6384.9666666666662</v>
      </c>
      <c r="H80" s="85">
        <f t="shared" si="95"/>
        <v>10346.266666666666</v>
      </c>
      <c r="I80" s="324">
        <f>'Actual Production'!I80/$A80</f>
        <v>6000</v>
      </c>
      <c r="J80" s="297">
        <f>'Actual Production'!J80/$A80</f>
        <v>7899.9666666666662</v>
      </c>
      <c r="K80" s="85">
        <f t="shared" si="96"/>
        <v>13899.966666666667</v>
      </c>
      <c r="L80" s="324">
        <f>'Actual Production'!L80/$A80</f>
        <v>0</v>
      </c>
      <c r="M80" s="297">
        <f>'Actual Production'!M80/$A80</f>
        <v>0</v>
      </c>
      <c r="N80" s="85">
        <f t="shared" si="97"/>
        <v>0</v>
      </c>
      <c r="O80" s="324">
        <f>'Actual Production'!O80/$A80</f>
        <v>1353.0666666666666</v>
      </c>
      <c r="P80" s="297">
        <f>'Actual Production'!P80/$A80</f>
        <v>0</v>
      </c>
      <c r="Q80" s="85">
        <f t="shared" si="98"/>
        <v>1353.0666666666666</v>
      </c>
      <c r="R80" s="324">
        <f>'Actual Production'!R80/$A80</f>
        <v>1803.5</v>
      </c>
      <c r="S80" s="297">
        <f>'Actual Production'!S80/$A80</f>
        <v>2623.4333333333334</v>
      </c>
      <c r="T80" s="85">
        <f t="shared" si="99"/>
        <v>4426.9333333333334</v>
      </c>
      <c r="U80" s="324">
        <f>'Actual Production'!U80/$A80</f>
        <v>2226</v>
      </c>
      <c r="V80" s="297">
        <f>'Actual Production'!V80/$A80</f>
        <v>7630.666666666667</v>
      </c>
      <c r="W80" s="85">
        <f t="shared" si="100"/>
        <v>9856.6666666666679</v>
      </c>
      <c r="X80" s="324">
        <f>'Actual Production'!X80/$A80</f>
        <v>0</v>
      </c>
      <c r="Y80" s="297">
        <f>'Actual Production'!Y80/$A80</f>
        <v>152.96666666666667</v>
      </c>
      <c r="Z80" s="85">
        <f t="shared" si="101"/>
        <v>152.96666666666667</v>
      </c>
      <c r="AA80" s="297">
        <f t="shared" si="102"/>
        <v>19081.866666666665</v>
      </c>
      <c r="AB80" s="297">
        <f t="shared" si="103"/>
        <v>32826.199999999997</v>
      </c>
      <c r="AC80" s="85">
        <f t="shared" si="104"/>
        <v>51908.066666666673</v>
      </c>
      <c r="AD80" s="90"/>
      <c r="AH80" s="323">
        <v>42979</v>
      </c>
      <c r="AI80" s="324">
        <f>'Actual Production'!AI80/$A80</f>
        <v>3137.4</v>
      </c>
      <c r="AJ80" s="324">
        <f>'Actual Production'!AJ80/$A80</f>
        <v>7899.7</v>
      </c>
      <c r="AK80" s="85">
        <f t="shared" si="116"/>
        <v>11037.1</v>
      </c>
      <c r="AL80" s="324">
        <f>'Actual Production'!AL80/$A80</f>
        <v>3002.6</v>
      </c>
      <c r="AM80" s="297">
        <f>'Actual Production'!AM80/$A80</f>
        <v>7944.0666666666666</v>
      </c>
      <c r="AN80" s="85">
        <f t="shared" si="105"/>
        <v>10946.666666666666</v>
      </c>
      <c r="AO80" s="324">
        <f>'Actual Production'!AO80/$A80</f>
        <v>6375.6</v>
      </c>
      <c r="AP80" s="297">
        <f>'Actual Production'!AP80/$A80</f>
        <v>9515.4333333333325</v>
      </c>
      <c r="AQ80" s="85">
        <f t="shared" si="106"/>
        <v>15891.033333333333</v>
      </c>
      <c r="AR80" s="324">
        <f>'Actual Production'!AR80/$A80</f>
        <v>0</v>
      </c>
      <c r="AS80" s="297">
        <f>'Actual Production'!AS80/$A80</f>
        <v>0</v>
      </c>
      <c r="AT80" s="85">
        <f t="shared" si="107"/>
        <v>0</v>
      </c>
      <c r="AU80" s="324">
        <f>'Actual Production'!AU80/$A80</f>
        <v>1341.6333333333334</v>
      </c>
      <c r="AV80" s="297">
        <f>'Actual Production'!AV80/$A80</f>
        <v>0</v>
      </c>
      <c r="AW80" s="85">
        <f t="shared" si="108"/>
        <v>1341.6333333333334</v>
      </c>
      <c r="AX80" s="324">
        <f>'Actual Production'!AX80/$A80</f>
        <v>1790.6666666666667</v>
      </c>
      <c r="AY80" s="297">
        <f>'Actual Production'!AY80/$A80</f>
        <v>2414.0333333333333</v>
      </c>
      <c r="AZ80" s="85">
        <f t="shared" si="109"/>
        <v>4204.7</v>
      </c>
      <c r="BA80" s="324">
        <f>'Actual Production'!BA80/$A80</f>
        <v>1938.1333333333334</v>
      </c>
      <c r="BB80" s="297">
        <f>'Actual Production'!BB80/$A80</f>
        <v>6697.1333333333332</v>
      </c>
      <c r="BC80" s="85">
        <f t="shared" si="110"/>
        <v>8635.2666666666664</v>
      </c>
      <c r="BD80" s="324">
        <f>'Actual Production'!BD80/$A80</f>
        <v>0</v>
      </c>
      <c r="BE80" s="297">
        <f>'Actual Production'!BE80/$A80</f>
        <v>99.266666666666666</v>
      </c>
      <c r="BF80" s="85">
        <f t="shared" si="111"/>
        <v>99.266666666666666</v>
      </c>
      <c r="BG80" s="297">
        <f t="shared" si="112"/>
        <v>17586.033333333333</v>
      </c>
      <c r="BH80" s="297">
        <f t="shared" si="113"/>
        <v>34569.633333333331</v>
      </c>
      <c r="BI80" s="85">
        <f t="shared" si="114"/>
        <v>52155.666666666664</v>
      </c>
    </row>
    <row r="81" spans="1:61" x14ac:dyDescent="0.35">
      <c r="A81" s="2">
        <v>31</v>
      </c>
      <c r="B81" s="323">
        <v>43009</v>
      </c>
      <c r="C81" s="324">
        <f>'Actual Production'!C81/$A81</f>
        <v>3716.0967741935483</v>
      </c>
      <c r="D81" s="324">
        <f>'Actual Production'!D81/$A81</f>
        <v>8891.8709677419356</v>
      </c>
      <c r="E81" s="85">
        <f t="shared" si="115"/>
        <v>12607.967741935485</v>
      </c>
      <c r="F81" s="324">
        <f>'Actual Production'!F81/$A81</f>
        <v>3939.9677419354839</v>
      </c>
      <c r="G81" s="297">
        <f>'Actual Production'!G81/$A81</f>
        <v>7385.1935483870966</v>
      </c>
      <c r="H81" s="85">
        <f t="shared" si="95"/>
        <v>11325.16129032258</v>
      </c>
      <c r="I81" s="324">
        <f>'Actual Production'!I81/$A81</f>
        <v>6581.8064516129034</v>
      </c>
      <c r="J81" s="297">
        <f>'Actual Production'!J81/$A81</f>
        <v>7810.2903225806449</v>
      </c>
      <c r="K81" s="85">
        <f t="shared" si="96"/>
        <v>14392.096774193549</v>
      </c>
      <c r="L81" s="324">
        <f>'Actual Production'!L81/$A81</f>
        <v>0</v>
      </c>
      <c r="M81" s="297">
        <f>'Actual Production'!M81/$A81</f>
        <v>0</v>
      </c>
      <c r="N81" s="85">
        <f t="shared" si="97"/>
        <v>0</v>
      </c>
      <c r="O81" s="324">
        <f>'Actual Production'!O81/$A81</f>
        <v>1176.9354838709678</v>
      </c>
      <c r="P81" s="297">
        <f>'Actual Production'!P81/$A81</f>
        <v>0</v>
      </c>
      <c r="Q81" s="85">
        <f t="shared" si="98"/>
        <v>1176.9354838709678</v>
      </c>
      <c r="R81" s="324">
        <f>'Actual Production'!R81/$A81</f>
        <v>1794.0322580645161</v>
      </c>
      <c r="S81" s="297">
        <f>'Actual Production'!S81/$A81</f>
        <v>3778.6451612903224</v>
      </c>
      <c r="T81" s="85">
        <f t="shared" si="99"/>
        <v>5572.677419354839</v>
      </c>
      <c r="U81" s="324">
        <f>'Actual Production'!U81/$A81</f>
        <v>2388.3548387096776</v>
      </c>
      <c r="V81" s="297">
        <f>'Actual Production'!V81/$A81</f>
        <v>9034.2258064516136</v>
      </c>
      <c r="W81" s="85">
        <f t="shared" si="100"/>
        <v>11422.580645161292</v>
      </c>
      <c r="X81" s="324">
        <f>'Actual Production'!X81/$A81</f>
        <v>468.22580645161293</v>
      </c>
      <c r="Y81" s="297">
        <f>'Actual Production'!Y81/$A81</f>
        <v>915.80645161290317</v>
      </c>
      <c r="Z81" s="85">
        <f t="shared" si="101"/>
        <v>1384.0322580645161</v>
      </c>
      <c r="AA81" s="297">
        <f t="shared" si="102"/>
        <v>20065.419354838712</v>
      </c>
      <c r="AB81" s="297">
        <f t="shared" si="103"/>
        <v>37816.032258064515</v>
      </c>
      <c r="AC81" s="85">
        <f t="shared" si="104"/>
        <v>57881.451612903227</v>
      </c>
      <c r="AD81" s="90"/>
      <c r="AH81" s="323">
        <v>43009</v>
      </c>
      <c r="AI81" s="324">
        <f>'Actual Production'!AI81/$A81</f>
        <v>3482.8064516129034</v>
      </c>
      <c r="AJ81" s="324">
        <f>'Actual Production'!AJ81/$A81</f>
        <v>7905.322580645161</v>
      </c>
      <c r="AK81" s="85">
        <f t="shared" si="116"/>
        <v>11388.129032258064</v>
      </c>
      <c r="AL81" s="324">
        <f>'Actual Production'!AL81/$A81</f>
        <v>2656.2903225806454</v>
      </c>
      <c r="AM81" s="297">
        <f>'Actual Production'!AM81/$A81</f>
        <v>7197.7741935483873</v>
      </c>
      <c r="AN81" s="85">
        <f t="shared" si="105"/>
        <v>9854.0645161290322</v>
      </c>
      <c r="AO81" s="324">
        <f>'Actual Production'!AO81/$A81</f>
        <v>4757.7096774193551</v>
      </c>
      <c r="AP81" s="297">
        <f>'Actual Production'!AP81/$A81</f>
        <v>7411.3870967741932</v>
      </c>
      <c r="AQ81" s="85">
        <f t="shared" si="106"/>
        <v>12169.096774193549</v>
      </c>
      <c r="AR81" s="324">
        <f>'Actual Production'!AR81/$A81</f>
        <v>0</v>
      </c>
      <c r="AS81" s="297">
        <f>'Actual Production'!AS81/$A81</f>
        <v>0</v>
      </c>
      <c r="AT81" s="85">
        <f t="shared" si="107"/>
        <v>0</v>
      </c>
      <c r="AU81" s="324">
        <f>'Actual Production'!AU81/$A81</f>
        <v>1122.8709677419354</v>
      </c>
      <c r="AV81" s="297">
        <f>'Actual Production'!AV81/$A81</f>
        <v>0</v>
      </c>
      <c r="AW81" s="85">
        <f t="shared" si="108"/>
        <v>1122.8709677419354</v>
      </c>
      <c r="AX81" s="324">
        <f>'Actual Production'!AX81/$A81</f>
        <v>1147.5806451612902</v>
      </c>
      <c r="AY81" s="297">
        <f>'Actual Production'!AY81/$A81</f>
        <v>3107.4516129032259</v>
      </c>
      <c r="AZ81" s="85">
        <f t="shared" si="109"/>
        <v>4255.0322580645161</v>
      </c>
      <c r="BA81" s="324">
        <f>'Actual Production'!BA81/$A81</f>
        <v>1652.7096774193549</v>
      </c>
      <c r="BB81" s="297">
        <f>'Actual Production'!BB81/$A81</f>
        <v>8635.8064516129034</v>
      </c>
      <c r="BC81" s="85">
        <f t="shared" si="110"/>
        <v>10288.516129032258</v>
      </c>
      <c r="BD81" s="324">
        <f>'Actual Production'!BD81/$A81</f>
        <v>432.32258064516128</v>
      </c>
      <c r="BE81" s="297">
        <f>'Actual Production'!BE81/$A81</f>
        <v>907.35483870967744</v>
      </c>
      <c r="BF81" s="85">
        <f t="shared" si="111"/>
        <v>1339.6774193548388</v>
      </c>
      <c r="BG81" s="297">
        <f t="shared" si="112"/>
        <v>15252.290322580646</v>
      </c>
      <c r="BH81" s="297">
        <f t="shared" si="113"/>
        <v>35165.096774193546</v>
      </c>
      <c r="BI81" s="85">
        <f t="shared" si="114"/>
        <v>50417.387096774197</v>
      </c>
    </row>
    <row r="82" spans="1:61" x14ac:dyDescent="0.35">
      <c r="A82" s="2">
        <v>30</v>
      </c>
      <c r="B82" s="323">
        <v>43040</v>
      </c>
      <c r="C82" s="324">
        <f>'Actual Production'!C82/$A82</f>
        <v>3029.1666666666665</v>
      </c>
      <c r="D82" s="324">
        <f>'Actual Production'!D82/$A82</f>
        <v>7028.666666666667</v>
      </c>
      <c r="E82" s="85">
        <f t="shared" si="115"/>
        <v>10057.833333333334</v>
      </c>
      <c r="F82" s="324">
        <f>'Actual Production'!F82/$A82</f>
        <v>3680.8666666666668</v>
      </c>
      <c r="G82" s="297">
        <f>'Actual Production'!G82/$A82</f>
        <v>9355.6666666666661</v>
      </c>
      <c r="H82" s="85">
        <f t="shared" si="95"/>
        <v>13036.533333333333</v>
      </c>
      <c r="I82" s="324">
        <f>'Actual Production'!I82/$A82</f>
        <v>5892.7666666666664</v>
      </c>
      <c r="J82" s="297">
        <f>'Actual Production'!J82/$A82</f>
        <v>8792.5666666666675</v>
      </c>
      <c r="K82" s="85">
        <f t="shared" si="96"/>
        <v>14685.333333333334</v>
      </c>
      <c r="L82" s="324">
        <f>'Actual Production'!L82/$A82</f>
        <v>0</v>
      </c>
      <c r="M82" s="297">
        <f>'Actual Production'!M82/$A82</f>
        <v>0</v>
      </c>
      <c r="N82" s="85">
        <f t="shared" si="97"/>
        <v>0</v>
      </c>
      <c r="O82" s="324">
        <f>'Actual Production'!O82/$A82</f>
        <v>1203.8</v>
      </c>
      <c r="P82" s="297">
        <f>'Actual Production'!P82/$A82</f>
        <v>0</v>
      </c>
      <c r="Q82" s="85">
        <f t="shared" si="98"/>
        <v>1203.8</v>
      </c>
      <c r="R82" s="324">
        <f>'Actual Production'!R82/$A82</f>
        <v>2238.7666666666669</v>
      </c>
      <c r="S82" s="297">
        <f>'Actual Production'!S82/$A82</f>
        <v>2518.4666666666667</v>
      </c>
      <c r="T82" s="85">
        <f t="shared" si="99"/>
        <v>4757.2333333333336</v>
      </c>
      <c r="U82" s="324">
        <f>'Actual Production'!U82/$A82</f>
        <v>2248.4333333333334</v>
      </c>
      <c r="V82" s="297">
        <f>'Actual Production'!V82/$A82</f>
        <v>9284.9</v>
      </c>
      <c r="W82" s="85">
        <f t="shared" si="100"/>
        <v>11533.333333333332</v>
      </c>
      <c r="X82" s="324">
        <f>'Actual Production'!X82/$A82</f>
        <v>390.33333333333331</v>
      </c>
      <c r="Y82" s="297">
        <f>'Actual Production'!Y82/$A82</f>
        <v>1016.4</v>
      </c>
      <c r="Z82" s="85">
        <f t="shared" si="101"/>
        <v>1406.7333333333333</v>
      </c>
      <c r="AA82" s="297">
        <f t="shared" si="102"/>
        <v>18684.133333333331</v>
      </c>
      <c r="AB82" s="297">
        <f t="shared" si="103"/>
        <v>37996.666666666672</v>
      </c>
      <c r="AC82" s="85">
        <f t="shared" si="104"/>
        <v>56680.799999999996</v>
      </c>
      <c r="AD82" s="90"/>
      <c r="AH82" s="323">
        <v>43040</v>
      </c>
      <c r="AI82" s="324">
        <f>'Actual Production'!AI82/$A82</f>
        <v>3450.1666666666665</v>
      </c>
      <c r="AJ82" s="324">
        <f>'Actual Production'!AJ82/$A82</f>
        <v>8463.6</v>
      </c>
      <c r="AK82" s="85">
        <f t="shared" si="116"/>
        <v>11913.766666666666</v>
      </c>
      <c r="AL82" s="324">
        <f>'Actual Production'!AL82/$A82</f>
        <v>3235</v>
      </c>
      <c r="AM82" s="297">
        <f>'Actual Production'!AM82/$A82</f>
        <v>7532.666666666667</v>
      </c>
      <c r="AN82" s="85">
        <f t="shared" si="105"/>
        <v>10767.666666666668</v>
      </c>
      <c r="AO82" s="324">
        <f>'Actual Production'!AO82/$A82</f>
        <v>5730.0333333333338</v>
      </c>
      <c r="AP82" s="297">
        <f>'Actual Production'!AP82/$A82</f>
        <v>8021.4333333333334</v>
      </c>
      <c r="AQ82" s="85">
        <f t="shared" si="106"/>
        <v>13751.466666666667</v>
      </c>
      <c r="AR82" s="324">
        <f>'Actual Production'!AR82/$A82</f>
        <v>0</v>
      </c>
      <c r="AS82" s="297">
        <f>'Actual Production'!AS82/$A82</f>
        <v>0</v>
      </c>
      <c r="AT82" s="85">
        <f t="shared" si="107"/>
        <v>0</v>
      </c>
      <c r="AU82" s="324">
        <f>'Actual Production'!AU82/$A82</f>
        <v>1309.6333333333334</v>
      </c>
      <c r="AV82" s="297">
        <f>'Actual Production'!AV82/$A82</f>
        <v>0</v>
      </c>
      <c r="AW82" s="85">
        <f t="shared" si="108"/>
        <v>1309.6333333333334</v>
      </c>
      <c r="AX82" s="324">
        <f>'Actual Production'!AX82/$A82</f>
        <v>2594.7333333333331</v>
      </c>
      <c r="AY82" s="297">
        <f>'Actual Production'!AY82/$A82</f>
        <v>2790.9</v>
      </c>
      <c r="AZ82" s="85">
        <f t="shared" si="109"/>
        <v>5385.6333333333332</v>
      </c>
      <c r="BA82" s="324">
        <f>'Actual Production'!BA82/$A82</f>
        <v>1750.4333333333334</v>
      </c>
      <c r="BB82" s="297">
        <f>'Actual Production'!BB82/$A82</f>
        <v>8588.1333333333332</v>
      </c>
      <c r="BC82" s="85">
        <f t="shared" si="110"/>
        <v>10338.566666666666</v>
      </c>
      <c r="BD82" s="324">
        <f>'Actual Production'!BD82/$A82</f>
        <v>473.66666666666669</v>
      </c>
      <c r="BE82" s="297">
        <f>'Actual Production'!BE82/$A82</f>
        <v>1065.4666666666667</v>
      </c>
      <c r="BF82" s="85">
        <f t="shared" si="111"/>
        <v>1539.1333333333334</v>
      </c>
      <c r="BG82" s="297">
        <f t="shared" si="112"/>
        <v>18543.666666666672</v>
      </c>
      <c r="BH82" s="297">
        <f t="shared" si="113"/>
        <v>36462.200000000004</v>
      </c>
      <c r="BI82" s="85">
        <f t="shared" si="114"/>
        <v>55005.866666666661</v>
      </c>
    </row>
    <row r="83" spans="1:61" x14ac:dyDescent="0.35">
      <c r="A83" s="2">
        <v>31</v>
      </c>
      <c r="B83" s="323">
        <v>43070</v>
      </c>
      <c r="C83" s="324">
        <f>'Actual Production'!C83/$A83</f>
        <v>3362.8064516129034</v>
      </c>
      <c r="D83" s="324">
        <f>'Actual Production'!D83/$A83</f>
        <v>7588.1612903225805</v>
      </c>
      <c r="E83" s="85">
        <f t="shared" si="115"/>
        <v>10950.967741935485</v>
      </c>
      <c r="F83" s="324">
        <f>'Actual Production'!F83/$A83</f>
        <v>3401.4193548387098</v>
      </c>
      <c r="G83" s="297">
        <f>'Actual Production'!G83/$A83</f>
        <v>9276.1935483870966</v>
      </c>
      <c r="H83" s="85">
        <f t="shared" si="95"/>
        <v>12677.612903225807</v>
      </c>
      <c r="I83" s="324">
        <f>'Actual Production'!I83/$A83</f>
        <v>6109.2258064516127</v>
      </c>
      <c r="J83" s="297">
        <f>'Actual Production'!J83/$A83</f>
        <v>10700.096774193549</v>
      </c>
      <c r="K83" s="85">
        <f t="shared" si="96"/>
        <v>16809.322580645163</v>
      </c>
      <c r="L83" s="324">
        <f>'Actual Production'!L83/$A83</f>
        <v>0</v>
      </c>
      <c r="M83" s="297">
        <f>'Actual Production'!M83/$A83</f>
        <v>0</v>
      </c>
      <c r="N83" s="85">
        <f t="shared" si="97"/>
        <v>0</v>
      </c>
      <c r="O83" s="324">
        <f>'Actual Production'!O83/$A83</f>
        <v>1155.2903225806451</v>
      </c>
      <c r="P83" s="297">
        <f>'Actual Production'!P83/$A83</f>
        <v>0</v>
      </c>
      <c r="Q83" s="85">
        <f t="shared" si="98"/>
        <v>1155.2903225806451</v>
      </c>
      <c r="R83" s="324">
        <f>'Actual Production'!R83/$A83</f>
        <v>2678.1935483870966</v>
      </c>
      <c r="S83" s="297">
        <f>'Actual Production'!S83/$A83</f>
        <v>2382.483870967742</v>
      </c>
      <c r="T83" s="85">
        <f t="shared" si="99"/>
        <v>5060.677419354839</v>
      </c>
      <c r="U83" s="324">
        <f>'Actual Production'!U83/$A83</f>
        <v>2134.516129032258</v>
      </c>
      <c r="V83" s="297">
        <f>'Actual Production'!V83/$A83</f>
        <v>8588.0645161290322</v>
      </c>
      <c r="W83" s="85">
        <f t="shared" si="100"/>
        <v>10722.58064516129</v>
      </c>
      <c r="X83" s="324">
        <f>'Actual Production'!X83/$A83</f>
        <v>946.80645161290317</v>
      </c>
      <c r="Y83" s="297">
        <f>'Actual Production'!Y83/$A83</f>
        <v>836.90322580645159</v>
      </c>
      <c r="Z83" s="85">
        <f t="shared" si="101"/>
        <v>1783.7096774193546</v>
      </c>
      <c r="AA83" s="297">
        <f t="shared" si="102"/>
        <v>19788.258064516129</v>
      </c>
      <c r="AB83" s="297">
        <f t="shared" si="103"/>
        <v>39371.903225806454</v>
      </c>
      <c r="AC83" s="85">
        <f t="shared" si="104"/>
        <v>59160.161290322583</v>
      </c>
      <c r="AD83" s="90"/>
      <c r="AH83" s="323">
        <v>43070</v>
      </c>
      <c r="AI83" s="324">
        <f>'Actual Production'!AI83/$A83</f>
        <v>3459.9677419354839</v>
      </c>
      <c r="AJ83" s="324">
        <f>'Actual Production'!AJ83/$A83</f>
        <v>8673.322580645161</v>
      </c>
      <c r="AK83" s="85">
        <f t="shared" si="116"/>
        <v>12133.290322580644</v>
      </c>
      <c r="AL83" s="324">
        <f>'Actual Production'!AL83/$A83</f>
        <v>2470.1290322580644</v>
      </c>
      <c r="AM83" s="297">
        <f>'Actual Production'!AM83/$A83</f>
        <v>9178.7741935483864</v>
      </c>
      <c r="AN83" s="85">
        <f t="shared" si="105"/>
        <v>11648.903225806451</v>
      </c>
      <c r="AO83" s="324">
        <f>'Actual Production'!AO83/$A83</f>
        <v>6235.2258064516127</v>
      </c>
      <c r="AP83" s="297">
        <f>'Actual Production'!AP83/$A83</f>
        <v>10495.41935483871</v>
      </c>
      <c r="AQ83" s="85">
        <f t="shared" si="106"/>
        <v>16730.645161290322</v>
      </c>
      <c r="AR83" s="324">
        <f>'Actual Production'!AR83/$A83</f>
        <v>0</v>
      </c>
      <c r="AS83" s="297">
        <f>'Actual Production'!AS83/$A83</f>
        <v>0</v>
      </c>
      <c r="AT83" s="85">
        <f t="shared" si="107"/>
        <v>0</v>
      </c>
      <c r="AU83" s="324">
        <f>'Actual Production'!AU83/$A83</f>
        <v>964.74193548387098</v>
      </c>
      <c r="AV83" s="297">
        <f>'Actual Production'!AV83/$A83</f>
        <v>0</v>
      </c>
      <c r="AW83" s="85">
        <f t="shared" si="108"/>
        <v>964.74193548387098</v>
      </c>
      <c r="AX83" s="324">
        <f>'Actual Production'!AX83/$A83</f>
        <v>2975.5806451612902</v>
      </c>
      <c r="AY83" s="297">
        <f>'Actual Production'!AY83/$A83</f>
        <v>2881.4516129032259</v>
      </c>
      <c r="AZ83" s="85">
        <f t="shared" si="109"/>
        <v>5857.0322580645161</v>
      </c>
      <c r="BA83" s="324">
        <f>'Actual Production'!BA83/$A83</f>
        <v>1828.741935483871</v>
      </c>
      <c r="BB83" s="297">
        <f>'Actual Production'!BB83/$A83</f>
        <v>7674.3870967741932</v>
      </c>
      <c r="BC83" s="85">
        <f t="shared" si="110"/>
        <v>9503.1290322580644</v>
      </c>
      <c r="BD83" s="324">
        <f>'Actual Production'!BD83/$A83</f>
        <v>560.93548387096769</v>
      </c>
      <c r="BE83" s="297">
        <f>'Actual Production'!BE83/$A83</f>
        <v>591.90322580645159</v>
      </c>
      <c r="BF83" s="85">
        <f t="shared" si="111"/>
        <v>1152.8387096774193</v>
      </c>
      <c r="BG83" s="297">
        <f t="shared" si="112"/>
        <v>18495.322580645159</v>
      </c>
      <c r="BH83" s="297">
        <f t="shared" si="113"/>
        <v>39495.258064516136</v>
      </c>
      <c r="BI83" s="85">
        <f t="shared" si="114"/>
        <v>57990.580645161288</v>
      </c>
    </row>
    <row r="84" spans="1:61" x14ac:dyDescent="0.35">
      <c r="A84" s="2">
        <v>31</v>
      </c>
      <c r="B84" s="323">
        <v>43101</v>
      </c>
      <c r="C84" s="324">
        <f>'Actual Production'!C84/$A84</f>
        <v>3097.6451612903224</v>
      </c>
      <c r="D84" s="324">
        <f>'Actual Production'!D84/$A84</f>
        <v>7509.4516129032254</v>
      </c>
      <c r="E84" s="85">
        <f t="shared" si="115"/>
        <v>10607.096774193547</v>
      </c>
      <c r="F84" s="324">
        <f>'Actual Production'!F84/$A84</f>
        <v>3628.8064516129034</v>
      </c>
      <c r="G84" s="297">
        <f>'Actual Production'!G84/$A84</f>
        <v>8557.9032258064508</v>
      </c>
      <c r="H84" s="85">
        <f t="shared" si="95"/>
        <v>12186.709677419354</v>
      </c>
      <c r="I84" s="324">
        <f>'Actual Production'!I84/$A84</f>
        <v>4135.0322580645161</v>
      </c>
      <c r="J84" s="297">
        <f>'Actual Production'!J84/$A84</f>
        <v>8852.2580645161288</v>
      </c>
      <c r="K84" s="85">
        <f t="shared" si="96"/>
        <v>12987.290322580644</v>
      </c>
      <c r="L84" s="324">
        <f>'Actual Production'!L84/$A84</f>
        <v>0</v>
      </c>
      <c r="M84" s="297">
        <f>'Actual Production'!M84/$A84</f>
        <v>0</v>
      </c>
      <c r="N84" s="85">
        <f t="shared" si="97"/>
        <v>0</v>
      </c>
      <c r="O84" s="324">
        <f>'Actual Production'!O84/$A84</f>
        <v>953.29032258064512</v>
      </c>
      <c r="P84" s="297">
        <f>'Actual Production'!P84/$A84</f>
        <v>0</v>
      </c>
      <c r="Q84" s="85">
        <f t="shared" si="98"/>
        <v>953.29032258064512</v>
      </c>
      <c r="R84" s="324">
        <f>'Actual Production'!R84/$A84</f>
        <v>1940.483870967742</v>
      </c>
      <c r="S84" s="297">
        <f>'Actual Production'!S84/$A84</f>
        <v>1340.8064516129032</v>
      </c>
      <c r="T84" s="85">
        <f t="shared" si="99"/>
        <v>3281.2903225806449</v>
      </c>
      <c r="U84" s="324">
        <f>'Actual Production'!U84/$A84</f>
        <v>2323.2258064516127</v>
      </c>
      <c r="V84" s="297">
        <f>'Actual Production'!V84/$A84</f>
        <v>8799.354838709678</v>
      </c>
      <c r="W84" s="85">
        <f t="shared" si="100"/>
        <v>11122.580645161292</v>
      </c>
      <c r="X84" s="324">
        <f>'Actual Production'!X84/$A84</f>
        <v>910.41935483870964</v>
      </c>
      <c r="Y84" s="297">
        <f>'Actual Production'!Y84/$A84</f>
        <v>828.35483870967744</v>
      </c>
      <c r="Z84" s="85">
        <f t="shared" si="101"/>
        <v>1738.7741935483871</v>
      </c>
      <c r="AA84" s="297">
        <f t="shared" si="102"/>
        <v>16988.903225806454</v>
      </c>
      <c r="AB84" s="297">
        <f t="shared" si="103"/>
        <v>35888.129032258053</v>
      </c>
      <c r="AC84" s="85">
        <f t="shared" si="104"/>
        <v>52877.032258064515</v>
      </c>
      <c r="AD84" s="90"/>
      <c r="AH84" s="323">
        <v>43101</v>
      </c>
      <c r="AI84" s="324">
        <f>'Actual Production'!AI84/$A84</f>
        <v>3270.6129032258063</v>
      </c>
      <c r="AJ84" s="324">
        <f>'Actual Production'!AJ84/$A84</f>
        <v>8109.322580645161</v>
      </c>
      <c r="AK84" s="85">
        <f t="shared" si="116"/>
        <v>11379.935483870968</v>
      </c>
      <c r="AL84" s="324">
        <f>'Actual Production'!AL84/$A84</f>
        <v>4312.7419354838712</v>
      </c>
      <c r="AM84" s="297">
        <f>'Actual Production'!AM84/$A84</f>
        <v>7321.0645161290322</v>
      </c>
      <c r="AN84" s="85">
        <f t="shared" si="105"/>
        <v>11633.806451612903</v>
      </c>
      <c r="AO84" s="324">
        <f>'Actual Production'!AO84/$A84</f>
        <v>4585.5806451612907</v>
      </c>
      <c r="AP84" s="297">
        <f>'Actual Production'!AP84/$A84</f>
        <v>11822.967741935483</v>
      </c>
      <c r="AQ84" s="85">
        <f t="shared" si="106"/>
        <v>16408.548387096773</v>
      </c>
      <c r="AR84" s="324">
        <f>'Actual Production'!AR84/$A84</f>
        <v>0</v>
      </c>
      <c r="AS84" s="297">
        <f>'Actual Production'!AS84/$A84</f>
        <v>0</v>
      </c>
      <c r="AT84" s="85">
        <f t="shared" si="107"/>
        <v>0</v>
      </c>
      <c r="AU84" s="324">
        <f>'Actual Production'!AU84/$A84</f>
        <v>1064.0322580645161</v>
      </c>
      <c r="AV84" s="297">
        <f>'Actual Production'!AV84/$A84</f>
        <v>0</v>
      </c>
      <c r="AW84" s="85">
        <f t="shared" si="108"/>
        <v>1064.0322580645161</v>
      </c>
      <c r="AX84" s="324">
        <f>'Actual Production'!AX84/$A84</f>
        <v>1769.6451612903227</v>
      </c>
      <c r="AY84" s="297">
        <f>'Actual Production'!AY84/$A84</f>
        <v>1398.5483870967741</v>
      </c>
      <c r="AZ84" s="85">
        <f t="shared" si="109"/>
        <v>3168.1935483870966</v>
      </c>
      <c r="BA84" s="324">
        <f>'Actual Production'!BA84/$A84</f>
        <v>1997.6774193548388</v>
      </c>
      <c r="BB84" s="297">
        <f>'Actual Production'!BB84/$A84</f>
        <v>7930.6451612903229</v>
      </c>
      <c r="BC84" s="85">
        <f t="shared" si="110"/>
        <v>9928.322580645161</v>
      </c>
      <c r="BD84" s="324">
        <f>'Actual Production'!BD84/$A84</f>
        <v>1046.3870967741937</v>
      </c>
      <c r="BE84" s="297">
        <f>'Actual Production'!BE84/$A84</f>
        <v>846.93548387096769</v>
      </c>
      <c r="BF84" s="85">
        <f t="shared" si="111"/>
        <v>1893.3225806451615</v>
      </c>
      <c r="BG84" s="297">
        <f t="shared" si="112"/>
        <v>18046.677419354841</v>
      </c>
      <c r="BH84" s="297">
        <f t="shared" si="113"/>
        <v>37429.483870967742</v>
      </c>
      <c r="BI84" s="85">
        <f t="shared" si="114"/>
        <v>55476.161290322576</v>
      </c>
    </row>
    <row r="85" spans="1:61" x14ac:dyDescent="0.35">
      <c r="A85" s="2">
        <v>28</v>
      </c>
      <c r="B85" s="323">
        <v>43132</v>
      </c>
      <c r="C85" s="324">
        <f>'Actual Production'!C85/$A85</f>
        <v>3613.7857142857142</v>
      </c>
      <c r="D85" s="324">
        <f>'Actual Production'!D85/$A85</f>
        <v>8806.2142857142862</v>
      </c>
      <c r="E85" s="85">
        <f t="shared" si="115"/>
        <v>12420</v>
      </c>
      <c r="F85" s="324">
        <f>'Actual Production'!F85/$A85</f>
        <v>2750.75</v>
      </c>
      <c r="G85" s="297">
        <f>'Actual Production'!G85/$A85</f>
        <v>7624.2142857142853</v>
      </c>
      <c r="H85" s="85">
        <f t="shared" si="95"/>
        <v>10374.964285714286</v>
      </c>
      <c r="I85" s="324">
        <f>'Actual Production'!I85/$A85</f>
        <v>6063.8571428571431</v>
      </c>
      <c r="J85" s="297">
        <f>'Actual Production'!J85/$A85</f>
        <v>11397.178571428571</v>
      </c>
      <c r="K85" s="85">
        <f t="shared" si="96"/>
        <v>17461.035714285714</v>
      </c>
      <c r="L85" s="324">
        <f>'Actual Production'!L85/$A85</f>
        <v>0</v>
      </c>
      <c r="M85" s="297">
        <f>'Actual Production'!M85/$A85</f>
        <v>0</v>
      </c>
      <c r="N85" s="85">
        <f t="shared" si="97"/>
        <v>0</v>
      </c>
      <c r="O85" s="324">
        <f>'Actual Production'!O85/$A85</f>
        <v>1734.8214285714287</v>
      </c>
      <c r="P85" s="297">
        <f>'Actual Production'!P85/$A85</f>
        <v>139.21428571428572</v>
      </c>
      <c r="Q85" s="85">
        <f t="shared" si="98"/>
        <v>1874.0357142857144</v>
      </c>
      <c r="R85" s="324">
        <f>'Actual Production'!R85/$A85</f>
        <v>2355.9642857142858</v>
      </c>
      <c r="S85" s="297">
        <f>'Actual Production'!S85/$A85</f>
        <v>1590.3571428571429</v>
      </c>
      <c r="T85" s="85">
        <f t="shared" si="99"/>
        <v>3946.3214285714284</v>
      </c>
      <c r="U85" s="324">
        <f>'Actual Production'!U85/$A85</f>
        <v>2497.8571428571427</v>
      </c>
      <c r="V85" s="297">
        <f>'Actual Production'!V85/$A85</f>
        <v>9005.7142857142862</v>
      </c>
      <c r="W85" s="85">
        <f t="shared" si="100"/>
        <v>11503.571428571429</v>
      </c>
      <c r="X85" s="324">
        <f>'Actual Production'!X85/$A85</f>
        <v>1152.1071428571429</v>
      </c>
      <c r="Y85" s="297">
        <f>'Actual Production'!Y85/$A85</f>
        <v>953.21428571428567</v>
      </c>
      <c r="Z85" s="85">
        <f t="shared" si="101"/>
        <v>2105.3214285714284</v>
      </c>
      <c r="AA85" s="297">
        <f t="shared" si="102"/>
        <v>20169.142857142855</v>
      </c>
      <c r="AB85" s="297">
        <f t="shared" si="103"/>
        <v>39516.107142857138</v>
      </c>
      <c r="AC85" s="85">
        <f t="shared" si="104"/>
        <v>59685.25</v>
      </c>
      <c r="AD85" s="90"/>
      <c r="AH85" s="323">
        <v>43132</v>
      </c>
      <c r="AI85" s="324">
        <f>'Actual Production'!AI85/$A85</f>
        <v>3376.7857142857142</v>
      </c>
      <c r="AJ85" s="324">
        <f>'Actual Production'!AJ85/$A85</f>
        <v>8982.2142857142862</v>
      </c>
      <c r="AK85" s="85">
        <f t="shared" si="116"/>
        <v>12359</v>
      </c>
      <c r="AL85" s="324">
        <f>'Actual Production'!AL85/$A85</f>
        <v>3969.7142857142858</v>
      </c>
      <c r="AM85" s="297">
        <f>'Actual Production'!AM85/$A85</f>
        <v>6788.6071428571431</v>
      </c>
      <c r="AN85" s="85">
        <f t="shared" si="105"/>
        <v>10758.321428571429</v>
      </c>
      <c r="AO85" s="324">
        <f>'Actual Production'!AO85/$A85</f>
        <v>5953.25</v>
      </c>
      <c r="AP85" s="297">
        <f>'Actual Production'!AP85/$A85</f>
        <v>12158.607142857143</v>
      </c>
      <c r="AQ85" s="85">
        <f t="shared" si="106"/>
        <v>18111.857142857145</v>
      </c>
      <c r="AR85" s="324">
        <f>'Actual Production'!AR85/$A85</f>
        <v>0</v>
      </c>
      <c r="AS85" s="297">
        <f>'Actual Production'!AS85/$A85</f>
        <v>0</v>
      </c>
      <c r="AT85" s="85">
        <f t="shared" si="107"/>
        <v>0</v>
      </c>
      <c r="AU85" s="324">
        <f>'Actual Production'!AU85/$A85</f>
        <v>1559.5357142857142</v>
      </c>
      <c r="AV85" s="297">
        <f>'Actual Production'!AV85/$A85</f>
        <v>0</v>
      </c>
      <c r="AW85" s="85">
        <f t="shared" si="108"/>
        <v>1559.5357142857142</v>
      </c>
      <c r="AX85" s="324">
        <f>'Actual Production'!AX85/$A85</f>
        <v>2311.8214285714284</v>
      </c>
      <c r="AY85" s="297">
        <f>'Actual Production'!AY85/$A85</f>
        <v>1445.0357142857142</v>
      </c>
      <c r="AZ85" s="85">
        <f t="shared" si="109"/>
        <v>3756.8571428571427</v>
      </c>
      <c r="BA85" s="324">
        <f>'Actual Production'!BA85/$A85</f>
        <v>2766.1071428571427</v>
      </c>
      <c r="BB85" s="297">
        <f>'Actual Production'!BB85/$A85</f>
        <v>7333</v>
      </c>
      <c r="BC85" s="85">
        <f t="shared" si="110"/>
        <v>10099.107142857143</v>
      </c>
      <c r="BD85" s="324">
        <f>'Actual Production'!BD85/$A85</f>
        <v>1417.4285714285713</v>
      </c>
      <c r="BE85" s="297">
        <f>'Actual Production'!BE85/$A85</f>
        <v>818.28571428571433</v>
      </c>
      <c r="BF85" s="85">
        <f t="shared" si="111"/>
        <v>2235.7142857142858</v>
      </c>
      <c r="BG85" s="297">
        <f t="shared" si="112"/>
        <v>21354.642857142855</v>
      </c>
      <c r="BH85" s="297">
        <f t="shared" si="113"/>
        <v>37525.750000000007</v>
      </c>
      <c r="BI85" s="85">
        <f t="shared" si="114"/>
        <v>58880.392857142862</v>
      </c>
    </row>
    <row r="86" spans="1:61" ht="15" thickBot="1" x14ac:dyDescent="0.4">
      <c r="A86" s="2">
        <v>31</v>
      </c>
      <c r="B86" s="323">
        <v>43160</v>
      </c>
      <c r="C86" s="324">
        <f>'Actual Production'!C86/$A86</f>
        <v>3382.4193548387098</v>
      </c>
      <c r="D86" s="324">
        <f>'Actual Production'!D86/$A86</f>
        <v>7815.322580645161</v>
      </c>
      <c r="E86" s="85">
        <f t="shared" si="115"/>
        <v>11197.741935483871</v>
      </c>
      <c r="F86" s="324">
        <f>'Actual Production'!F86/$A86</f>
        <v>2975.516129032258</v>
      </c>
      <c r="G86" s="297">
        <f>'Actual Production'!G86/$A86</f>
        <v>7560.8064516129034</v>
      </c>
      <c r="H86" s="85">
        <f t="shared" si="95"/>
        <v>10536.322580645161</v>
      </c>
      <c r="I86" s="324">
        <f>'Actual Production'!I86/$A86</f>
        <v>6010.8064516129034</v>
      </c>
      <c r="J86" s="297">
        <f>'Actual Production'!J86/$A86</f>
        <v>10123.290322580646</v>
      </c>
      <c r="K86" s="85">
        <f t="shared" si="96"/>
        <v>16134.096774193549</v>
      </c>
      <c r="L86" s="324">
        <f>'Actual Production'!L86/$A86</f>
        <v>0</v>
      </c>
      <c r="M86" s="297">
        <f>'Actual Production'!M86/$A86</f>
        <v>0</v>
      </c>
      <c r="N86" s="85">
        <f t="shared" si="97"/>
        <v>0</v>
      </c>
      <c r="O86" s="324">
        <f>'Actual Production'!O86/$A86</f>
        <v>1556.1935483870968</v>
      </c>
      <c r="P86" s="297">
        <f>'Actual Production'!P86/$A86</f>
        <v>375.74193548387098</v>
      </c>
      <c r="Q86" s="85">
        <f t="shared" si="98"/>
        <v>1931.9354838709678</v>
      </c>
      <c r="R86" s="324">
        <f>'Actual Production'!R86/$A86</f>
        <v>2472.0967741935483</v>
      </c>
      <c r="S86" s="297">
        <f>'Actual Production'!S86/$A86</f>
        <v>2736</v>
      </c>
      <c r="T86" s="85">
        <f t="shared" si="99"/>
        <v>5208.0967741935483</v>
      </c>
      <c r="U86" s="324">
        <f>'Actual Production'!U86/$A86</f>
        <v>2981.6129032258063</v>
      </c>
      <c r="V86" s="297">
        <f>'Actual Production'!V86/$A86</f>
        <v>9928.0645161290322</v>
      </c>
      <c r="W86" s="85">
        <f t="shared" si="100"/>
        <v>12909.677419354839</v>
      </c>
      <c r="X86" s="324">
        <f>'Actual Production'!X86/$A86</f>
        <v>956.25806451612902</v>
      </c>
      <c r="Y86" s="297">
        <f>'Actual Production'!Y86/$A86</f>
        <v>851.93548387096769</v>
      </c>
      <c r="Z86" s="85">
        <f t="shared" si="101"/>
        <v>1808.1935483870966</v>
      </c>
      <c r="AA86" s="297">
        <f t="shared" si="102"/>
        <v>20334.903225806454</v>
      </c>
      <c r="AB86" s="297">
        <f t="shared" si="103"/>
        <v>39391.161290322583</v>
      </c>
      <c r="AC86" s="85">
        <f t="shared" si="104"/>
        <v>59726.06451612903</v>
      </c>
      <c r="AD86" s="90"/>
      <c r="AH86" s="323">
        <v>43160</v>
      </c>
      <c r="AI86" s="324">
        <f>'Actual Production'!AI86/$A86</f>
        <v>3410.4193548387098</v>
      </c>
      <c r="AJ86" s="324">
        <f>'Actual Production'!AJ86/$A86</f>
        <v>7756.2903225806449</v>
      </c>
      <c r="AK86" s="85">
        <f t="shared" si="116"/>
        <v>11166.709677419354</v>
      </c>
      <c r="AL86" s="324">
        <f>'Actual Production'!AL86/$A86</f>
        <v>3396.4516129032259</v>
      </c>
      <c r="AM86" s="297">
        <f>'Actual Production'!AM86/$A86</f>
        <v>7108.6451612903229</v>
      </c>
      <c r="AN86" s="85">
        <f t="shared" si="105"/>
        <v>10505.096774193549</v>
      </c>
      <c r="AO86" s="324">
        <f>'Actual Production'!AO86/$A86</f>
        <v>5783</v>
      </c>
      <c r="AP86" s="297">
        <f>'Actual Production'!AP86/$A86</f>
        <v>11316.161290322581</v>
      </c>
      <c r="AQ86" s="85">
        <f t="shared" si="106"/>
        <v>17099.161290322583</v>
      </c>
      <c r="AR86" s="324">
        <f>'Actual Production'!AR86/$A86</f>
        <v>0</v>
      </c>
      <c r="AS86" s="297">
        <f>'Actual Production'!AS86/$A86</f>
        <v>0</v>
      </c>
      <c r="AT86" s="85">
        <f t="shared" si="107"/>
        <v>0</v>
      </c>
      <c r="AU86" s="324">
        <f>'Actual Production'!AU86/$A86</f>
        <v>1501.5483870967741</v>
      </c>
      <c r="AV86" s="297">
        <f>'Actual Production'!AV86/$A86</f>
        <v>343</v>
      </c>
      <c r="AW86" s="85">
        <f t="shared" si="108"/>
        <v>1844.5483870967741</v>
      </c>
      <c r="AX86" s="324">
        <f>'Actual Production'!AX86/$A86</f>
        <v>2658.0967741935483</v>
      </c>
      <c r="AY86" s="297">
        <f>'Actual Production'!AY86/$A86</f>
        <v>2648.9354838709678</v>
      </c>
      <c r="AZ86" s="85">
        <f t="shared" si="109"/>
        <v>5307.0322580645161</v>
      </c>
      <c r="BA86" s="324">
        <f>'Actual Production'!BA86/$A86</f>
        <v>3112.0967741935483</v>
      </c>
      <c r="BB86" s="297">
        <f>'Actual Production'!BB86/$A86</f>
        <v>7074.9032258064517</v>
      </c>
      <c r="BC86" s="85">
        <f t="shared" si="110"/>
        <v>10187</v>
      </c>
      <c r="BD86" s="324">
        <f>'Actual Production'!BD86/$A86</f>
        <v>955.22580645161293</v>
      </c>
      <c r="BE86" s="297">
        <f>'Actual Production'!BE86/$A86</f>
        <v>1165.7096774193549</v>
      </c>
      <c r="BF86" s="85">
        <f t="shared" si="111"/>
        <v>2120.9354838709678</v>
      </c>
      <c r="BG86" s="297">
        <f t="shared" si="112"/>
        <v>20816.83870967742</v>
      </c>
      <c r="BH86" s="297">
        <f t="shared" si="113"/>
        <v>37413.645161290326</v>
      </c>
      <c r="BI86" s="85">
        <f t="shared" si="114"/>
        <v>58230.483870967742</v>
      </c>
    </row>
    <row r="87" spans="1:61" ht="15" thickBot="1" x14ac:dyDescent="0.4">
      <c r="A87" s="2">
        <f>SUM(A75:A86)</f>
        <v>365</v>
      </c>
      <c r="B87" s="326" t="s">
        <v>14</v>
      </c>
      <c r="C87" s="327">
        <f>'Actual Production'!C87/$A87</f>
        <v>3421.0109589041094</v>
      </c>
      <c r="D87" s="328">
        <f>'Actual Production'!D87/$A87</f>
        <v>7908.5095890410958</v>
      </c>
      <c r="E87" s="329">
        <f t="shared" si="115"/>
        <v>11329.520547945205</v>
      </c>
      <c r="F87" s="327">
        <f>'Actual Production'!F87/$A87</f>
        <v>3132.1616438356164</v>
      </c>
      <c r="G87" s="328">
        <f>'Actual Production'!G87/$A87</f>
        <v>7021.3863013698628</v>
      </c>
      <c r="H87" s="329">
        <f t="shared" si="95"/>
        <v>10153.547945205479</v>
      </c>
      <c r="I87" s="327">
        <f>'Actual Production'!I87/$A87</f>
        <v>5540.2876712328771</v>
      </c>
      <c r="J87" s="328">
        <f>'Actual Production'!J87/$A87</f>
        <v>8806.7561643835616</v>
      </c>
      <c r="K87" s="329">
        <f t="shared" si="96"/>
        <v>14347.043835616438</v>
      </c>
      <c r="L87" s="327">
        <f>'Actual Production'!L87/$A87</f>
        <v>0</v>
      </c>
      <c r="M87" s="328">
        <f>'Actual Production'!M87/$A87</f>
        <v>0</v>
      </c>
      <c r="N87" s="329">
        <f t="shared" si="97"/>
        <v>0</v>
      </c>
      <c r="O87" s="327">
        <f>'Actual Production'!O87/$A87</f>
        <v>1152.4520547945206</v>
      </c>
      <c r="P87" s="328">
        <f>'Actual Production'!P87/$A87</f>
        <v>42.591780821917808</v>
      </c>
      <c r="Q87" s="329">
        <f t="shared" si="98"/>
        <v>1195.0438356164384</v>
      </c>
      <c r="R87" s="327">
        <f>'Actual Production'!R87/$A87</f>
        <v>1972.682191780822</v>
      </c>
      <c r="S87" s="328">
        <f>'Actual Production'!S87/$A87</f>
        <v>1982.2630136986302</v>
      </c>
      <c r="T87" s="329">
        <f t="shared" si="99"/>
        <v>3954.9452054794519</v>
      </c>
      <c r="U87" s="327">
        <f>'Actual Production'!U87/$A87</f>
        <v>2479.8054794520549</v>
      </c>
      <c r="V87" s="328">
        <f>'Actual Production'!V87/$A87</f>
        <v>8487.3178082191789</v>
      </c>
      <c r="W87" s="329">
        <f t="shared" si="100"/>
        <v>10967.123287671235</v>
      </c>
      <c r="X87" s="327">
        <f>'Actual Production'!X87/$A87</f>
        <v>650.52876712328771</v>
      </c>
      <c r="Y87" s="328">
        <f>'Actual Production'!Y87/$A87</f>
        <v>564.8767123287671</v>
      </c>
      <c r="Z87" s="329">
        <f t="shared" si="101"/>
        <v>1215.4054794520548</v>
      </c>
      <c r="AA87" s="327">
        <f>'Actual Production'!AA87/$A87</f>
        <v>18348.928767123289</v>
      </c>
      <c r="AB87" s="328">
        <f>'Actual Production'!AB87/$A87</f>
        <v>34813.701369863011</v>
      </c>
      <c r="AC87" s="329">
        <f>+AA87+AB87</f>
        <v>53162.630136986299</v>
      </c>
      <c r="AD87" s="91"/>
      <c r="AF87" s="22">
        <f>T87-AZ87</f>
        <v>-2.8109589041096115</v>
      </c>
      <c r="AH87" s="326" t="s">
        <v>14</v>
      </c>
      <c r="AI87" s="327">
        <f>'Actual Production'!AI87/$A87</f>
        <v>3382.5561643835617</v>
      </c>
      <c r="AJ87" s="328">
        <f>'Actual Production'!AJ87/$A87</f>
        <v>7878.3123287671233</v>
      </c>
      <c r="AK87" s="329">
        <f t="shared" si="116"/>
        <v>11260.868493150685</v>
      </c>
      <c r="AL87" s="327">
        <f>'Actual Production'!AL87/$A87</f>
        <v>3201.0794520547947</v>
      </c>
      <c r="AM87" s="328">
        <f>'Actual Production'!AM87/$A87</f>
        <v>6944.2027397260272</v>
      </c>
      <c r="AN87" s="329">
        <f t="shared" si="105"/>
        <v>10145.282191780821</v>
      </c>
      <c r="AO87" s="327">
        <f>'Actual Production'!AO87/$A87</f>
        <v>5457.6684931506852</v>
      </c>
      <c r="AP87" s="328">
        <f>'Actual Production'!AP87/$A87</f>
        <v>9394.9232876712322</v>
      </c>
      <c r="AQ87" s="329">
        <f t="shared" si="106"/>
        <v>14852.591780821916</v>
      </c>
      <c r="AR87" s="327">
        <f>'Actual Production'!AR87/$A87</f>
        <v>0</v>
      </c>
      <c r="AS87" s="328">
        <f>'Actual Production'!AS87/$A87</f>
        <v>0</v>
      </c>
      <c r="AT87" s="329">
        <f t="shared" si="107"/>
        <v>0</v>
      </c>
      <c r="AU87" s="327">
        <f>'Actual Production'!AU87/$A87</f>
        <v>1152.7424657534248</v>
      </c>
      <c r="AV87" s="328">
        <f>'Actual Production'!AV87/$A87</f>
        <v>29.13150684931507</v>
      </c>
      <c r="AW87" s="329">
        <f t="shared" si="108"/>
        <v>1181.8739726027397</v>
      </c>
      <c r="AX87" s="327">
        <f>'Actual Production'!AX87/$A87</f>
        <v>1967.7945205479452</v>
      </c>
      <c r="AY87" s="328">
        <f>'Actual Production'!AY87/$A87</f>
        <v>1989.9616438356165</v>
      </c>
      <c r="AZ87" s="329">
        <f t="shared" si="109"/>
        <v>3957.7561643835616</v>
      </c>
      <c r="BA87" s="327">
        <f>'Actual Production'!BA87/$A87</f>
        <v>2227.550684931507</v>
      </c>
      <c r="BB87" s="328">
        <f>'Actual Production'!BB87/$A87</f>
        <v>7353.635616438356</v>
      </c>
      <c r="BC87" s="329">
        <f t="shared" si="110"/>
        <v>9581.1863013698639</v>
      </c>
      <c r="BD87" s="327">
        <f>'Actual Production'!BD87/$A87</f>
        <v>653.21917808219177</v>
      </c>
      <c r="BE87" s="328">
        <f>'Actual Production'!BE87/$A87</f>
        <v>544.68493150684935</v>
      </c>
      <c r="BF87" s="329">
        <f t="shared" si="111"/>
        <v>1197.9041095890411</v>
      </c>
      <c r="BG87" s="327">
        <f>'Actual Production'!BG87/$A87</f>
        <v>18042.610958904108</v>
      </c>
      <c r="BH87" s="328">
        <f>'Actual Production'!BH87/$A87</f>
        <v>34134.852054794523</v>
      </c>
      <c r="BI87" s="329">
        <f>+BG87+BH87</f>
        <v>52177.463013698631</v>
      </c>
    </row>
    <row r="88" spans="1:61" ht="15.75" hidden="1" customHeight="1" thickBot="1" x14ac:dyDescent="0.4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605" t="s">
        <v>37</v>
      </c>
      <c r="P88" s="605"/>
      <c r="Q88" s="605"/>
      <c r="R88" s="605" t="s">
        <v>37</v>
      </c>
      <c r="S88" s="605"/>
      <c r="T88" s="605"/>
      <c r="U88" s="1"/>
      <c r="V88" s="1"/>
      <c r="W88" s="1"/>
      <c r="X88" s="1"/>
      <c r="Y88" s="1"/>
      <c r="Z88" s="1"/>
      <c r="AA88" s="1"/>
      <c r="AB88" s="1"/>
      <c r="AC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605" t="s">
        <v>38</v>
      </c>
      <c r="AV88" s="605"/>
      <c r="AW88" s="605"/>
      <c r="AX88" s="605" t="s">
        <v>38</v>
      </c>
      <c r="AY88" s="605"/>
      <c r="AZ88" s="605"/>
      <c r="BA88" s="1"/>
      <c r="BB88" s="1"/>
      <c r="BC88" s="1"/>
      <c r="BD88" s="1"/>
      <c r="BE88" s="1"/>
      <c r="BF88" s="1"/>
      <c r="BG88" s="1"/>
      <c r="BH88" s="1"/>
      <c r="BI88" s="1"/>
    </row>
    <row r="89" spans="1:61" ht="15.75" hidden="1" customHeight="1" thickBot="1" x14ac:dyDescent="0.4">
      <c r="B89" s="36"/>
      <c r="C89" s="606" t="s">
        <v>20</v>
      </c>
      <c r="D89" s="607"/>
      <c r="E89" s="607"/>
      <c r="F89" s="607"/>
      <c r="G89" s="607"/>
      <c r="H89" s="607"/>
      <c r="I89" s="607"/>
      <c r="J89" s="607"/>
      <c r="K89" s="607"/>
      <c r="L89" s="607"/>
      <c r="M89" s="607"/>
      <c r="N89" s="607"/>
      <c r="O89" s="607"/>
      <c r="P89" s="607"/>
      <c r="Q89" s="607"/>
      <c r="R89" s="607"/>
      <c r="S89" s="607"/>
      <c r="T89" s="607"/>
      <c r="U89" s="607"/>
      <c r="V89" s="607"/>
      <c r="W89" s="607"/>
      <c r="X89" s="607"/>
      <c r="Y89" s="607"/>
      <c r="Z89" s="607"/>
      <c r="AA89" s="607"/>
      <c r="AB89" s="607"/>
      <c r="AC89" s="608"/>
      <c r="AD89" s="92"/>
      <c r="AH89" s="36"/>
      <c r="AI89" s="606" t="s">
        <v>27</v>
      </c>
      <c r="AJ89" s="607"/>
      <c r="AK89" s="607"/>
      <c r="AL89" s="607"/>
      <c r="AM89" s="607"/>
      <c r="AN89" s="607"/>
      <c r="AO89" s="607"/>
      <c r="AP89" s="607"/>
      <c r="AQ89" s="607"/>
      <c r="AR89" s="607"/>
      <c r="AS89" s="607"/>
      <c r="AT89" s="607"/>
      <c r="AU89" s="607"/>
      <c r="AV89" s="607"/>
      <c r="AW89" s="607"/>
      <c r="AX89" s="607"/>
      <c r="AY89" s="607"/>
      <c r="AZ89" s="607"/>
      <c r="BA89" s="607"/>
      <c r="BB89" s="607"/>
      <c r="BC89" s="607"/>
      <c r="BD89" s="607"/>
      <c r="BE89" s="607"/>
      <c r="BF89" s="607"/>
      <c r="BG89" s="607"/>
      <c r="BH89" s="607"/>
      <c r="BI89" s="608"/>
    </row>
    <row r="90" spans="1:61" ht="15.75" hidden="1" customHeight="1" thickBot="1" x14ac:dyDescent="0.4">
      <c r="B90" s="37"/>
      <c r="C90" s="602" t="s">
        <v>1</v>
      </c>
      <c r="D90" s="603"/>
      <c r="E90" s="604"/>
      <c r="F90" s="602" t="s">
        <v>2</v>
      </c>
      <c r="G90" s="603"/>
      <c r="H90" s="604"/>
      <c r="I90" s="602" t="s">
        <v>3</v>
      </c>
      <c r="J90" s="603"/>
      <c r="K90" s="604"/>
      <c r="L90" s="602" t="s">
        <v>4</v>
      </c>
      <c r="M90" s="603"/>
      <c r="N90" s="604"/>
      <c r="O90" s="602" t="s">
        <v>5</v>
      </c>
      <c r="P90" s="603"/>
      <c r="Q90" s="604"/>
      <c r="R90" s="602" t="s">
        <v>6</v>
      </c>
      <c r="S90" s="603"/>
      <c r="T90" s="604"/>
      <c r="U90" s="602" t="s">
        <v>7</v>
      </c>
      <c r="V90" s="603"/>
      <c r="W90" s="604"/>
      <c r="X90" s="602" t="s">
        <v>8</v>
      </c>
      <c r="Y90" s="603"/>
      <c r="Z90" s="604"/>
      <c r="AA90" s="602" t="s">
        <v>9</v>
      </c>
      <c r="AB90" s="603"/>
      <c r="AC90" s="604"/>
      <c r="AD90" s="93"/>
      <c r="AH90" s="37"/>
      <c r="AI90" s="602" t="s">
        <v>1</v>
      </c>
      <c r="AJ90" s="603"/>
      <c r="AK90" s="604"/>
      <c r="AL90" s="602" t="s">
        <v>2</v>
      </c>
      <c r="AM90" s="603"/>
      <c r="AN90" s="604"/>
      <c r="AO90" s="602" t="s">
        <v>3</v>
      </c>
      <c r="AP90" s="603"/>
      <c r="AQ90" s="604"/>
      <c r="AR90" s="602" t="s">
        <v>4</v>
      </c>
      <c r="AS90" s="603"/>
      <c r="AT90" s="604"/>
      <c r="AU90" s="602" t="s">
        <v>5</v>
      </c>
      <c r="AV90" s="603"/>
      <c r="AW90" s="604"/>
      <c r="AX90" s="602" t="s">
        <v>6</v>
      </c>
      <c r="AY90" s="603"/>
      <c r="AZ90" s="604"/>
      <c r="BA90" s="602" t="s">
        <v>7</v>
      </c>
      <c r="BB90" s="603"/>
      <c r="BC90" s="604"/>
      <c r="BD90" s="602" t="s">
        <v>8</v>
      </c>
      <c r="BE90" s="603"/>
      <c r="BF90" s="604"/>
      <c r="BG90" s="602" t="s">
        <v>9</v>
      </c>
      <c r="BH90" s="603"/>
      <c r="BI90" s="604"/>
    </row>
    <row r="91" spans="1:61" ht="15.75" hidden="1" customHeight="1" thickBot="1" x14ac:dyDescent="0.4">
      <c r="B91" s="37"/>
      <c r="C91" s="38" t="s">
        <v>10</v>
      </c>
      <c r="D91" s="39" t="s">
        <v>11</v>
      </c>
      <c r="E91" s="40" t="s">
        <v>12</v>
      </c>
      <c r="F91" s="38" t="s">
        <v>10</v>
      </c>
      <c r="G91" s="39" t="s">
        <v>11</v>
      </c>
      <c r="H91" s="40" t="s">
        <v>12</v>
      </c>
      <c r="I91" s="38" t="s">
        <v>10</v>
      </c>
      <c r="J91" s="39" t="s">
        <v>11</v>
      </c>
      <c r="K91" s="40" t="s">
        <v>12</v>
      </c>
      <c r="L91" s="38" t="s">
        <v>10</v>
      </c>
      <c r="M91" s="39" t="s">
        <v>11</v>
      </c>
      <c r="N91" s="40" t="s">
        <v>12</v>
      </c>
      <c r="O91" s="38" t="s">
        <v>10</v>
      </c>
      <c r="P91" s="39" t="s">
        <v>11</v>
      </c>
      <c r="Q91" s="40" t="s">
        <v>12</v>
      </c>
      <c r="R91" s="38" t="s">
        <v>10</v>
      </c>
      <c r="S91" s="39" t="s">
        <v>11</v>
      </c>
      <c r="T91" s="40" t="s">
        <v>12</v>
      </c>
      <c r="U91" s="38" t="s">
        <v>10</v>
      </c>
      <c r="V91" s="39" t="s">
        <v>11</v>
      </c>
      <c r="W91" s="40" t="s">
        <v>12</v>
      </c>
      <c r="X91" s="38" t="s">
        <v>10</v>
      </c>
      <c r="Y91" s="39" t="s">
        <v>11</v>
      </c>
      <c r="Z91" s="40" t="s">
        <v>12</v>
      </c>
      <c r="AA91" s="38" t="s">
        <v>10</v>
      </c>
      <c r="AB91" s="39" t="s">
        <v>11</v>
      </c>
      <c r="AC91" s="40" t="s">
        <v>12</v>
      </c>
      <c r="AD91" s="93"/>
      <c r="AH91" s="37"/>
      <c r="AI91" s="38" t="s">
        <v>10</v>
      </c>
      <c r="AJ91" s="39" t="s">
        <v>11</v>
      </c>
      <c r="AK91" s="40" t="s">
        <v>12</v>
      </c>
      <c r="AL91" s="38" t="s">
        <v>10</v>
      </c>
      <c r="AM91" s="39" t="s">
        <v>11</v>
      </c>
      <c r="AN91" s="40" t="s">
        <v>12</v>
      </c>
      <c r="AO91" s="38" t="s">
        <v>10</v>
      </c>
      <c r="AP91" s="39" t="s">
        <v>11</v>
      </c>
      <c r="AQ91" s="40" t="s">
        <v>12</v>
      </c>
      <c r="AR91" s="38" t="s">
        <v>10</v>
      </c>
      <c r="AS91" s="39" t="s">
        <v>11</v>
      </c>
      <c r="AT91" s="40" t="s">
        <v>12</v>
      </c>
      <c r="AU91" s="38" t="s">
        <v>10</v>
      </c>
      <c r="AV91" s="39" t="s">
        <v>11</v>
      </c>
      <c r="AW91" s="40" t="s">
        <v>12</v>
      </c>
      <c r="AX91" s="38" t="s">
        <v>10</v>
      </c>
      <c r="AY91" s="39" t="s">
        <v>11</v>
      </c>
      <c r="AZ91" s="40" t="s">
        <v>12</v>
      </c>
      <c r="BA91" s="38" t="s">
        <v>10</v>
      </c>
      <c r="BB91" s="39" t="s">
        <v>11</v>
      </c>
      <c r="BC91" s="40" t="s">
        <v>12</v>
      </c>
      <c r="BD91" s="38" t="s">
        <v>10</v>
      </c>
      <c r="BE91" s="39" t="s">
        <v>11</v>
      </c>
      <c r="BF91" s="40" t="s">
        <v>12</v>
      </c>
      <c r="BG91" s="38" t="s">
        <v>10</v>
      </c>
      <c r="BH91" s="39" t="s">
        <v>11</v>
      </c>
      <c r="BI91" s="40" t="s">
        <v>12</v>
      </c>
    </row>
    <row r="92" spans="1:61" x14ac:dyDescent="0.35">
      <c r="A92" s="2">
        <v>30</v>
      </c>
      <c r="B92" s="41">
        <v>43191</v>
      </c>
      <c r="C92" s="42">
        <f>'Actual Production'!C92/$A92</f>
        <v>2460.4333333333334</v>
      </c>
      <c r="D92" s="42">
        <f>'Actual Production'!D92/$A92</f>
        <v>6800.5666666666666</v>
      </c>
      <c r="E92" s="43">
        <f>+C92+D92</f>
        <v>9261</v>
      </c>
      <c r="F92" s="42">
        <f>'Actual Production'!F92/$A92</f>
        <v>2751.4</v>
      </c>
      <c r="G92" s="42">
        <f>'Actual Production'!G92/$A92</f>
        <v>7253.5333333333338</v>
      </c>
      <c r="H92" s="43">
        <f t="shared" ref="H92:H104" si="117">+F92+G92</f>
        <v>10004.933333333334</v>
      </c>
      <c r="I92" s="42">
        <f>'Actual Production'!I92/$A92</f>
        <v>3121.5666666666666</v>
      </c>
      <c r="J92" s="42">
        <f>'Actual Production'!J92/$A92</f>
        <v>7240.7333333333336</v>
      </c>
      <c r="K92" s="43">
        <f t="shared" ref="K92:K104" si="118">+I92+J92</f>
        <v>10362.299999999999</v>
      </c>
      <c r="L92" s="42">
        <f>'Actual Production'!L92/$A92</f>
        <v>0</v>
      </c>
      <c r="M92" s="42">
        <f>'Actual Production'!M92/$A92</f>
        <v>0</v>
      </c>
      <c r="N92" s="43">
        <f t="shared" ref="N92:N104" si="119">+L92+M92</f>
        <v>0</v>
      </c>
      <c r="O92" s="42">
        <f>'Actual Production'!O92/$A92</f>
        <v>1311.1</v>
      </c>
      <c r="P92" s="44">
        <f>'Actual Production'!P92/$A92</f>
        <v>995.63333333333333</v>
      </c>
      <c r="Q92" s="43">
        <f t="shared" ref="Q92:Q104" si="120">+O92+P92</f>
        <v>2306.7333333333331</v>
      </c>
      <c r="R92" s="42">
        <f>'Actual Production'!R92/$A92</f>
        <v>2640.5666666666666</v>
      </c>
      <c r="S92" s="44">
        <f>'Actual Production'!S92/$A92</f>
        <v>2951.6333333333332</v>
      </c>
      <c r="T92" s="43">
        <f t="shared" ref="T92:T104" si="121">+R92+S92</f>
        <v>5592.2</v>
      </c>
      <c r="U92" s="42">
        <f>'Actual Production'!U92/$A92</f>
        <v>3094</v>
      </c>
      <c r="V92" s="44">
        <f>'Actual Production'!V92/$A92</f>
        <v>8272.6666666666661</v>
      </c>
      <c r="W92" s="43">
        <f t="shared" ref="W92:W104" si="122">+U92+V92</f>
        <v>11366.666666666666</v>
      </c>
      <c r="X92" s="42">
        <f>'Actual Production'!X92/$A92</f>
        <v>623.33333333333337</v>
      </c>
      <c r="Y92" s="44">
        <f>'Actual Production'!Y92/$A92</f>
        <v>0</v>
      </c>
      <c r="Z92" s="43">
        <f t="shared" ref="Z92:Z104" si="123">+X92+Y92</f>
        <v>623.33333333333337</v>
      </c>
      <c r="AA92" s="297">
        <f t="shared" ref="AA92:AA103" si="124">+L92+C92+F92+I92+R92+U92+X92+O92</f>
        <v>16002.400000000001</v>
      </c>
      <c r="AB92" s="297">
        <f t="shared" ref="AB92:AB103" si="125">+M92+D92+G92+J92+S92+V92+Y92+P92</f>
        <v>33514.766666666663</v>
      </c>
      <c r="AC92" s="85">
        <f t="shared" ref="AC92:AC103" si="126">+N92+E92+H92+K92+T92+W92+Z92+Q92</f>
        <v>49517.166666666664</v>
      </c>
      <c r="AD92" s="94">
        <f>+AA92/AC92%</f>
        <v>32.316873272905362</v>
      </c>
      <c r="AH92" s="41">
        <v>43191</v>
      </c>
      <c r="AI92" s="42">
        <f>'Actual Production'!AI92/$A92</f>
        <v>2779</v>
      </c>
      <c r="AJ92" s="42">
        <f>'Actual Production'!AJ92/$A92</f>
        <v>7303.5333333333338</v>
      </c>
      <c r="AK92" s="43">
        <f>+AI92+AJ92</f>
        <v>10082.533333333333</v>
      </c>
      <c r="AL92" s="42">
        <f>'Actual Production'!AL92/$A92</f>
        <v>4139.4666666666662</v>
      </c>
      <c r="AM92" s="42">
        <f>'Actual Production'!AM92/$A92</f>
        <v>6948.5666666666666</v>
      </c>
      <c r="AN92" s="43">
        <f t="shared" ref="AN92:AN104" si="127">+AL92+AM92</f>
        <v>11088.033333333333</v>
      </c>
      <c r="AO92" s="42">
        <f>'Actual Production'!AO92/$A92</f>
        <v>4058.9</v>
      </c>
      <c r="AP92" s="42">
        <f>'Actual Production'!AP92/$A92</f>
        <v>10495.233333333334</v>
      </c>
      <c r="AQ92" s="43">
        <f t="shared" ref="AQ92:AQ104" si="128">+AO92+AP92</f>
        <v>14554.133333333333</v>
      </c>
      <c r="AR92" s="42">
        <f>'Actual Production'!AR92/$A92</f>
        <v>0</v>
      </c>
      <c r="AS92" s="42">
        <f>'Actual Production'!AS92/$A92</f>
        <v>0</v>
      </c>
      <c r="AT92" s="43">
        <f t="shared" ref="AT92:AT104" si="129">+AR92+AS92</f>
        <v>0</v>
      </c>
      <c r="AU92" s="42">
        <f>'Actual Production'!AU92/$A92</f>
        <v>1393.3</v>
      </c>
      <c r="AV92" s="44">
        <f>'Actual Production'!AV92/$A92</f>
        <v>795.73333333333335</v>
      </c>
      <c r="AW92" s="43">
        <f t="shared" ref="AW92:AW104" si="130">+AU92+AV92</f>
        <v>2189.0333333333333</v>
      </c>
      <c r="AX92" s="42">
        <f>'Actual Production'!AX92/$A92</f>
        <v>2425.4666666666667</v>
      </c>
      <c r="AY92" s="44">
        <f>'Actual Production'!AY92/$A92</f>
        <v>2960.5</v>
      </c>
      <c r="AZ92" s="43">
        <f t="shared" ref="AZ92:AZ104" si="131">+AX92+AY92</f>
        <v>5385.9666666666672</v>
      </c>
      <c r="BA92" s="42">
        <f>'Actual Production'!BA92/$A92</f>
        <v>3672.7</v>
      </c>
      <c r="BB92" s="44">
        <f>'Actual Production'!BB92/$A92</f>
        <v>6905.1333333333332</v>
      </c>
      <c r="BC92" s="43">
        <f t="shared" ref="BC92:BC104" si="132">+BA92+BB92</f>
        <v>10577.833333333332</v>
      </c>
      <c r="BD92" s="42">
        <f>'Actual Production'!BD92/$A92</f>
        <v>614.4666666666667</v>
      </c>
      <c r="BE92" s="44">
        <f>'Actual Production'!BE92/$A92</f>
        <v>0</v>
      </c>
      <c r="BF92" s="43">
        <f t="shared" ref="BF92:BF104" si="133">+BD92+BE92</f>
        <v>614.4666666666667</v>
      </c>
      <c r="BG92" s="297">
        <f t="shared" ref="BG92:BG103" si="134">+AR92+AI92+AL92+AO92+AX92+BA92+BD92+AU92</f>
        <v>19083.3</v>
      </c>
      <c r="BH92" s="297">
        <f t="shared" ref="BH92:BH103" si="135">+AS92+AJ92+AM92+AP92+AY92+BB92+BE92+AV92</f>
        <v>35408.699999999997</v>
      </c>
      <c r="BI92" s="85">
        <f t="shared" ref="BI92:BI103" si="136">+AT92+AK92+AN92+AQ92+AZ92+BC92+BF92+AW92</f>
        <v>54492</v>
      </c>
    </row>
    <row r="93" spans="1:61" x14ac:dyDescent="0.35">
      <c r="A93" s="2">
        <v>31</v>
      </c>
      <c r="B93" s="41">
        <v>43221</v>
      </c>
      <c r="C93" s="42">
        <f>'Actual Production'!C93/$A93</f>
        <v>2687.516129032258</v>
      </c>
      <c r="D93" s="42">
        <f>'Actual Production'!D93/$A93</f>
        <v>9102.4838709677424</v>
      </c>
      <c r="E93" s="43">
        <f t="shared" ref="E93:E104" si="137">+C93+D93</f>
        <v>11790</v>
      </c>
      <c r="F93" s="42">
        <f>'Actual Production'!F93/$A93</f>
        <v>2779.2580645161293</v>
      </c>
      <c r="G93" s="42">
        <f>'Actual Production'!G93/$A93</f>
        <v>7015.2903225806449</v>
      </c>
      <c r="H93" s="43">
        <f t="shared" si="117"/>
        <v>9794.5483870967746</v>
      </c>
      <c r="I93" s="42">
        <f>'Actual Production'!I93/$A93</f>
        <v>5947.0322580645161</v>
      </c>
      <c r="J93" s="42">
        <f>'Actual Production'!J93/$A93</f>
        <v>8923.0645161290322</v>
      </c>
      <c r="K93" s="43">
        <f t="shared" si="118"/>
        <v>14870.096774193549</v>
      </c>
      <c r="L93" s="42">
        <f>'Actual Production'!L93/$A93</f>
        <v>752.9677419354839</v>
      </c>
      <c r="M93" s="42">
        <f>'Actual Production'!M93/$A93</f>
        <v>2115.2580645161293</v>
      </c>
      <c r="N93" s="43">
        <f t="shared" si="119"/>
        <v>2868.2258064516132</v>
      </c>
      <c r="O93" s="42">
        <f>'Actual Production'!O93/$A93</f>
        <v>1157.0967741935483</v>
      </c>
      <c r="P93" s="44">
        <f>'Actual Production'!P93/$A93</f>
        <v>1158.6451612903227</v>
      </c>
      <c r="Q93" s="43">
        <f t="shared" si="120"/>
        <v>2315.7419354838712</v>
      </c>
      <c r="R93" s="42">
        <f>'Actual Production'!R93/$A93</f>
        <v>2414.2903225806454</v>
      </c>
      <c r="S93" s="44">
        <f>'Actual Production'!S93/$A93</f>
        <v>2318.4193548387098</v>
      </c>
      <c r="T93" s="43">
        <f t="shared" si="121"/>
        <v>4732.7096774193551</v>
      </c>
      <c r="U93" s="42">
        <f>'Actual Production'!U93/$A93</f>
        <v>3043.1612903225805</v>
      </c>
      <c r="V93" s="44">
        <f>'Actual Production'!V93/$A93</f>
        <v>7960.0645161290322</v>
      </c>
      <c r="W93" s="43">
        <f t="shared" si="122"/>
        <v>11003.225806451614</v>
      </c>
      <c r="X93" s="42">
        <f>'Actual Production'!X93/$A93</f>
        <v>1429.3548387096773</v>
      </c>
      <c r="Y93" s="44">
        <f>'Actual Production'!Y93/$A93</f>
        <v>833.22580645161293</v>
      </c>
      <c r="Z93" s="43">
        <f t="shared" si="123"/>
        <v>2262.5806451612902</v>
      </c>
      <c r="AA93" s="297">
        <f t="shared" si="124"/>
        <v>20210.677419354841</v>
      </c>
      <c r="AB93" s="297">
        <f t="shared" si="125"/>
        <v>39426.451612903227</v>
      </c>
      <c r="AC93" s="85">
        <f t="shared" si="126"/>
        <v>59637.129032258068</v>
      </c>
      <c r="AD93" s="94">
        <f t="shared" ref="AD93:AD121" si="138">+AA93/AC93%</f>
        <v>33.889420479015293</v>
      </c>
      <c r="AH93" s="41">
        <v>43221</v>
      </c>
      <c r="AI93" s="42">
        <f>'Actual Production'!AI93/$A93</f>
        <v>2800.2903225806454</v>
      </c>
      <c r="AJ93" s="42">
        <f>'Actual Production'!AJ93/$A93</f>
        <v>7248.0645161290322</v>
      </c>
      <c r="AK93" s="43">
        <f t="shared" ref="AK93:AK104" si="139">+AI93+AJ93</f>
        <v>10048.354838709678</v>
      </c>
      <c r="AL93" s="42">
        <f>'Actual Production'!AL93/$A93</f>
        <v>2922.1612903225805</v>
      </c>
      <c r="AM93" s="42">
        <f>'Actual Production'!AM93/$A93</f>
        <v>7138.7741935483873</v>
      </c>
      <c r="AN93" s="43">
        <f t="shared" si="127"/>
        <v>10060.935483870968</v>
      </c>
      <c r="AO93" s="42">
        <f>'Actual Production'!AO93/$A93</f>
        <v>4622.5483870967746</v>
      </c>
      <c r="AP93" s="42">
        <f>'Actual Production'!AP93/$A93</f>
        <v>10365.774193548386</v>
      </c>
      <c r="AQ93" s="43">
        <f t="shared" si="128"/>
        <v>14988.322580645161</v>
      </c>
      <c r="AR93" s="42">
        <f>'Actual Production'!AR93/$A93</f>
        <v>355.70967741935482</v>
      </c>
      <c r="AS93" s="42">
        <f>'Actual Production'!AS93/$A93</f>
        <v>432.29032258064518</v>
      </c>
      <c r="AT93" s="43">
        <f t="shared" si="129"/>
        <v>788</v>
      </c>
      <c r="AU93" s="42">
        <f>'Actual Production'!AU93/$A93</f>
        <v>928.93548387096769</v>
      </c>
      <c r="AV93" s="44">
        <f>'Actual Production'!AV93/$A93</f>
        <v>1087.741935483871</v>
      </c>
      <c r="AW93" s="43">
        <f t="shared" si="130"/>
        <v>2016.6774193548385</v>
      </c>
      <c r="AX93" s="42">
        <f>'Actual Production'!AX93/$A93</f>
        <v>2323.1935483870966</v>
      </c>
      <c r="AY93" s="44">
        <f>'Actual Production'!AY93/$A93</f>
        <v>2166.5806451612902</v>
      </c>
      <c r="AZ93" s="43">
        <f t="shared" si="131"/>
        <v>4489.7741935483864</v>
      </c>
      <c r="BA93" s="42">
        <f>'Actual Production'!BA93/$A93</f>
        <v>3392.9354838709678</v>
      </c>
      <c r="BB93" s="44">
        <f>'Actual Production'!BB93/$A93</f>
        <v>5586.8387096774195</v>
      </c>
      <c r="BC93" s="43">
        <f t="shared" si="132"/>
        <v>8979.7741935483864</v>
      </c>
      <c r="BD93" s="42">
        <f>'Actual Production'!BD93/$A93</f>
        <v>1568.0322580645161</v>
      </c>
      <c r="BE93" s="44">
        <f>'Actual Production'!BE93/$A93</f>
        <v>711.38709677419354</v>
      </c>
      <c r="BF93" s="43">
        <f t="shared" si="133"/>
        <v>2279.4193548387098</v>
      </c>
      <c r="BG93" s="297">
        <f t="shared" si="134"/>
        <v>18913.806451612902</v>
      </c>
      <c r="BH93" s="297">
        <f t="shared" si="135"/>
        <v>34737.451612903227</v>
      </c>
      <c r="BI93" s="85">
        <f t="shared" si="136"/>
        <v>53651.258064516129</v>
      </c>
    </row>
    <row r="94" spans="1:61" x14ac:dyDescent="0.35">
      <c r="A94" s="2">
        <v>30</v>
      </c>
      <c r="B94" s="41">
        <v>43252</v>
      </c>
      <c r="C94" s="42">
        <f>'Actual Production'!C94/$A94</f>
        <v>2528.9333333333334</v>
      </c>
      <c r="D94" s="42">
        <f>'Actual Production'!D94/$A94</f>
        <v>9027.0666666666675</v>
      </c>
      <c r="E94" s="43">
        <f t="shared" si="137"/>
        <v>11556</v>
      </c>
      <c r="F94" s="42">
        <f>'Actual Production'!F94/$A94</f>
        <v>2288.0666666666666</v>
      </c>
      <c r="G94" s="42">
        <f>'Actual Production'!G94/$A94</f>
        <v>7849</v>
      </c>
      <c r="H94" s="43">
        <f t="shared" si="117"/>
        <v>10137.066666666666</v>
      </c>
      <c r="I94" s="42">
        <f>'Actual Production'!I94/$A94</f>
        <v>6175.2</v>
      </c>
      <c r="J94" s="42">
        <f>'Actual Production'!J94/$A94</f>
        <v>9752.7333333333336</v>
      </c>
      <c r="K94" s="43">
        <f t="shared" si="118"/>
        <v>15927.933333333334</v>
      </c>
      <c r="L94" s="42">
        <f>'Actual Production'!L94/$A94</f>
        <v>1696.6666666666667</v>
      </c>
      <c r="M94" s="42">
        <f>'Actual Production'!M94/$A94</f>
        <v>4333.3</v>
      </c>
      <c r="N94" s="43">
        <f t="shared" si="119"/>
        <v>6029.9666666666672</v>
      </c>
      <c r="O94" s="42">
        <f>'Actual Production'!O94/$A94</f>
        <v>1054.0999999999999</v>
      </c>
      <c r="P94" s="44">
        <f>'Actual Production'!P94/$A94</f>
        <v>450.1</v>
      </c>
      <c r="Q94" s="43">
        <f t="shared" si="120"/>
        <v>1504.1999999999998</v>
      </c>
      <c r="R94" s="42">
        <f>'Actual Production'!R94/$A94</f>
        <v>2062.9</v>
      </c>
      <c r="S94" s="44">
        <f>'Actual Production'!S94/$A94</f>
        <v>1514.6</v>
      </c>
      <c r="T94" s="43">
        <f t="shared" si="121"/>
        <v>3577.5</v>
      </c>
      <c r="U94" s="42">
        <f>'Actual Production'!U94/$A94</f>
        <v>3150</v>
      </c>
      <c r="V94" s="44">
        <f>'Actual Production'!V94/$A94</f>
        <v>7693.666666666667</v>
      </c>
      <c r="W94" s="43">
        <f t="shared" si="122"/>
        <v>10843.666666666668</v>
      </c>
      <c r="X94" s="42">
        <f>'Actual Production'!X94/$A94</f>
        <v>1110.3333333333333</v>
      </c>
      <c r="Y94" s="44">
        <f>'Actual Production'!Y94/$A94</f>
        <v>1053.4666666666667</v>
      </c>
      <c r="Z94" s="43">
        <f t="shared" si="123"/>
        <v>2163.8000000000002</v>
      </c>
      <c r="AA94" s="297">
        <f t="shared" si="124"/>
        <v>20066.199999999997</v>
      </c>
      <c r="AB94" s="297">
        <f t="shared" si="125"/>
        <v>41673.933333333334</v>
      </c>
      <c r="AC94" s="85">
        <f t="shared" si="126"/>
        <v>61740.133333333331</v>
      </c>
      <c r="AD94" s="94">
        <f t="shared" si="138"/>
        <v>32.501063597746246</v>
      </c>
      <c r="AH94" s="41">
        <v>43252</v>
      </c>
      <c r="AI94" s="42">
        <f>'Actual Production'!AI94/$A94</f>
        <v>2567.6333333333332</v>
      </c>
      <c r="AJ94" s="42">
        <f>'Actual Production'!AJ94/$A94</f>
        <v>8392.5</v>
      </c>
      <c r="AK94" s="43">
        <f t="shared" si="139"/>
        <v>10960.133333333333</v>
      </c>
      <c r="AL94" s="42">
        <f>'Actual Production'!AL94/$A94</f>
        <v>1851.1666666666667</v>
      </c>
      <c r="AM94" s="42">
        <f>'Actual Production'!AM94/$A94</f>
        <v>8499.4333333333325</v>
      </c>
      <c r="AN94" s="43">
        <f t="shared" si="127"/>
        <v>10350.599999999999</v>
      </c>
      <c r="AO94" s="42">
        <f>'Actual Production'!AO94/$A94</f>
        <v>7788.2</v>
      </c>
      <c r="AP94" s="42">
        <f>'Actual Production'!AP94/$A94</f>
        <v>10365.266666666666</v>
      </c>
      <c r="AQ94" s="43">
        <f t="shared" si="128"/>
        <v>18153.466666666667</v>
      </c>
      <c r="AR94" s="42">
        <f>'Actual Production'!AR94/$A94</f>
        <v>1633</v>
      </c>
      <c r="AS94" s="42">
        <f>'Actual Production'!AS94/$A94</f>
        <v>2307.3000000000002</v>
      </c>
      <c r="AT94" s="43">
        <f t="shared" si="129"/>
        <v>3940.3</v>
      </c>
      <c r="AU94" s="42">
        <f>'Actual Production'!AU94/$A94</f>
        <v>1211.3666666666666</v>
      </c>
      <c r="AV94" s="44">
        <f>'Actual Production'!AV94/$A94</f>
        <v>549.73333333333335</v>
      </c>
      <c r="AW94" s="43">
        <f t="shared" si="130"/>
        <v>1761.1</v>
      </c>
      <c r="AX94" s="42">
        <f>'Actual Production'!AX94/$A94</f>
        <v>2371.6666666666665</v>
      </c>
      <c r="AY94" s="44">
        <f>'Actual Production'!AY94/$A94</f>
        <v>1911.1333333333334</v>
      </c>
      <c r="AZ94" s="43">
        <f t="shared" si="131"/>
        <v>4282.8</v>
      </c>
      <c r="BA94" s="42">
        <f>'Actual Production'!BA94/$A94</f>
        <v>3259.9666666666667</v>
      </c>
      <c r="BB94" s="44">
        <f>'Actual Production'!BB94/$A94</f>
        <v>5723.4666666666662</v>
      </c>
      <c r="BC94" s="43">
        <f t="shared" si="132"/>
        <v>8983.4333333333325</v>
      </c>
      <c r="BD94" s="42">
        <f>'Actual Production'!BD94/$A94</f>
        <v>1024.3666666666666</v>
      </c>
      <c r="BE94" s="44">
        <f>'Actual Production'!BE94/$A94</f>
        <v>1110.5333333333333</v>
      </c>
      <c r="BF94" s="43">
        <f t="shared" si="133"/>
        <v>2134.8999999999996</v>
      </c>
      <c r="BG94" s="297">
        <f t="shared" si="134"/>
        <v>21707.366666666661</v>
      </c>
      <c r="BH94" s="297">
        <f t="shared" si="135"/>
        <v>38859.366666666661</v>
      </c>
      <c r="BI94" s="85">
        <f t="shared" si="136"/>
        <v>60566.733333333337</v>
      </c>
    </row>
    <row r="95" spans="1:61" x14ac:dyDescent="0.35">
      <c r="A95" s="2">
        <v>31</v>
      </c>
      <c r="B95" s="41">
        <v>43282</v>
      </c>
      <c r="C95" s="42">
        <f>'Actual Production'!C95/$A95</f>
        <v>2792.0322580645161</v>
      </c>
      <c r="D95" s="42">
        <f>'Actual Production'!D95/$A95</f>
        <v>7215.3870967741932</v>
      </c>
      <c r="E95" s="43">
        <f t="shared" si="137"/>
        <v>10007.419354838708</v>
      </c>
      <c r="F95" s="42">
        <f>'Actual Production'!F95/$A95</f>
        <v>2775.7096774193546</v>
      </c>
      <c r="G95" s="42">
        <f>'Actual Production'!G95/$A95</f>
        <v>4363.1290322580644</v>
      </c>
      <c r="H95" s="43">
        <f t="shared" si="117"/>
        <v>7138.8387096774186</v>
      </c>
      <c r="I95" s="42">
        <f>'Actual Production'!I95/$A95</f>
        <v>6231</v>
      </c>
      <c r="J95" s="42">
        <f>'Actual Production'!J95/$A95</f>
        <v>8124.4193548387093</v>
      </c>
      <c r="K95" s="43">
        <f t="shared" si="118"/>
        <v>14355.419354838708</v>
      </c>
      <c r="L95" s="42">
        <f>'Actual Production'!L95/$A95</f>
        <v>1487.258064516129</v>
      </c>
      <c r="M95" s="42">
        <f>'Actual Production'!M95/$A95</f>
        <v>2755.2258064516127</v>
      </c>
      <c r="N95" s="43">
        <f t="shared" si="119"/>
        <v>4242.4838709677415</v>
      </c>
      <c r="O95" s="42">
        <f>'Actual Production'!O95/$A95</f>
        <v>919.41935483870964</v>
      </c>
      <c r="P95" s="44">
        <f>'Actual Production'!P95/$A95</f>
        <v>490</v>
      </c>
      <c r="Q95" s="43">
        <f t="shared" si="120"/>
        <v>1409.4193548387098</v>
      </c>
      <c r="R95" s="42">
        <f>'Actual Production'!R95/$A95</f>
        <v>1571.3225806451612</v>
      </c>
      <c r="S95" s="44">
        <f>'Actual Production'!S95/$A95</f>
        <v>522.25806451612902</v>
      </c>
      <c r="T95" s="43">
        <f t="shared" si="121"/>
        <v>2093.5806451612902</v>
      </c>
      <c r="U95" s="42">
        <f>'Actual Production'!U95/$A95</f>
        <v>3105.6451612903224</v>
      </c>
      <c r="V95" s="44">
        <f>'Actual Production'!V95/$A95</f>
        <v>7302.4193548387093</v>
      </c>
      <c r="W95" s="43">
        <f t="shared" si="122"/>
        <v>10408.064516129032</v>
      </c>
      <c r="X95" s="42">
        <f>'Actual Production'!X95/$A95</f>
        <v>612.29032258064512</v>
      </c>
      <c r="Y95" s="44">
        <f>'Actual Production'!Y95/$A95</f>
        <v>885.74193548387098</v>
      </c>
      <c r="Z95" s="43">
        <f t="shared" si="123"/>
        <v>1498.0322580645161</v>
      </c>
      <c r="AA95" s="297">
        <f t="shared" si="124"/>
        <v>19494.677419354837</v>
      </c>
      <c r="AB95" s="297">
        <f t="shared" si="125"/>
        <v>31658.580645161288</v>
      </c>
      <c r="AC95" s="85">
        <f t="shared" si="126"/>
        <v>51153.258064516122</v>
      </c>
      <c r="AD95" s="94">
        <f t="shared" si="138"/>
        <v>38.110333841820065</v>
      </c>
      <c r="AH95" s="41">
        <v>43282</v>
      </c>
      <c r="AI95" s="42">
        <f>'Actual Production'!AI95/$A95</f>
        <v>2798.1935483870966</v>
      </c>
      <c r="AJ95" s="42">
        <f>'Actual Production'!AJ95/$A95</f>
        <v>7168.0645161290322</v>
      </c>
      <c r="AK95" s="43">
        <f t="shared" si="139"/>
        <v>9966.2580645161288</v>
      </c>
      <c r="AL95" s="42">
        <f>'Actual Production'!AL95/$A95</f>
        <v>2784.9032258064517</v>
      </c>
      <c r="AM95" s="42">
        <f>'Actual Production'!AM95/$A95</f>
        <v>6102.2258064516127</v>
      </c>
      <c r="AN95" s="43">
        <f t="shared" si="127"/>
        <v>8887.1290322580644</v>
      </c>
      <c r="AO95" s="42">
        <f>'Actual Production'!AO95/$A95</f>
        <v>6324.9677419354839</v>
      </c>
      <c r="AP95" s="42">
        <f>'Actual Production'!AP95/$A95</f>
        <v>8960.7741935483864</v>
      </c>
      <c r="AQ95" s="43">
        <f t="shared" si="128"/>
        <v>15285.741935483871</v>
      </c>
      <c r="AR95" s="42">
        <f>'Actual Production'!AR95/$A95</f>
        <v>1602.0967741935483</v>
      </c>
      <c r="AS95" s="42">
        <f>'Actual Production'!AS95/$A95</f>
        <v>3549.5483870967741</v>
      </c>
      <c r="AT95" s="43">
        <f t="shared" si="129"/>
        <v>5151.645161290322</v>
      </c>
      <c r="AU95" s="42">
        <f>'Actual Production'!AU95/$A95</f>
        <v>1034.258064516129</v>
      </c>
      <c r="AV95" s="44">
        <f>'Actual Production'!AV95/$A95</f>
        <v>457.87096774193549</v>
      </c>
      <c r="AW95" s="43">
        <f t="shared" si="130"/>
        <v>1492.1290322580644</v>
      </c>
      <c r="AX95" s="42">
        <f>'Actual Production'!AX95/$A95</f>
        <v>1508.516129032258</v>
      </c>
      <c r="AY95" s="44">
        <f>'Actual Production'!AY95/$A95</f>
        <v>466.29032258064518</v>
      </c>
      <c r="AZ95" s="43">
        <f t="shared" si="131"/>
        <v>1974.8064516129032</v>
      </c>
      <c r="BA95" s="42">
        <f>'Actual Production'!BA95/$A95</f>
        <v>3219.1612903225805</v>
      </c>
      <c r="BB95" s="44">
        <f>'Actual Production'!BB95/$A95</f>
        <v>6890.5483870967746</v>
      </c>
      <c r="BC95" s="43">
        <f t="shared" si="132"/>
        <v>10109.709677419356</v>
      </c>
      <c r="BD95" s="42">
        <f>'Actual Production'!BD95/$A95</f>
        <v>731.87096774193549</v>
      </c>
      <c r="BE95" s="44">
        <f>'Actual Production'!BE95/$A95</f>
        <v>847.9677419354839</v>
      </c>
      <c r="BF95" s="43">
        <f t="shared" si="133"/>
        <v>1579.8387096774195</v>
      </c>
      <c r="BG95" s="297">
        <f t="shared" si="134"/>
        <v>20003.967741935481</v>
      </c>
      <c r="BH95" s="297">
        <f t="shared" si="135"/>
        <v>34443.290322580644</v>
      </c>
      <c r="BI95" s="85">
        <f t="shared" si="136"/>
        <v>54447.258064516122</v>
      </c>
    </row>
    <row r="96" spans="1:61" x14ac:dyDescent="0.35">
      <c r="A96" s="2">
        <v>31</v>
      </c>
      <c r="B96" s="41">
        <v>43313</v>
      </c>
      <c r="C96" s="42">
        <f>'Actual Production'!C96/$A96</f>
        <v>2920.6451612903224</v>
      </c>
      <c r="D96" s="42">
        <f>'Actual Production'!D96/$A96</f>
        <v>7217.4193548387093</v>
      </c>
      <c r="E96" s="43">
        <f t="shared" si="137"/>
        <v>10138.064516129032</v>
      </c>
      <c r="F96" s="42">
        <f>'Actual Production'!F96/$A96</f>
        <v>4431.6451612903229</v>
      </c>
      <c r="G96" s="42">
        <f>'Actual Production'!G96/$A96</f>
        <v>4358.322580645161</v>
      </c>
      <c r="H96" s="43">
        <f t="shared" si="117"/>
        <v>8789.9677419354848</v>
      </c>
      <c r="I96" s="42">
        <f>'Actual Production'!I96/$A96</f>
        <v>6068.3870967741932</v>
      </c>
      <c r="J96" s="42">
        <f>'Actual Production'!J96/$A96</f>
        <v>7068.9677419354839</v>
      </c>
      <c r="K96" s="43">
        <f t="shared" si="118"/>
        <v>13137.354838709678</v>
      </c>
      <c r="L96" s="42">
        <f>'Actual Production'!L96/$A96</f>
        <v>1521.4516129032259</v>
      </c>
      <c r="M96" s="42">
        <f>'Actual Production'!M96/$A96</f>
        <v>3205.0967741935483</v>
      </c>
      <c r="N96" s="43">
        <f t="shared" si="119"/>
        <v>4726.5483870967746</v>
      </c>
      <c r="O96" s="42">
        <f>'Actual Production'!O96/$A96</f>
        <v>784.12903225806451</v>
      </c>
      <c r="P96" s="44">
        <f>'Actual Production'!P96/$A96</f>
        <v>21.419354838709676</v>
      </c>
      <c r="Q96" s="43">
        <f t="shared" si="120"/>
        <v>805.54838709677415</v>
      </c>
      <c r="R96" s="42">
        <f>'Actual Production'!R96/$A96</f>
        <v>2543.7096774193546</v>
      </c>
      <c r="S96" s="44">
        <f>'Actual Production'!S96/$A96</f>
        <v>1692.3548387096773</v>
      </c>
      <c r="T96" s="43">
        <f t="shared" si="121"/>
        <v>4236.0645161290322</v>
      </c>
      <c r="U96" s="42">
        <f>'Actual Production'!U96/$A96</f>
        <v>2735.6451612903224</v>
      </c>
      <c r="V96" s="44">
        <f>'Actual Production'!V96/$A96</f>
        <v>6943.7096774193551</v>
      </c>
      <c r="W96" s="43">
        <f t="shared" si="122"/>
        <v>9679.354838709678</v>
      </c>
      <c r="X96" s="42">
        <f>'Actual Production'!X96/$A96</f>
        <v>1019.9677419354839</v>
      </c>
      <c r="Y96" s="44">
        <f>'Actual Production'!Y96/$A96</f>
        <v>619.83870967741939</v>
      </c>
      <c r="Z96" s="43">
        <f t="shared" si="123"/>
        <v>1639.8064516129034</v>
      </c>
      <c r="AA96" s="297">
        <f t="shared" si="124"/>
        <v>22025.580645161292</v>
      </c>
      <c r="AB96" s="297">
        <f t="shared" si="125"/>
        <v>31127.129032258064</v>
      </c>
      <c r="AC96" s="85">
        <f t="shared" si="126"/>
        <v>53152.709677419356</v>
      </c>
      <c r="AD96" s="94">
        <f t="shared" si="138"/>
        <v>41.43830254155101</v>
      </c>
      <c r="AH96" s="41">
        <v>43313</v>
      </c>
      <c r="AI96" s="42">
        <f>'Actual Production'!AI96/$A96</f>
        <v>2285.4516129032259</v>
      </c>
      <c r="AJ96" s="42">
        <f>'Actual Production'!AJ96/$A96</f>
        <v>7492.9032258064517</v>
      </c>
      <c r="AK96" s="43">
        <f t="shared" si="139"/>
        <v>9778.354838709678</v>
      </c>
      <c r="AL96" s="42">
        <f>'Actual Production'!AL96/$A96</f>
        <v>3345.8064516129034</v>
      </c>
      <c r="AM96" s="42">
        <f>'Actual Production'!AM96/$A96</f>
        <v>6817.0645161290322</v>
      </c>
      <c r="AN96" s="43">
        <f t="shared" si="127"/>
        <v>10162.870967741936</v>
      </c>
      <c r="AO96" s="42">
        <f>'Actual Production'!AO96/$A96</f>
        <v>6304.3548387096771</v>
      </c>
      <c r="AP96" s="42">
        <f>'Actual Production'!AP96/$A96</f>
        <v>6795.2258064516127</v>
      </c>
      <c r="AQ96" s="43">
        <f t="shared" si="128"/>
        <v>13099.58064516129</v>
      </c>
      <c r="AR96" s="42">
        <f>'Actual Production'!AR96/$A96</f>
        <v>1114.1290322580646</v>
      </c>
      <c r="AS96" s="42">
        <f>'Actual Production'!AS96/$A96</f>
        <v>3633.9677419354839</v>
      </c>
      <c r="AT96" s="43">
        <f t="shared" si="129"/>
        <v>4748.0967741935483</v>
      </c>
      <c r="AU96" s="42">
        <f>'Actual Production'!AU96/$A96</f>
        <v>343.19354838709677</v>
      </c>
      <c r="AV96" s="44">
        <f>'Actual Production'!AV96/$A96</f>
        <v>0</v>
      </c>
      <c r="AW96" s="43">
        <f t="shared" si="130"/>
        <v>343.19354838709677</v>
      </c>
      <c r="AX96" s="42">
        <f>'Actual Production'!AX96/$A96</f>
        <v>2568.9677419354839</v>
      </c>
      <c r="AY96" s="44">
        <f>'Actual Production'!AY96/$A96</f>
        <v>1265.6451612903227</v>
      </c>
      <c r="AZ96" s="43">
        <f t="shared" si="131"/>
        <v>3834.6129032258068</v>
      </c>
      <c r="BA96" s="42">
        <f>'Actual Production'!BA96/$A96</f>
        <v>2900.6774193548385</v>
      </c>
      <c r="BB96" s="44">
        <f>'Actual Production'!BB96/$A96</f>
        <v>7282.322580645161</v>
      </c>
      <c r="BC96" s="43">
        <f t="shared" si="132"/>
        <v>10183</v>
      </c>
      <c r="BD96" s="42">
        <f>'Actual Production'!BD96/$A96</f>
        <v>839.64516129032256</v>
      </c>
      <c r="BE96" s="44">
        <f>'Actual Production'!BE96/$A96</f>
        <v>620.83870967741939</v>
      </c>
      <c r="BF96" s="43">
        <f t="shared" si="133"/>
        <v>1460.483870967742</v>
      </c>
      <c r="BG96" s="297">
        <f t="shared" si="134"/>
        <v>19702.225806451614</v>
      </c>
      <c r="BH96" s="297">
        <f t="shared" si="135"/>
        <v>33907.967741935485</v>
      </c>
      <c r="BI96" s="85">
        <f t="shared" si="136"/>
        <v>53610.193548387098</v>
      </c>
    </row>
    <row r="97" spans="1:62" x14ac:dyDescent="0.35">
      <c r="A97" s="2">
        <v>30</v>
      </c>
      <c r="B97" s="41">
        <v>43344</v>
      </c>
      <c r="C97" s="42">
        <f>'Actual Production'!C97/$A97</f>
        <v>2631.3666666666668</v>
      </c>
      <c r="D97" s="42">
        <f>'Actual Production'!D97/$A97</f>
        <v>6887.6333333333332</v>
      </c>
      <c r="E97" s="43">
        <f t="shared" si="137"/>
        <v>9519</v>
      </c>
      <c r="F97" s="42">
        <f>'Actual Production'!F97/$A97</f>
        <v>2673.6</v>
      </c>
      <c r="G97" s="42">
        <f>'Actual Production'!G97/$A97</f>
        <v>5768.6</v>
      </c>
      <c r="H97" s="43">
        <f t="shared" si="117"/>
        <v>8442.2000000000007</v>
      </c>
      <c r="I97" s="42">
        <f>'Actual Production'!I97/$A97</f>
        <v>5647.9</v>
      </c>
      <c r="J97" s="42">
        <f>'Actual Production'!J97/$A97</f>
        <v>8968.4333333333325</v>
      </c>
      <c r="K97" s="43">
        <f t="shared" si="118"/>
        <v>14616.333333333332</v>
      </c>
      <c r="L97" s="42">
        <f>'Actual Production'!L97/$A97</f>
        <v>1689.4666666666667</v>
      </c>
      <c r="M97" s="42">
        <f>'Actual Production'!M97/$A97</f>
        <v>4001.5</v>
      </c>
      <c r="N97" s="43">
        <f t="shared" si="119"/>
        <v>5690.9666666666672</v>
      </c>
      <c r="O97" s="42">
        <f>'Actual Production'!O97/$A97</f>
        <v>215.46666666666667</v>
      </c>
      <c r="P97" s="44">
        <f>'Actual Production'!P97/$A97</f>
        <v>337.2</v>
      </c>
      <c r="Q97" s="43">
        <f t="shared" si="120"/>
        <v>552.66666666666663</v>
      </c>
      <c r="R97" s="42">
        <f>'Actual Production'!R97/$A97</f>
        <v>2093.9333333333334</v>
      </c>
      <c r="S97" s="44">
        <f>'Actual Production'!S97/$A97</f>
        <v>1477.2</v>
      </c>
      <c r="T97" s="43">
        <f t="shared" si="121"/>
        <v>3571.1333333333332</v>
      </c>
      <c r="U97" s="42">
        <f>'Actual Production'!U97/$A97</f>
        <v>2701.5</v>
      </c>
      <c r="V97" s="44">
        <f>'Actual Production'!V97/$A97</f>
        <v>7368.166666666667</v>
      </c>
      <c r="W97" s="43">
        <f t="shared" si="122"/>
        <v>10069.666666666668</v>
      </c>
      <c r="X97" s="42">
        <f>'Actual Production'!X97/$A97</f>
        <v>1189.4000000000001</v>
      </c>
      <c r="Y97" s="44">
        <f>'Actual Production'!Y97/$A97</f>
        <v>656.4666666666667</v>
      </c>
      <c r="Z97" s="43">
        <f t="shared" si="123"/>
        <v>1845.8666666666668</v>
      </c>
      <c r="AA97" s="297">
        <f t="shared" si="124"/>
        <v>18842.633333333335</v>
      </c>
      <c r="AB97" s="297">
        <f t="shared" si="125"/>
        <v>35465.199999999997</v>
      </c>
      <c r="AC97" s="85">
        <f t="shared" si="126"/>
        <v>54307.833333333336</v>
      </c>
      <c r="AD97" s="94">
        <f t="shared" si="138"/>
        <v>34.695976946235504</v>
      </c>
      <c r="AH97" s="41">
        <v>43344</v>
      </c>
      <c r="AI97" s="42">
        <f>'Actual Production'!AI97/$A97</f>
        <v>2738.5</v>
      </c>
      <c r="AJ97" s="42">
        <f>'Actual Production'!AJ97/$A97</f>
        <v>9087.8333333333339</v>
      </c>
      <c r="AK97" s="43">
        <f t="shared" si="139"/>
        <v>11826.333333333334</v>
      </c>
      <c r="AL97" s="42">
        <f>'Actual Production'!AL97/$A97</f>
        <v>2799.6666666666665</v>
      </c>
      <c r="AM97" s="42">
        <f>'Actual Production'!AM97/$A97</f>
        <v>7051.166666666667</v>
      </c>
      <c r="AN97" s="43">
        <f t="shared" si="127"/>
        <v>9850.8333333333339</v>
      </c>
      <c r="AO97" s="42">
        <f>'Actual Production'!AO97/$A97</f>
        <v>5837.1</v>
      </c>
      <c r="AP97" s="42">
        <f>'Actual Production'!AP97/$A97</f>
        <v>7343.6333333333332</v>
      </c>
      <c r="AQ97" s="43">
        <f t="shared" si="128"/>
        <v>13180.733333333334</v>
      </c>
      <c r="AR97" s="42">
        <f>'Actual Production'!AR97/$A97</f>
        <v>1430.1160000000002</v>
      </c>
      <c r="AS97" s="42">
        <f>'Actual Production'!AS97/$A97</f>
        <v>2885.942</v>
      </c>
      <c r="AT97" s="43">
        <f t="shared" si="129"/>
        <v>4316.058</v>
      </c>
      <c r="AU97" s="42">
        <f>'Actual Production'!AU97/$A97</f>
        <v>128.19999999999999</v>
      </c>
      <c r="AV97" s="44">
        <f>'Actual Production'!AV97/$A97</f>
        <v>496.1</v>
      </c>
      <c r="AW97" s="43">
        <f t="shared" si="130"/>
        <v>624.29999999999995</v>
      </c>
      <c r="AX97" s="42">
        <f>'Actual Production'!AX97/$A97</f>
        <v>1905.2</v>
      </c>
      <c r="AY97" s="44">
        <f>'Actual Production'!AY97/$A97</f>
        <v>1902.0333333333333</v>
      </c>
      <c r="AZ97" s="43">
        <f t="shared" si="131"/>
        <v>3807.2333333333336</v>
      </c>
      <c r="BA97" s="42">
        <f>'Actual Production'!BA97/$A97</f>
        <v>2337.2666666666669</v>
      </c>
      <c r="BB97" s="44">
        <f>'Actual Production'!BB97/$A97</f>
        <v>6810</v>
      </c>
      <c r="BC97" s="43">
        <f t="shared" si="132"/>
        <v>9147.2666666666664</v>
      </c>
      <c r="BD97" s="42">
        <f>'Actual Production'!BD97/$A97</f>
        <v>1414.1666666666667</v>
      </c>
      <c r="BE97" s="44">
        <f>'Actual Production'!BE97/$A97</f>
        <v>774.5333333333333</v>
      </c>
      <c r="BF97" s="43">
        <f t="shared" si="133"/>
        <v>2188.6999999999998</v>
      </c>
      <c r="BG97" s="297">
        <f t="shared" si="134"/>
        <v>18590.216000000004</v>
      </c>
      <c r="BH97" s="297">
        <f t="shared" si="135"/>
        <v>36351.241999999998</v>
      </c>
      <c r="BI97" s="85">
        <f t="shared" si="136"/>
        <v>54941.457999999999</v>
      </c>
    </row>
    <row r="98" spans="1:62" x14ac:dyDescent="0.35">
      <c r="A98" s="2">
        <v>31</v>
      </c>
      <c r="B98" s="41">
        <v>43374</v>
      </c>
      <c r="C98" s="42">
        <f>'Actual Production'!C98/$A98</f>
        <v>2765.8709677419356</v>
      </c>
      <c r="D98" s="42">
        <f>'Actual Production'!D98/$A98</f>
        <v>8542.1935483870966</v>
      </c>
      <c r="E98" s="43">
        <f t="shared" si="137"/>
        <v>11308.064516129032</v>
      </c>
      <c r="F98" s="42">
        <f>'Actual Production'!F98/$A98</f>
        <v>2906.1290322580644</v>
      </c>
      <c r="G98" s="42">
        <f>'Actual Production'!G98/$A98</f>
        <v>8721.677419354839</v>
      </c>
      <c r="H98" s="43">
        <f t="shared" si="117"/>
        <v>11627.806451612903</v>
      </c>
      <c r="I98" s="42">
        <f>'Actual Production'!I98/$A98</f>
        <v>7022.4516129032254</v>
      </c>
      <c r="J98" s="42">
        <f>'Actual Production'!J98/$A98</f>
        <v>9243.645161290322</v>
      </c>
      <c r="K98" s="43">
        <f t="shared" si="118"/>
        <v>16266.096774193547</v>
      </c>
      <c r="L98" s="42">
        <f>'Actual Production'!L98/$A98</f>
        <v>1800.6451612903227</v>
      </c>
      <c r="M98" s="42">
        <f>'Actual Production'!M98/$A98</f>
        <v>4798.4516129032254</v>
      </c>
      <c r="N98" s="43">
        <f t="shared" si="119"/>
        <v>6599.0967741935483</v>
      </c>
      <c r="O98" s="42">
        <f>'Actual Production'!O98/$A98</f>
        <v>216.03225806451613</v>
      </c>
      <c r="P98" s="44">
        <f>'Actual Production'!P98/$A98</f>
        <v>0</v>
      </c>
      <c r="Q98" s="43">
        <f t="shared" si="120"/>
        <v>216.03225806451613</v>
      </c>
      <c r="R98" s="42">
        <f>'Actual Production'!R98/$A98</f>
        <v>2417.3548387096776</v>
      </c>
      <c r="S98" s="44">
        <f>'Actual Production'!S98/$A98</f>
        <v>2479.3225806451615</v>
      </c>
      <c r="T98" s="43">
        <f t="shared" si="121"/>
        <v>4896.677419354839</v>
      </c>
      <c r="U98" s="42">
        <f>'Actual Production'!U98/$A98</f>
        <v>2549</v>
      </c>
      <c r="V98" s="44">
        <f>'Actual Production'!V98/$A98</f>
        <v>6951.6451612903229</v>
      </c>
      <c r="W98" s="43">
        <f t="shared" si="122"/>
        <v>9500.645161290322</v>
      </c>
      <c r="X98" s="42">
        <f>'Actual Production'!X98/$A98</f>
        <v>1028.0322580645161</v>
      </c>
      <c r="Y98" s="44">
        <f>'Actual Production'!Y98/$A98</f>
        <v>1142.7741935483871</v>
      </c>
      <c r="Z98" s="43">
        <f t="shared" si="123"/>
        <v>2170.8064516129034</v>
      </c>
      <c r="AA98" s="297">
        <f t="shared" si="124"/>
        <v>20705.516129032258</v>
      </c>
      <c r="AB98" s="297">
        <f t="shared" si="125"/>
        <v>41879.709677419356</v>
      </c>
      <c r="AC98" s="85">
        <f t="shared" si="126"/>
        <v>62585.225806451614</v>
      </c>
      <c r="AD98" s="94">
        <f t="shared" si="138"/>
        <v>33.083712429296412</v>
      </c>
      <c r="AH98" s="41">
        <v>43374</v>
      </c>
      <c r="AI98" s="42">
        <f>'Actual Production'!AI98/$A98</f>
        <v>2564.5483870967741</v>
      </c>
      <c r="AJ98" s="42">
        <f>'Actual Production'!AJ98/$A98</f>
        <v>8312.1935483870966</v>
      </c>
      <c r="AK98" s="43">
        <f t="shared" si="139"/>
        <v>10876.741935483871</v>
      </c>
      <c r="AL98" s="42">
        <f>'Actual Production'!AL98/$A98</f>
        <v>1634.516129032258</v>
      </c>
      <c r="AM98" s="42">
        <f>'Actual Production'!AM98/$A98</f>
        <v>7852.677419354839</v>
      </c>
      <c r="AN98" s="43">
        <f t="shared" si="127"/>
        <v>9487.1935483870966</v>
      </c>
      <c r="AO98" s="42">
        <f>'Actual Production'!AO98/$A98</f>
        <v>5205.9354838709678</v>
      </c>
      <c r="AP98" s="42">
        <f>'Actual Production'!AP98/$A98</f>
        <v>8807.0645161290322</v>
      </c>
      <c r="AQ98" s="43">
        <f t="shared" si="128"/>
        <v>14013</v>
      </c>
      <c r="AR98" s="42">
        <f>'Actual Production'!AR98/$A98</f>
        <v>2032.6774193548388</v>
      </c>
      <c r="AS98" s="42">
        <f>'Actual Production'!AS98/$A98</f>
        <v>3031.1935483870966</v>
      </c>
      <c r="AT98" s="43">
        <f t="shared" si="129"/>
        <v>5063.8709677419356</v>
      </c>
      <c r="AU98" s="42">
        <f>'Actual Production'!AU98/$A98</f>
        <v>712.12903225806451</v>
      </c>
      <c r="AV98" s="44">
        <f>'Actual Production'!AV98/$A98</f>
        <v>0</v>
      </c>
      <c r="AW98" s="43">
        <f t="shared" si="130"/>
        <v>712.12903225806451</v>
      </c>
      <c r="AX98" s="42">
        <f>'Actual Production'!AX98/$A98</f>
        <v>2531.2258064516127</v>
      </c>
      <c r="AY98" s="44">
        <f>'Actual Production'!AY98/$A98</f>
        <v>2423.8387096774195</v>
      </c>
      <c r="AZ98" s="43">
        <f t="shared" si="131"/>
        <v>4955.0645161290322</v>
      </c>
      <c r="BA98" s="42">
        <f>'Actual Production'!BA98/$A98</f>
        <v>2385.4193548387098</v>
      </c>
      <c r="BB98" s="44">
        <f>'Actual Production'!BB98/$A98</f>
        <v>6800.3870967741932</v>
      </c>
      <c r="BC98" s="43">
        <f t="shared" si="132"/>
        <v>9185.8064516129034</v>
      </c>
      <c r="BD98" s="42">
        <f>'Actual Production'!BD98/$A98</f>
        <v>938.77419354838707</v>
      </c>
      <c r="BE98" s="44">
        <f>'Actual Production'!BE98/$A98</f>
        <v>1097.5483870967741</v>
      </c>
      <c r="BF98" s="43">
        <f t="shared" si="133"/>
        <v>2036.3225806451612</v>
      </c>
      <c r="BG98" s="297">
        <f t="shared" si="134"/>
        <v>18005.225806451614</v>
      </c>
      <c r="BH98" s="297">
        <f t="shared" si="135"/>
        <v>38324.903225806447</v>
      </c>
      <c r="BI98" s="85">
        <f t="shared" si="136"/>
        <v>56330.129032258061</v>
      </c>
    </row>
    <row r="99" spans="1:62" x14ac:dyDescent="0.35">
      <c r="A99" s="2">
        <v>30</v>
      </c>
      <c r="B99" s="41">
        <v>43405</v>
      </c>
      <c r="C99" s="42">
        <f>'Actual Production'!C99/$A99</f>
        <v>2586.9666666666667</v>
      </c>
      <c r="D99" s="42">
        <f>'Actual Production'!D99/$A99</f>
        <v>9422.0333333333328</v>
      </c>
      <c r="E99" s="43">
        <f t="shared" si="137"/>
        <v>12009</v>
      </c>
      <c r="F99" s="42">
        <f>'Actual Production'!F99/$A99</f>
        <v>2601.6666666666665</v>
      </c>
      <c r="G99" s="42">
        <f>'Actual Production'!G99/$A99</f>
        <v>8266.7000000000007</v>
      </c>
      <c r="H99" s="43">
        <f t="shared" si="117"/>
        <v>10868.366666666667</v>
      </c>
      <c r="I99" s="42">
        <f>'Actual Production'!I99/$A99</f>
        <v>6577.166666666667</v>
      </c>
      <c r="J99" s="42">
        <f>'Actual Production'!J99/$A99</f>
        <v>10099.799999999999</v>
      </c>
      <c r="K99" s="43">
        <f t="shared" si="118"/>
        <v>16676.966666666667</v>
      </c>
      <c r="L99" s="42">
        <f>'Actual Production'!L99/$A99</f>
        <v>1982.6666666666667</v>
      </c>
      <c r="M99" s="42">
        <f>'Actual Production'!M99/$A99</f>
        <v>4417.7666666666664</v>
      </c>
      <c r="N99" s="43">
        <f t="shared" si="119"/>
        <v>6400.4333333333334</v>
      </c>
      <c r="O99" s="42">
        <f>'Actual Production'!O99/$A99</f>
        <v>0</v>
      </c>
      <c r="P99" s="44">
        <f>'Actual Production'!P99/$A99</f>
        <v>0</v>
      </c>
      <c r="Q99" s="43">
        <f t="shared" si="120"/>
        <v>0</v>
      </c>
      <c r="R99" s="42">
        <f>'Actual Production'!R99/$A99</f>
        <v>2457.1523333333334</v>
      </c>
      <c r="S99" s="44">
        <f>'Actual Production'!S99/$A99</f>
        <v>2684.9700000000003</v>
      </c>
      <c r="T99" s="43">
        <f t="shared" si="121"/>
        <v>5142.1223333333337</v>
      </c>
      <c r="U99" s="42">
        <f>'Actual Production'!U99/$A99</f>
        <v>2152.4666666666667</v>
      </c>
      <c r="V99" s="44">
        <f>'Actual Production'!V99/$A99</f>
        <v>5509.5333333333338</v>
      </c>
      <c r="W99" s="43">
        <f t="shared" si="122"/>
        <v>7662</v>
      </c>
      <c r="X99" s="42">
        <f>'Actual Production'!X99/$A99</f>
        <v>1272.8726666666666</v>
      </c>
      <c r="Y99" s="44">
        <f>'Actual Production'!Y99/$A99</f>
        <v>1274.5730000000001</v>
      </c>
      <c r="Z99" s="43">
        <f t="shared" si="123"/>
        <v>2547.4456666666665</v>
      </c>
      <c r="AA99" s="297">
        <f t="shared" si="124"/>
        <v>19630.958333333332</v>
      </c>
      <c r="AB99" s="297">
        <f t="shared" si="125"/>
        <v>41675.376333333326</v>
      </c>
      <c r="AC99" s="85">
        <f t="shared" si="126"/>
        <v>61306.334666666669</v>
      </c>
      <c r="AD99" s="94">
        <f t="shared" si="138"/>
        <v>32.021092828449632</v>
      </c>
      <c r="AH99" s="41">
        <v>43405</v>
      </c>
      <c r="AI99" s="42">
        <f>'Actual Production'!AI99/$A99</f>
        <v>2987.83</v>
      </c>
      <c r="AJ99" s="42">
        <f>'Actual Production'!AJ99/$A99</f>
        <v>8301.9699999999993</v>
      </c>
      <c r="AK99" s="43">
        <f t="shared" si="139"/>
        <v>11289.8</v>
      </c>
      <c r="AL99" s="42">
        <f>'Actual Production'!AL99/$A99</f>
        <v>1900.0433333333335</v>
      </c>
      <c r="AM99" s="42">
        <f>'Actual Production'!AM99/$A99</f>
        <v>8738.2000000000007</v>
      </c>
      <c r="AN99" s="43">
        <f t="shared" si="127"/>
        <v>10638.243333333334</v>
      </c>
      <c r="AO99" s="42">
        <f>'Actual Production'!AO99/$A99</f>
        <v>5944.9776666666667</v>
      </c>
      <c r="AP99" s="42">
        <f>'Actual Production'!AP99/$A99</f>
        <v>10528.483</v>
      </c>
      <c r="AQ99" s="43">
        <f t="shared" si="128"/>
        <v>16473.460666666666</v>
      </c>
      <c r="AR99" s="42">
        <f>'Actual Production'!AR99/$A99</f>
        <v>2019.9209999999998</v>
      </c>
      <c r="AS99" s="42">
        <f>'Actual Production'!AS99/$A99</f>
        <v>4070.9906666666666</v>
      </c>
      <c r="AT99" s="43">
        <f t="shared" si="129"/>
        <v>6090.9116666666669</v>
      </c>
      <c r="AU99" s="42">
        <f>'Actual Production'!AU99/$A99</f>
        <v>0</v>
      </c>
      <c r="AV99" s="44">
        <f>'Actual Production'!AV99/$A99</f>
        <v>0</v>
      </c>
      <c r="AW99" s="43">
        <f t="shared" si="130"/>
        <v>0</v>
      </c>
      <c r="AX99" s="42">
        <f>'Actual Production'!AX99/$A99</f>
        <v>2514.0433333333335</v>
      </c>
      <c r="AY99" s="44">
        <f>'Actual Production'!AY99/$A99</f>
        <v>2388.3316666666665</v>
      </c>
      <c r="AZ99" s="43">
        <f t="shared" si="131"/>
        <v>4902.375</v>
      </c>
      <c r="BA99" s="42">
        <f>'Actual Production'!BA99/$A99</f>
        <v>2271.5666666666666</v>
      </c>
      <c r="BB99" s="44">
        <f>'Actual Production'!BB99/$A99</f>
        <v>5914.3666666666668</v>
      </c>
      <c r="BC99" s="43">
        <f t="shared" si="132"/>
        <v>8185.9333333333334</v>
      </c>
      <c r="BD99" s="42">
        <f>'Actual Production'!BD99/$A99</f>
        <v>1442.1</v>
      </c>
      <c r="BE99" s="44">
        <f>'Actual Production'!BE99/$A99</f>
        <v>1177.3</v>
      </c>
      <c r="BF99" s="43">
        <f t="shared" si="133"/>
        <v>2619.3999999999996</v>
      </c>
      <c r="BG99" s="297">
        <f t="shared" si="134"/>
        <v>19080.482</v>
      </c>
      <c r="BH99" s="297">
        <f t="shared" si="135"/>
        <v>41119.642000000007</v>
      </c>
      <c r="BI99" s="85">
        <f t="shared" si="136"/>
        <v>60200.124000000003</v>
      </c>
    </row>
    <row r="100" spans="1:62" x14ac:dyDescent="0.35">
      <c r="A100" s="2">
        <v>31</v>
      </c>
      <c r="B100" s="41">
        <v>43435</v>
      </c>
      <c r="C100" s="42">
        <f>'Actual Production'!C100/$A100</f>
        <v>2858.9354838709678</v>
      </c>
      <c r="D100" s="42">
        <f>'Actual Production'!D100/$A100</f>
        <v>7720.4193548387093</v>
      </c>
      <c r="E100" s="43">
        <f t="shared" si="137"/>
        <v>10579.354838709678</v>
      </c>
      <c r="F100" s="42">
        <f>'Actual Production'!F100/$A100</f>
        <v>1833.8709677419354</v>
      </c>
      <c r="G100" s="42">
        <f>'Actual Production'!G100/$A100</f>
        <v>8659.8387096774186</v>
      </c>
      <c r="H100" s="43">
        <f t="shared" si="117"/>
        <v>10493.709677419354</v>
      </c>
      <c r="I100" s="42">
        <f>'Actual Production'!I100/$A100</f>
        <v>6906.4838709677415</v>
      </c>
      <c r="J100" s="42">
        <f>'Actual Production'!J100/$A100</f>
        <v>9970.2903225806458</v>
      </c>
      <c r="K100" s="43">
        <f t="shared" si="118"/>
        <v>16876.774193548386</v>
      </c>
      <c r="L100" s="42">
        <f>'Actual Production'!L100/$A100</f>
        <v>1843.1612903225807</v>
      </c>
      <c r="M100" s="42">
        <f>'Actual Production'!M100/$A100</f>
        <v>3925.1612903225805</v>
      </c>
      <c r="N100" s="43">
        <f t="shared" si="119"/>
        <v>5768.322580645161</v>
      </c>
      <c r="O100" s="42">
        <f>'Actual Production'!O100/$A100</f>
        <v>0</v>
      </c>
      <c r="P100" s="44">
        <f>'Actual Production'!P100/$A100</f>
        <v>0</v>
      </c>
      <c r="Q100" s="43">
        <f t="shared" si="120"/>
        <v>0</v>
      </c>
      <c r="R100" s="42">
        <f>'Actual Production'!R100/$A100</f>
        <v>2528.7054838709678</v>
      </c>
      <c r="S100" s="44">
        <f>'Actual Production'!S100/$A100</f>
        <v>2642.086935483871</v>
      </c>
      <c r="T100" s="43">
        <f t="shared" si="121"/>
        <v>5170.7924193548388</v>
      </c>
      <c r="U100" s="42">
        <f>'Actual Production'!U100/$A100</f>
        <v>2853.4193548387098</v>
      </c>
      <c r="V100" s="44">
        <f>'Actual Production'!V100/$A100</f>
        <v>7165.6129032258068</v>
      </c>
      <c r="W100" s="43">
        <f t="shared" si="122"/>
        <v>10019.032258064517</v>
      </c>
      <c r="X100" s="42">
        <f>'Actual Production'!X100/$A100</f>
        <v>1377.3548387096773</v>
      </c>
      <c r="Y100" s="44">
        <f>'Actual Production'!Y100/$A100</f>
        <v>1548.422258064516</v>
      </c>
      <c r="Z100" s="43">
        <f t="shared" si="123"/>
        <v>2925.7770967741935</v>
      </c>
      <c r="AA100" s="297">
        <f t="shared" si="124"/>
        <v>20201.93129032258</v>
      </c>
      <c r="AB100" s="297">
        <f t="shared" si="125"/>
        <v>41631.831774193546</v>
      </c>
      <c r="AC100" s="85">
        <f t="shared" si="126"/>
        <v>61833.763064516126</v>
      </c>
      <c r="AD100" s="94">
        <f t="shared" si="138"/>
        <v>32.671359932023357</v>
      </c>
      <c r="AH100" s="41">
        <v>43435</v>
      </c>
      <c r="AI100" s="42">
        <f>'Actual Production'!AI100/$A100</f>
        <v>3105.8999999999996</v>
      </c>
      <c r="AJ100" s="42">
        <f>'Actual Production'!AJ100/$A100</f>
        <v>7309.2548387096776</v>
      </c>
      <c r="AK100" s="43">
        <f t="shared" si="139"/>
        <v>10415.154838709677</v>
      </c>
      <c r="AL100" s="42">
        <f>'Actual Production'!AL100/$A100</f>
        <v>2895.1290322580644</v>
      </c>
      <c r="AM100" s="42">
        <f>'Actual Production'!AM100/$A100</f>
        <v>7450.3967741935476</v>
      </c>
      <c r="AN100" s="43">
        <f t="shared" si="127"/>
        <v>10345.525806451613</v>
      </c>
      <c r="AO100" s="42">
        <f>'Actual Production'!AO100/$A100</f>
        <v>7779.2387096774191</v>
      </c>
      <c r="AP100" s="42">
        <f>'Actual Production'!AP100/$A100</f>
        <v>8885.8677419354844</v>
      </c>
      <c r="AQ100" s="43">
        <f t="shared" si="128"/>
        <v>16665.106451612904</v>
      </c>
      <c r="AR100" s="42">
        <f>'Actual Production'!AR100/$A100</f>
        <v>2291.2974193548389</v>
      </c>
      <c r="AS100" s="42">
        <f>'Actual Production'!AS100/$A100</f>
        <v>3527.4516129032259</v>
      </c>
      <c r="AT100" s="43">
        <f t="shared" si="129"/>
        <v>5818.7490322580652</v>
      </c>
      <c r="AU100" s="42">
        <f>'Actual Production'!AU100/$A100</f>
        <v>0</v>
      </c>
      <c r="AV100" s="44">
        <f>'Actual Production'!AV100/$A100</f>
        <v>0</v>
      </c>
      <c r="AW100" s="43">
        <f t="shared" si="130"/>
        <v>0</v>
      </c>
      <c r="AX100" s="42">
        <f>'Actual Production'!AX100/$A100</f>
        <v>2602.9522580645162</v>
      </c>
      <c r="AY100" s="44">
        <f>'Actual Production'!AY100/$A100</f>
        <v>2362.5103225806456</v>
      </c>
      <c r="AZ100" s="43">
        <f t="shared" si="131"/>
        <v>4965.4625806451622</v>
      </c>
      <c r="BA100" s="42">
        <f>'Actual Production'!BA100/$A100</f>
        <v>3133.3548387096776</v>
      </c>
      <c r="BB100" s="44">
        <f>'Actual Production'!BB100/$A100</f>
        <v>6431.5161290322585</v>
      </c>
      <c r="BC100" s="43">
        <f t="shared" si="132"/>
        <v>9564.8709677419356</v>
      </c>
      <c r="BD100" s="42">
        <f>'Actual Production'!BD100/$A100</f>
        <v>1334.741935483871</v>
      </c>
      <c r="BE100" s="44">
        <f>'Actual Production'!BE100/$A100</f>
        <v>1751.1935483870968</v>
      </c>
      <c r="BF100" s="43">
        <f t="shared" si="133"/>
        <v>3085.9354838709678</v>
      </c>
      <c r="BG100" s="297">
        <f t="shared" si="134"/>
        <v>23142.614193548387</v>
      </c>
      <c r="BH100" s="297">
        <f t="shared" si="135"/>
        <v>37718.190967741939</v>
      </c>
      <c r="BI100" s="85">
        <f t="shared" si="136"/>
        <v>60860.805161290336</v>
      </c>
    </row>
    <row r="101" spans="1:62" x14ac:dyDescent="0.35">
      <c r="A101" s="2">
        <v>31</v>
      </c>
      <c r="B101" s="41">
        <v>43466</v>
      </c>
      <c r="C101" s="42">
        <f>'Actual Production'!C101/$A101</f>
        <v>2710.5806451612902</v>
      </c>
      <c r="D101" s="42">
        <f>'Actual Production'!D101/$A101</f>
        <v>7157.4838709677415</v>
      </c>
      <c r="E101" s="43">
        <f t="shared" si="137"/>
        <v>9868.0645161290322</v>
      </c>
      <c r="F101" s="42">
        <f>'Actual Production'!F101/$A101</f>
        <v>2708.5806451612902</v>
      </c>
      <c r="G101" s="42">
        <f>'Actual Production'!G101/$A101</f>
        <v>8456.5483870967746</v>
      </c>
      <c r="H101" s="43">
        <f t="shared" si="117"/>
        <v>11165.129032258064</v>
      </c>
      <c r="I101" s="42">
        <f>'Actual Production'!I101/$A101</f>
        <v>5461</v>
      </c>
      <c r="J101" s="42">
        <f>'Actual Production'!J101/$A101</f>
        <v>8129.2903225806449</v>
      </c>
      <c r="K101" s="43">
        <f t="shared" si="118"/>
        <v>13590.290322580644</v>
      </c>
      <c r="L101" s="42">
        <f>'Actual Production'!L101/$A101</f>
        <v>1814.3225806451612</v>
      </c>
      <c r="M101" s="42">
        <f>'Actual Production'!M101/$A101</f>
        <v>3850.2903225806454</v>
      </c>
      <c r="N101" s="43">
        <f t="shared" si="119"/>
        <v>5664.6129032258068</v>
      </c>
      <c r="O101" s="42">
        <f>'Actual Production'!O101/$A101</f>
        <v>0</v>
      </c>
      <c r="P101" s="44">
        <f>'Actual Production'!P101/$A101</f>
        <v>0</v>
      </c>
      <c r="Q101" s="43">
        <f t="shared" si="120"/>
        <v>0</v>
      </c>
      <c r="R101" s="42">
        <f>'Actual Production'!R101/$A101</f>
        <v>2762.7096774193546</v>
      </c>
      <c r="S101" s="44">
        <f>'Actual Production'!S101/$A101</f>
        <v>2161.3225806451615</v>
      </c>
      <c r="T101" s="43">
        <f t="shared" si="121"/>
        <v>4924.0322580645161</v>
      </c>
      <c r="U101" s="42">
        <f>'Actual Production'!U101/$A101</f>
        <v>2879.6774193548385</v>
      </c>
      <c r="V101" s="44">
        <f>'Actual Production'!V101/$A101</f>
        <v>7165.4838709677415</v>
      </c>
      <c r="W101" s="43">
        <f t="shared" si="122"/>
        <v>10045.16129032258</v>
      </c>
      <c r="X101" s="42">
        <f>'Actual Production'!X101/$A101</f>
        <v>1396.516129032258</v>
      </c>
      <c r="Y101" s="44">
        <f>'Actual Production'!Y101/$A101</f>
        <v>1199.0967741935483</v>
      </c>
      <c r="Z101" s="43">
        <f t="shared" si="123"/>
        <v>2595.6129032258063</v>
      </c>
      <c r="AA101" s="297">
        <f t="shared" si="124"/>
        <v>19733.387096774193</v>
      </c>
      <c r="AB101" s="297">
        <f t="shared" si="125"/>
        <v>38119.51612903225</v>
      </c>
      <c r="AC101" s="85">
        <f t="shared" si="126"/>
        <v>57852.90322580644</v>
      </c>
      <c r="AD101" s="94">
        <f t="shared" si="138"/>
        <v>34.109588277277197</v>
      </c>
      <c r="AH101" s="41">
        <v>43466</v>
      </c>
      <c r="AI101" s="42">
        <f>'Actual Production'!AI101/$A101</f>
        <v>2522.574193548387</v>
      </c>
      <c r="AJ101" s="42">
        <f>'Actual Production'!AJ101/$A101</f>
        <v>7549.1129032258068</v>
      </c>
      <c r="AK101" s="43">
        <f t="shared" si="139"/>
        <v>10071.687096774194</v>
      </c>
      <c r="AL101" s="42">
        <f>'Actual Production'!AL101/$A101</f>
        <v>3164.1935483870966</v>
      </c>
      <c r="AM101" s="42">
        <f>'Actual Production'!AM101/$A101</f>
        <v>7141.0806451612907</v>
      </c>
      <c r="AN101" s="43">
        <f t="shared" si="127"/>
        <v>10305.274193548386</v>
      </c>
      <c r="AO101" s="42">
        <f>'Actual Production'!AO101/$A101</f>
        <v>5682.029032258064</v>
      </c>
      <c r="AP101" s="42">
        <f>'Actual Production'!AP101/$A101</f>
        <v>8396.7654838709677</v>
      </c>
      <c r="AQ101" s="43">
        <f t="shared" si="128"/>
        <v>14078.794516129032</v>
      </c>
      <c r="AR101" s="42">
        <f>'Actual Production'!AR101/$A101</f>
        <v>2154.4516129032259</v>
      </c>
      <c r="AS101" s="42">
        <f>'Actual Production'!AS101/$A101</f>
        <v>3920.7741935483873</v>
      </c>
      <c r="AT101" s="43">
        <f t="shared" si="129"/>
        <v>6075.2258064516136</v>
      </c>
      <c r="AU101" s="42">
        <f>'Actual Production'!AU101/$A101</f>
        <v>0</v>
      </c>
      <c r="AV101" s="44">
        <f>'Actual Production'!AV101/$A101</f>
        <v>0</v>
      </c>
      <c r="AW101" s="43">
        <f t="shared" si="130"/>
        <v>0</v>
      </c>
      <c r="AX101" s="42">
        <f>'Actual Production'!AX101/$A101</f>
        <v>2700.5806451612902</v>
      </c>
      <c r="AY101" s="44">
        <f>'Actual Production'!AY101/$A101</f>
        <v>2358.6129032258063</v>
      </c>
      <c r="AZ101" s="43">
        <f t="shared" si="131"/>
        <v>5059.1935483870966</v>
      </c>
      <c r="BA101" s="42">
        <f>'Actual Production'!BA101/$A101</f>
        <v>3001.4516129032259</v>
      </c>
      <c r="BB101" s="44">
        <f>'Actual Production'!BB101/$A101</f>
        <v>6158.8387096774195</v>
      </c>
      <c r="BC101" s="43">
        <f t="shared" si="132"/>
        <v>9160.2903225806458</v>
      </c>
      <c r="BD101" s="42">
        <f>'Actual Production'!BD101/$A101</f>
        <v>1578.258064516129</v>
      </c>
      <c r="BE101" s="44">
        <f>'Actual Production'!BE101/$A101</f>
        <v>1153.9677419354839</v>
      </c>
      <c r="BF101" s="43">
        <f t="shared" si="133"/>
        <v>2732.2258064516127</v>
      </c>
      <c r="BG101" s="297">
        <f t="shared" si="134"/>
        <v>20803.538709677418</v>
      </c>
      <c r="BH101" s="297">
        <f t="shared" si="135"/>
        <v>36679.152580645161</v>
      </c>
      <c r="BI101" s="85">
        <f t="shared" si="136"/>
        <v>57482.691290322582</v>
      </c>
    </row>
    <row r="102" spans="1:62" x14ac:dyDescent="0.35">
      <c r="A102" s="2">
        <v>28</v>
      </c>
      <c r="B102" s="41">
        <v>43497</v>
      </c>
      <c r="C102" s="42">
        <f>'Actual Production'!C102/$A102</f>
        <v>2891.5</v>
      </c>
      <c r="D102" s="42">
        <f>'Actual Production'!D102/$A102</f>
        <v>8088.5</v>
      </c>
      <c r="E102" s="43">
        <f t="shared" si="137"/>
        <v>10980</v>
      </c>
      <c r="F102" s="42">
        <f>'Actual Production'!F102/$A102</f>
        <v>2194.4642857142858</v>
      </c>
      <c r="G102" s="42">
        <f>'Actual Production'!G102/$A102</f>
        <v>8930.6071428571431</v>
      </c>
      <c r="H102" s="43">
        <f t="shared" si="117"/>
        <v>11125.071428571429</v>
      </c>
      <c r="I102" s="42">
        <f>'Actual Production'!I102/$A102</f>
        <v>7130.2857142857147</v>
      </c>
      <c r="J102" s="42">
        <f>'Actual Production'!J102/$A102</f>
        <v>11952.428571428571</v>
      </c>
      <c r="K102" s="43">
        <f t="shared" si="118"/>
        <v>19082.714285714286</v>
      </c>
      <c r="L102" s="42">
        <f>'Actual Production'!L102/$A102</f>
        <v>2276.4642857142858</v>
      </c>
      <c r="M102" s="42">
        <f>'Actual Production'!M102/$A102</f>
        <v>4321.9642857142853</v>
      </c>
      <c r="N102" s="43">
        <f t="shared" si="119"/>
        <v>6598.4285714285706</v>
      </c>
      <c r="O102" s="42">
        <f>'Actual Production'!O102/$A102</f>
        <v>0</v>
      </c>
      <c r="P102" s="44">
        <f>'Actual Production'!P102/$A102</f>
        <v>0</v>
      </c>
      <c r="Q102" s="43">
        <f t="shared" si="120"/>
        <v>0</v>
      </c>
      <c r="R102" s="42">
        <f>'Actual Production'!R102/$A102</f>
        <v>3224.3021428571433</v>
      </c>
      <c r="S102" s="44">
        <f>'Actual Production'!S102/$A102</f>
        <v>2731.0546428571429</v>
      </c>
      <c r="T102" s="43">
        <f t="shared" si="121"/>
        <v>5955.3567857142862</v>
      </c>
      <c r="U102" s="42">
        <f>'Actual Production'!U102/$A102</f>
        <v>2950.7142857142858</v>
      </c>
      <c r="V102" s="44">
        <f>'Actual Production'!V102/$A102</f>
        <v>7110</v>
      </c>
      <c r="W102" s="43">
        <f t="shared" si="122"/>
        <v>10060.714285714286</v>
      </c>
      <c r="X102" s="42">
        <f>'Actual Production'!X102/$A102</f>
        <v>1609.4707142857144</v>
      </c>
      <c r="Y102" s="44">
        <f>'Actual Production'!Y102/$A102</f>
        <v>1207.2967857142855</v>
      </c>
      <c r="Z102" s="43">
        <f t="shared" si="123"/>
        <v>2816.7674999999999</v>
      </c>
      <c r="AA102" s="297">
        <f t="shared" si="124"/>
        <v>22277.201428571432</v>
      </c>
      <c r="AB102" s="297">
        <f t="shared" si="125"/>
        <v>44341.851428571426</v>
      </c>
      <c r="AC102" s="85">
        <f t="shared" si="126"/>
        <v>66619.052857142859</v>
      </c>
      <c r="AD102" s="94">
        <f t="shared" si="138"/>
        <v>33.439685004742429</v>
      </c>
      <c r="AH102" s="41">
        <v>43497</v>
      </c>
      <c r="AI102" s="42">
        <f>'Actual Production'!AI102/$A102</f>
        <v>3081.7857142857142</v>
      </c>
      <c r="AJ102" s="42">
        <f>'Actual Production'!AJ102/$A102</f>
        <v>8424.8214285714294</v>
      </c>
      <c r="AK102" s="43">
        <f t="shared" si="139"/>
        <v>11506.607142857143</v>
      </c>
      <c r="AL102" s="42">
        <f>'Actual Production'!AL102/$A102</f>
        <v>3073.5392857142861</v>
      </c>
      <c r="AM102" s="42">
        <f>'Actual Production'!AM102/$A102</f>
        <v>8691.6892857142848</v>
      </c>
      <c r="AN102" s="43">
        <f t="shared" si="127"/>
        <v>11765.228571428572</v>
      </c>
      <c r="AO102" s="42">
        <f>'Actual Production'!AO102/$A102</f>
        <v>6244.9339285714286</v>
      </c>
      <c r="AP102" s="42">
        <f>'Actual Production'!AP102/$A102</f>
        <v>8469.2999999999993</v>
      </c>
      <c r="AQ102" s="43">
        <f t="shared" si="128"/>
        <v>14714.233928571428</v>
      </c>
      <c r="AR102" s="42">
        <f>'Actual Production'!AR102/$A102</f>
        <v>2443.8878571428572</v>
      </c>
      <c r="AS102" s="42">
        <f>'Actual Production'!AS102/$A102</f>
        <v>4547.1885714285718</v>
      </c>
      <c r="AT102" s="43">
        <f t="shared" si="129"/>
        <v>6991.0764285714286</v>
      </c>
      <c r="AU102" s="42">
        <f>'Actual Production'!AU102/$A102</f>
        <v>0</v>
      </c>
      <c r="AV102" s="44">
        <f>'Actual Production'!AV102/$A102</f>
        <v>0</v>
      </c>
      <c r="AW102" s="43">
        <f t="shared" si="130"/>
        <v>0</v>
      </c>
      <c r="AX102" s="42">
        <f>'Actual Production'!AX102/$A102</f>
        <v>2888.7560714285714</v>
      </c>
      <c r="AY102" s="44">
        <f>'Actual Production'!AY102/$A102</f>
        <v>2746.5328571428572</v>
      </c>
      <c r="AZ102" s="43">
        <f t="shared" si="131"/>
        <v>5635.2889285714282</v>
      </c>
      <c r="BA102" s="42">
        <f>'Actual Production'!BA102/$A102</f>
        <v>3045.3928571428573</v>
      </c>
      <c r="BB102" s="44">
        <f>'Actual Production'!BB102/$A102</f>
        <v>6234.9285714285716</v>
      </c>
      <c r="BC102" s="43">
        <f t="shared" si="132"/>
        <v>9280.3214285714294</v>
      </c>
      <c r="BD102" s="42">
        <f>'Actual Production'!BD102/$A102</f>
        <v>1611.2857142857142</v>
      </c>
      <c r="BE102" s="44">
        <f>'Actual Production'!BE102/$A102</f>
        <v>1134.6678571428572</v>
      </c>
      <c r="BF102" s="43">
        <f t="shared" si="133"/>
        <v>2745.9535714285712</v>
      </c>
      <c r="BG102" s="297">
        <f t="shared" si="134"/>
        <v>22389.58142857143</v>
      </c>
      <c r="BH102" s="297">
        <f t="shared" si="135"/>
        <v>40249.12857142857</v>
      </c>
      <c r="BI102" s="85">
        <f t="shared" si="136"/>
        <v>62638.71</v>
      </c>
      <c r="BJ102" s="22"/>
    </row>
    <row r="103" spans="1:62" ht="15" thickBot="1" x14ac:dyDescent="0.4">
      <c r="A103" s="2">
        <v>31</v>
      </c>
      <c r="B103" s="41">
        <v>43525</v>
      </c>
      <c r="C103" s="42">
        <f>'Actual Production'!C103/$A103</f>
        <v>2969.9032258064517</v>
      </c>
      <c r="D103" s="42">
        <f>'Actual Production'!D103/$A103</f>
        <v>7763.322580645161</v>
      </c>
      <c r="E103" s="43">
        <f t="shared" si="137"/>
        <v>10733.225806451614</v>
      </c>
      <c r="F103" s="42">
        <f>'Actual Production'!F103/$A103</f>
        <v>2681.6774193548385</v>
      </c>
      <c r="G103" s="42">
        <f>'Actual Production'!G103/$A103</f>
        <v>8247.7096774193542</v>
      </c>
      <c r="H103" s="43">
        <f t="shared" si="117"/>
        <v>10929.387096774193</v>
      </c>
      <c r="I103" s="42">
        <f>'Actual Production'!I103/$A103</f>
        <v>7956.7096774193551</v>
      </c>
      <c r="J103" s="42">
        <f>'Actual Production'!J103/$A103</f>
        <v>11470.903225806451</v>
      </c>
      <c r="K103" s="43">
        <f t="shared" si="118"/>
        <v>19427.612903225807</v>
      </c>
      <c r="L103" s="42">
        <f>'Actual Production'!L103/$A103</f>
        <v>2810.1290322580644</v>
      </c>
      <c r="M103" s="42">
        <f>'Actual Production'!M103/$A103</f>
        <v>3887.4193548387098</v>
      </c>
      <c r="N103" s="43">
        <f t="shared" si="119"/>
        <v>6697.5483870967746</v>
      </c>
      <c r="O103" s="42">
        <f>'Actual Production'!O103/$A103</f>
        <v>296.32258064516128</v>
      </c>
      <c r="P103" s="44">
        <f>'Actual Production'!P103/$A103</f>
        <v>550.12903225806451</v>
      </c>
      <c r="Q103" s="43">
        <f t="shared" si="120"/>
        <v>846.45161290322585</v>
      </c>
      <c r="R103" s="42">
        <f>'Actual Production'!R103/$A103</f>
        <v>3366.4390322580643</v>
      </c>
      <c r="S103" s="44">
        <f>'Actual Production'!S103/$A103</f>
        <v>3290.1982258064518</v>
      </c>
      <c r="T103" s="43">
        <f t="shared" si="121"/>
        <v>6656.6372580645166</v>
      </c>
      <c r="U103" s="42">
        <f>'Actual Production'!U103/$A103</f>
        <v>2908.2258064516127</v>
      </c>
      <c r="V103" s="44">
        <f>'Actual Production'!V103/$A103</f>
        <v>7110.8064516129034</v>
      </c>
      <c r="W103" s="43">
        <f t="shared" si="122"/>
        <v>10019.032258064515</v>
      </c>
      <c r="X103" s="42">
        <f>'Actual Production'!X103/$A103</f>
        <v>485.89838709677423</v>
      </c>
      <c r="Y103" s="44">
        <f>'Actual Production'!Y103/$A103</f>
        <v>453.87870967741935</v>
      </c>
      <c r="Z103" s="43">
        <f t="shared" si="123"/>
        <v>939.77709677419352</v>
      </c>
      <c r="AA103" s="297">
        <f t="shared" si="124"/>
        <v>23475.305161290325</v>
      </c>
      <c r="AB103" s="297">
        <f t="shared" si="125"/>
        <v>42774.367258064514</v>
      </c>
      <c r="AC103" s="85">
        <f t="shared" si="126"/>
        <v>66249.672419354843</v>
      </c>
      <c r="AD103" s="94">
        <f t="shared" si="138"/>
        <v>35.434598095359057</v>
      </c>
      <c r="AH103" s="41">
        <v>43525</v>
      </c>
      <c r="AI103" s="42">
        <f>'Actual Production'!AI103/$A103</f>
        <v>2825.2903225806454</v>
      </c>
      <c r="AJ103" s="42">
        <f>'Actual Production'!AJ103/$A103</f>
        <v>6766.322580645161</v>
      </c>
      <c r="AK103" s="43">
        <f t="shared" si="139"/>
        <v>9591.6129032258068</v>
      </c>
      <c r="AL103" s="42">
        <f>'Actual Production'!AL103/$A103</f>
        <v>2491.2741935483873</v>
      </c>
      <c r="AM103" s="42">
        <f>'Actual Production'!AM103/$A103</f>
        <v>7451.5354838709682</v>
      </c>
      <c r="AN103" s="43">
        <f t="shared" si="127"/>
        <v>9942.8096774193546</v>
      </c>
      <c r="AO103" s="42">
        <f>'Actual Production'!AO103/$A103</f>
        <v>8601.5348387096783</v>
      </c>
      <c r="AP103" s="42">
        <f>'Actual Production'!AP103/$A103</f>
        <v>8199.6093548387107</v>
      </c>
      <c r="AQ103" s="43">
        <f t="shared" si="128"/>
        <v>16801.144193548389</v>
      </c>
      <c r="AR103" s="42">
        <f>'Actual Production'!AR103/$A103</f>
        <v>2487.2903225806454</v>
      </c>
      <c r="AS103" s="42">
        <f>'Actual Production'!AS103/$A103</f>
        <v>3177.1935483870966</v>
      </c>
      <c r="AT103" s="43">
        <f t="shared" si="129"/>
        <v>5664.4838709677424</v>
      </c>
      <c r="AU103" s="42">
        <f>'Actual Production'!AU103/$A103</f>
        <v>222.45161290322579</v>
      </c>
      <c r="AV103" s="44">
        <f>'Actual Production'!AV103/$A103</f>
        <v>248.80645161290323</v>
      </c>
      <c r="AW103" s="43">
        <f t="shared" si="130"/>
        <v>471.25806451612902</v>
      </c>
      <c r="AX103" s="42">
        <f>'Actual Production'!AX103/$A103</f>
        <v>3205.0022580645164</v>
      </c>
      <c r="AY103" s="44">
        <f>'Actual Production'!AY103/$A103</f>
        <v>2261.297096774194</v>
      </c>
      <c r="AZ103" s="43">
        <f t="shared" si="131"/>
        <v>5466.2993548387103</v>
      </c>
      <c r="BA103" s="42">
        <f>'Actual Production'!BA103/$A103</f>
        <v>2823.3225806451615</v>
      </c>
      <c r="BB103" s="44">
        <f>'Actual Production'!BB103/$A103</f>
        <v>6869.7096774193551</v>
      </c>
      <c r="BC103" s="43">
        <f t="shared" si="132"/>
        <v>9693.032258064517</v>
      </c>
      <c r="BD103" s="42">
        <f>'Actual Production'!BD103/$A103</f>
        <v>553.53290322580642</v>
      </c>
      <c r="BE103" s="44">
        <f>'Actual Production'!BE103/$A103</f>
        <v>612.90548387096771</v>
      </c>
      <c r="BF103" s="43">
        <f t="shared" si="133"/>
        <v>1166.438387096774</v>
      </c>
      <c r="BG103" s="297">
        <f t="shared" si="134"/>
        <v>23209.699032258068</v>
      </c>
      <c r="BH103" s="297">
        <f t="shared" si="135"/>
        <v>35587.379677419354</v>
      </c>
      <c r="BI103" s="85">
        <f t="shared" si="136"/>
        <v>58797.078709677415</v>
      </c>
      <c r="BJ103" s="22"/>
    </row>
    <row r="104" spans="1:62" ht="15" thickBot="1" x14ac:dyDescent="0.4">
      <c r="A104" s="2">
        <f>SUM(A92:A103)</f>
        <v>365</v>
      </c>
      <c r="B104" s="45" t="s">
        <v>83</v>
      </c>
      <c r="C104" s="46">
        <f>'Actual Production'!C104/$A104</f>
        <v>2734.4191780821916</v>
      </c>
      <c r="D104" s="47">
        <f>'Actual Production'!D104/$A104</f>
        <v>7909.2520547945205</v>
      </c>
      <c r="E104" s="48">
        <f t="shared" si="137"/>
        <v>10643.671232876712</v>
      </c>
      <c r="F104" s="46">
        <f>'Actual Production'!F104/$A104</f>
        <v>2724.6849315068494</v>
      </c>
      <c r="G104" s="47">
        <f>'Actual Production'!G104/$A104</f>
        <v>7311.4794520547948</v>
      </c>
      <c r="H104" s="48">
        <f t="shared" si="117"/>
        <v>10036.164383561645</v>
      </c>
      <c r="I104" s="46">
        <f>'Actual Production'!I104/$A104</f>
        <v>6188.186301369863</v>
      </c>
      <c r="J104" s="47">
        <f>'Actual Production'!J104/$A104</f>
        <v>9225.6630136986296</v>
      </c>
      <c r="K104" s="48">
        <f t="shared" si="118"/>
        <v>15413.849315068492</v>
      </c>
      <c r="L104" s="46">
        <f>'Actual Production'!L104/$A104</f>
        <v>1637.6246575342466</v>
      </c>
      <c r="M104" s="47">
        <f>'Actual Production'!M104/$A104</f>
        <v>3463.6602739726027</v>
      </c>
      <c r="N104" s="48">
        <f t="shared" si="119"/>
        <v>5101.2849315068488</v>
      </c>
      <c r="O104" s="46">
        <f>'Actual Production'!O104/$A104</f>
        <v>498.58356164383559</v>
      </c>
      <c r="P104" s="47">
        <f>'Actual Production'!P104/$A104</f>
        <v>335.10684931506847</v>
      </c>
      <c r="Q104" s="48">
        <f t="shared" si="120"/>
        <v>833.69041095890407</v>
      </c>
      <c r="R104" s="46">
        <f>'Actual Production'!R104/$A104</f>
        <v>2503.1712602739726</v>
      </c>
      <c r="S104" s="47">
        <f>'Actual Production'!S104/$A104</f>
        <v>2201.6615616438357</v>
      </c>
      <c r="T104" s="48">
        <f t="shared" si="121"/>
        <v>4704.8328219178084</v>
      </c>
      <c r="U104" s="46">
        <f>'Actual Production'!U104/$A104</f>
        <v>2843.4986301369863</v>
      </c>
      <c r="V104" s="47">
        <f>'Actual Production'!V104/$A104</f>
        <v>7213.6794520547946</v>
      </c>
      <c r="W104" s="48">
        <f t="shared" si="122"/>
        <v>10057.178082191782</v>
      </c>
      <c r="X104" s="46">
        <f>'Actual Production'!X104/$A104</f>
        <v>1092.5348219178081</v>
      </c>
      <c r="Y104" s="47">
        <f>'Actual Production'!Y104/$A104</f>
        <v>905.51186301369864</v>
      </c>
      <c r="Z104" s="48">
        <f t="shared" si="123"/>
        <v>1998.0466849315067</v>
      </c>
      <c r="AA104" s="298">
        <f>'Actual Production'!AA104/$A104</f>
        <v>20222.703342465753</v>
      </c>
      <c r="AB104" s="299">
        <f>'Actual Production'!AB104/$A104</f>
        <v>38566.014520547942</v>
      </c>
      <c r="AC104" s="300">
        <f>+AA104+AB104</f>
        <v>58788.717863013691</v>
      </c>
      <c r="AD104" s="94">
        <f t="shared" si="138"/>
        <v>34.398952856205526</v>
      </c>
      <c r="AF104" s="22">
        <f>T104-AZ104</f>
        <v>150.74799999999959</v>
      </c>
      <c r="AH104" s="45" t="s">
        <v>14</v>
      </c>
      <c r="AI104" s="46">
        <f>'Actual Production'!AI104/$A104</f>
        <v>2751.9139726027402</v>
      </c>
      <c r="AJ104" s="47">
        <f>'Actual Production'!AJ104/$A104</f>
        <v>7769.0232876712325</v>
      </c>
      <c r="AK104" s="48">
        <f t="shared" si="139"/>
        <v>10520.937260273973</v>
      </c>
      <c r="AL104" s="46">
        <f>'Actual Production'!AL104/$A104</f>
        <v>2748.3476712328766</v>
      </c>
      <c r="AM104" s="47">
        <f>'Actual Production'!AM104/$A104</f>
        <v>7476.8621917808214</v>
      </c>
      <c r="AN104" s="48">
        <f t="shared" si="127"/>
        <v>10225.209863013697</v>
      </c>
      <c r="AO104" s="46">
        <f>'Actual Production'!AO104/$A104</f>
        <v>6202.3900273972595</v>
      </c>
      <c r="AP104" s="47">
        <f>'Actual Production'!AP104/$A104</f>
        <v>8964.0066027397261</v>
      </c>
      <c r="AQ104" s="48">
        <f t="shared" si="128"/>
        <v>15166.396630136986</v>
      </c>
      <c r="AR104" s="46">
        <f>'Actual Production'!AR104/$A104</f>
        <v>1627.6361369863012</v>
      </c>
      <c r="AS104" s="47">
        <f>'Actual Production'!AS104/$A104</f>
        <v>2916.9678356164386</v>
      </c>
      <c r="AT104" s="48">
        <f t="shared" si="129"/>
        <v>4544.6039726027393</v>
      </c>
      <c r="AU104" s="46">
        <f>'Actual Production'!AU104/$A104</f>
        <v>499.87945205479451</v>
      </c>
      <c r="AV104" s="47">
        <f>'Actual Production'!AV104/$A104</f>
        <v>303.76438356164385</v>
      </c>
      <c r="AW104" s="48">
        <f t="shared" si="130"/>
        <v>803.64383561643831</v>
      </c>
      <c r="AX104" s="46">
        <f>'Actual Production'!AX104/$A104</f>
        <v>2460.3563287671236</v>
      </c>
      <c r="AY104" s="47">
        <f>'Actual Production'!AY104/$A104</f>
        <v>2093.7284931506852</v>
      </c>
      <c r="AZ104" s="48">
        <f t="shared" si="131"/>
        <v>4554.0848219178088</v>
      </c>
      <c r="BA104" s="46">
        <f>'Actual Production'!BA104/$A104</f>
        <v>2953.5945205479452</v>
      </c>
      <c r="BB104" s="47">
        <f>'Actual Production'!BB104/$A104</f>
        <v>6470.6630136986305</v>
      </c>
      <c r="BC104" s="48">
        <f t="shared" si="132"/>
        <v>9424.2575342465752</v>
      </c>
      <c r="BD104" s="46">
        <f>'Actual Production'!BD104/$A104</f>
        <v>1133.861698630137</v>
      </c>
      <c r="BE104" s="47">
        <f>'Actual Production'!BE104/$A104</f>
        <v>915.92265753424658</v>
      </c>
      <c r="BF104" s="48">
        <f t="shared" si="133"/>
        <v>2049.7843561643836</v>
      </c>
      <c r="BG104" s="298">
        <f>'Actual Production'!BG104/$A104</f>
        <v>20377.979808219177</v>
      </c>
      <c r="BH104" s="299">
        <f>'Actual Production'!BH104/$A104</f>
        <v>36910.938465753425</v>
      </c>
      <c r="BI104" s="300">
        <f>+BG104+BH104</f>
        <v>57288.918273972602</v>
      </c>
    </row>
    <row r="105" spans="1:62" ht="15.75" hidden="1" customHeight="1" thickBot="1" x14ac:dyDescent="0.4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94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</row>
    <row r="106" spans="1:62" ht="15.75" hidden="1" customHeight="1" thickBot="1" x14ac:dyDescent="0.4">
      <c r="B106" s="36"/>
      <c r="C106" s="606" t="s">
        <v>21</v>
      </c>
      <c r="D106" s="607"/>
      <c r="E106" s="607"/>
      <c r="F106" s="607"/>
      <c r="G106" s="607"/>
      <c r="H106" s="607"/>
      <c r="I106" s="607"/>
      <c r="J106" s="607"/>
      <c r="K106" s="607"/>
      <c r="L106" s="607"/>
      <c r="M106" s="607"/>
      <c r="N106" s="607"/>
      <c r="O106" s="607"/>
      <c r="P106" s="607"/>
      <c r="Q106" s="607"/>
      <c r="R106" s="607"/>
      <c r="S106" s="607"/>
      <c r="T106" s="607"/>
      <c r="U106" s="607"/>
      <c r="V106" s="607"/>
      <c r="W106" s="607"/>
      <c r="X106" s="607"/>
      <c r="Y106" s="607"/>
      <c r="Z106" s="607"/>
      <c r="AA106" s="607"/>
      <c r="AB106" s="607"/>
      <c r="AC106" s="608"/>
      <c r="AD106" s="94"/>
      <c r="AH106" s="36"/>
      <c r="AI106" s="606" t="s">
        <v>28</v>
      </c>
      <c r="AJ106" s="607"/>
      <c r="AK106" s="607"/>
      <c r="AL106" s="607"/>
      <c r="AM106" s="607"/>
      <c r="AN106" s="607"/>
      <c r="AO106" s="607"/>
      <c r="AP106" s="607"/>
      <c r="AQ106" s="607"/>
      <c r="AR106" s="607"/>
      <c r="AS106" s="607"/>
      <c r="AT106" s="607"/>
      <c r="AU106" s="607"/>
      <c r="AV106" s="607"/>
      <c r="AW106" s="607"/>
      <c r="AX106" s="607"/>
      <c r="AY106" s="607"/>
      <c r="AZ106" s="607"/>
      <c r="BA106" s="607"/>
      <c r="BB106" s="607"/>
      <c r="BC106" s="607"/>
      <c r="BD106" s="607"/>
      <c r="BE106" s="607"/>
      <c r="BF106" s="607"/>
      <c r="BG106" s="607"/>
      <c r="BH106" s="607"/>
      <c r="BI106" s="608"/>
    </row>
    <row r="107" spans="1:62" ht="15.75" hidden="1" customHeight="1" thickBot="1" x14ac:dyDescent="0.4">
      <c r="B107" s="37"/>
      <c r="C107" s="602" t="s">
        <v>1</v>
      </c>
      <c r="D107" s="603"/>
      <c r="E107" s="604"/>
      <c r="F107" s="602" t="s">
        <v>2</v>
      </c>
      <c r="G107" s="603"/>
      <c r="H107" s="604"/>
      <c r="I107" s="602" t="s">
        <v>3</v>
      </c>
      <c r="J107" s="603"/>
      <c r="K107" s="604"/>
      <c r="L107" s="602" t="s">
        <v>4</v>
      </c>
      <c r="M107" s="603"/>
      <c r="N107" s="604"/>
      <c r="O107" s="602" t="s">
        <v>5</v>
      </c>
      <c r="P107" s="603"/>
      <c r="Q107" s="604"/>
      <c r="R107" s="602" t="s">
        <v>6</v>
      </c>
      <c r="S107" s="603"/>
      <c r="T107" s="604"/>
      <c r="U107" s="602" t="s">
        <v>7</v>
      </c>
      <c r="V107" s="603"/>
      <c r="W107" s="604"/>
      <c r="X107" s="602" t="s">
        <v>8</v>
      </c>
      <c r="Y107" s="603"/>
      <c r="Z107" s="604"/>
      <c r="AA107" s="602" t="s">
        <v>9</v>
      </c>
      <c r="AB107" s="603"/>
      <c r="AC107" s="604"/>
      <c r="AD107" s="94"/>
      <c r="AH107" s="37"/>
      <c r="AI107" s="602" t="s">
        <v>1</v>
      </c>
      <c r="AJ107" s="603"/>
      <c r="AK107" s="604"/>
      <c r="AL107" s="602" t="s">
        <v>2</v>
      </c>
      <c r="AM107" s="603"/>
      <c r="AN107" s="604"/>
      <c r="AO107" s="602" t="s">
        <v>3</v>
      </c>
      <c r="AP107" s="603"/>
      <c r="AQ107" s="604"/>
      <c r="AR107" s="602" t="s">
        <v>4</v>
      </c>
      <c r="AS107" s="603"/>
      <c r="AT107" s="604"/>
      <c r="AU107" s="602" t="s">
        <v>5</v>
      </c>
      <c r="AV107" s="603"/>
      <c r="AW107" s="604"/>
      <c r="AX107" s="602" t="s">
        <v>6</v>
      </c>
      <c r="AY107" s="603"/>
      <c r="AZ107" s="604"/>
      <c r="BA107" s="602" t="s">
        <v>7</v>
      </c>
      <c r="BB107" s="603"/>
      <c r="BC107" s="604"/>
      <c r="BD107" s="602" t="s">
        <v>8</v>
      </c>
      <c r="BE107" s="603"/>
      <c r="BF107" s="604"/>
      <c r="BG107" s="602" t="s">
        <v>9</v>
      </c>
      <c r="BH107" s="603"/>
      <c r="BI107" s="604"/>
    </row>
    <row r="108" spans="1:62" ht="15.75" hidden="1" customHeight="1" thickBot="1" x14ac:dyDescent="0.4">
      <c r="B108" s="37"/>
      <c r="C108" s="38" t="s">
        <v>10</v>
      </c>
      <c r="D108" s="39" t="s">
        <v>11</v>
      </c>
      <c r="E108" s="40" t="s">
        <v>12</v>
      </c>
      <c r="F108" s="38" t="str">
        <f t="shared" ref="F108:Z108" si="140">+C108</f>
        <v>LUMP</v>
      </c>
      <c r="G108" s="39" t="str">
        <f t="shared" si="140"/>
        <v>FINES</v>
      </c>
      <c r="H108" s="40" t="str">
        <f t="shared" si="140"/>
        <v>TOT</v>
      </c>
      <c r="I108" s="38" t="str">
        <f t="shared" si="140"/>
        <v>LUMP</v>
      </c>
      <c r="J108" s="39" t="str">
        <f t="shared" si="140"/>
        <v>FINES</v>
      </c>
      <c r="K108" s="40" t="str">
        <f t="shared" si="140"/>
        <v>TOT</v>
      </c>
      <c r="L108" s="38" t="str">
        <f t="shared" ref="L108:Q108" si="141">+F108</f>
        <v>LUMP</v>
      </c>
      <c r="M108" s="39" t="str">
        <f t="shared" si="141"/>
        <v>FINES</v>
      </c>
      <c r="N108" s="40" t="str">
        <f t="shared" si="141"/>
        <v>TOT</v>
      </c>
      <c r="O108" s="38" t="str">
        <f t="shared" si="141"/>
        <v>LUMP</v>
      </c>
      <c r="P108" s="39" t="str">
        <f t="shared" si="141"/>
        <v>FINES</v>
      </c>
      <c r="Q108" s="40" t="str">
        <f t="shared" si="141"/>
        <v>TOT</v>
      </c>
      <c r="R108" s="38" t="str">
        <f t="shared" si="140"/>
        <v>LUMP</v>
      </c>
      <c r="S108" s="39" t="str">
        <f t="shared" si="140"/>
        <v>FINES</v>
      </c>
      <c r="T108" s="40" t="str">
        <f t="shared" si="140"/>
        <v>TOT</v>
      </c>
      <c r="U108" s="38" t="str">
        <f t="shared" si="140"/>
        <v>LUMP</v>
      </c>
      <c r="V108" s="39" t="str">
        <f t="shared" si="140"/>
        <v>FINES</v>
      </c>
      <c r="W108" s="40" t="str">
        <f t="shared" si="140"/>
        <v>TOT</v>
      </c>
      <c r="X108" s="38" t="str">
        <f t="shared" si="140"/>
        <v>LUMP</v>
      </c>
      <c r="Y108" s="39" t="str">
        <f t="shared" si="140"/>
        <v>FINES</v>
      </c>
      <c r="Z108" s="40" t="str">
        <f t="shared" si="140"/>
        <v>TOT</v>
      </c>
      <c r="AA108" s="38" t="str">
        <f>+R108</f>
        <v>LUMP</v>
      </c>
      <c r="AB108" s="39" t="str">
        <f>+S108</f>
        <v>FINES</v>
      </c>
      <c r="AC108" s="40" t="str">
        <f>+T108</f>
        <v>TOT</v>
      </c>
      <c r="AD108" s="94"/>
      <c r="AH108" s="37"/>
      <c r="AI108" s="38" t="s">
        <v>10</v>
      </c>
      <c r="AJ108" s="39" t="s">
        <v>11</v>
      </c>
      <c r="AK108" s="40" t="s">
        <v>12</v>
      </c>
      <c r="AL108" s="38" t="str">
        <f t="shared" ref="AL108:BF108" si="142">+AI108</f>
        <v>LUMP</v>
      </c>
      <c r="AM108" s="39" t="str">
        <f t="shared" si="142"/>
        <v>FINES</v>
      </c>
      <c r="AN108" s="40" t="str">
        <f t="shared" si="142"/>
        <v>TOT</v>
      </c>
      <c r="AO108" s="38" t="str">
        <f t="shared" si="142"/>
        <v>LUMP</v>
      </c>
      <c r="AP108" s="39" t="str">
        <f t="shared" si="142"/>
        <v>FINES</v>
      </c>
      <c r="AQ108" s="40" t="str">
        <f t="shared" si="142"/>
        <v>TOT</v>
      </c>
      <c r="AR108" s="38" t="str">
        <f t="shared" ref="AR108:AW108" si="143">+AL108</f>
        <v>LUMP</v>
      </c>
      <c r="AS108" s="39" t="str">
        <f t="shared" si="143"/>
        <v>FINES</v>
      </c>
      <c r="AT108" s="40" t="str">
        <f t="shared" si="143"/>
        <v>TOT</v>
      </c>
      <c r="AU108" s="38" t="str">
        <f t="shared" si="143"/>
        <v>LUMP</v>
      </c>
      <c r="AV108" s="39" t="str">
        <f t="shared" si="143"/>
        <v>FINES</v>
      </c>
      <c r="AW108" s="40" t="str">
        <f t="shared" si="143"/>
        <v>TOT</v>
      </c>
      <c r="AX108" s="38" t="str">
        <f t="shared" si="142"/>
        <v>LUMP</v>
      </c>
      <c r="AY108" s="39" t="str">
        <f t="shared" si="142"/>
        <v>FINES</v>
      </c>
      <c r="AZ108" s="40" t="str">
        <f t="shared" si="142"/>
        <v>TOT</v>
      </c>
      <c r="BA108" s="38" t="str">
        <f t="shared" si="142"/>
        <v>LUMP</v>
      </c>
      <c r="BB108" s="39" t="str">
        <f t="shared" si="142"/>
        <v>FINES</v>
      </c>
      <c r="BC108" s="40" t="str">
        <f t="shared" si="142"/>
        <v>TOT</v>
      </c>
      <c r="BD108" s="38" t="str">
        <f t="shared" si="142"/>
        <v>LUMP</v>
      </c>
      <c r="BE108" s="39" t="str">
        <f t="shared" si="142"/>
        <v>FINES</v>
      </c>
      <c r="BF108" s="40" t="str">
        <f t="shared" si="142"/>
        <v>TOT</v>
      </c>
      <c r="BG108" s="38" t="str">
        <f>+AX108</f>
        <v>LUMP</v>
      </c>
      <c r="BH108" s="39" t="str">
        <f>+AY108</f>
        <v>FINES</v>
      </c>
      <c r="BI108" s="40" t="str">
        <f>+AZ108</f>
        <v>TOT</v>
      </c>
    </row>
    <row r="109" spans="1:62" x14ac:dyDescent="0.35">
      <c r="A109" s="2">
        <v>30</v>
      </c>
      <c r="B109" s="41">
        <v>43556</v>
      </c>
      <c r="C109" s="42">
        <f>'Actual Production'!C109/$A109</f>
        <v>3204</v>
      </c>
      <c r="D109" s="42">
        <f>'Actual Production'!D109/$A109</f>
        <v>6948</v>
      </c>
      <c r="E109" s="116">
        <f>+C109+D109</f>
        <v>10152</v>
      </c>
      <c r="F109" s="83">
        <f>'Actual Production'!F109/$A109</f>
        <v>2678.5</v>
      </c>
      <c r="G109" s="83">
        <f>'Actual Production'!G109/$A109</f>
        <v>7703.7</v>
      </c>
      <c r="H109" s="116">
        <f t="shared" ref="H109:H121" si="144">+F109+G109</f>
        <v>10382.200000000001</v>
      </c>
      <c r="I109" s="83">
        <f>'Actual Production'!I109/$A109</f>
        <v>7834.833333333333</v>
      </c>
      <c r="J109" s="83">
        <f>'Actual Production'!J109/$A109</f>
        <v>10681.2</v>
      </c>
      <c r="K109" s="116">
        <f t="shared" ref="K109:K121" si="145">+I109+J109</f>
        <v>18516.033333333333</v>
      </c>
      <c r="L109" s="83">
        <f>'Actual Production'!L109/$A109</f>
        <v>48.233333333333334</v>
      </c>
      <c r="M109" s="83">
        <f>'Actual Production'!M109/$A109</f>
        <v>32.166666666666664</v>
      </c>
      <c r="N109" s="116">
        <f t="shared" ref="N109:N121" si="146">+L109+M109</f>
        <v>80.400000000000006</v>
      </c>
      <c r="O109" s="83">
        <f>'Actual Production'!O109/$A109</f>
        <v>767.3416666666667</v>
      </c>
      <c r="P109" s="84">
        <f>'Actual Production'!P109/$A109</f>
        <v>753.18533333333335</v>
      </c>
      <c r="Q109" s="116">
        <f t="shared" ref="Q109:Q121" si="147">+O109+P109</f>
        <v>1520.527</v>
      </c>
      <c r="R109" s="83">
        <f>'Actual Production'!R109/$A109</f>
        <v>2342.4206666666664</v>
      </c>
      <c r="S109" s="84">
        <f>'Actual Production'!S109/$A109</f>
        <v>2769.1195000000002</v>
      </c>
      <c r="T109" s="116">
        <f t="shared" ref="T109:T121" si="148">+R109+S109</f>
        <v>5111.5401666666667</v>
      </c>
      <c r="U109" s="83">
        <f>'Actual Production'!U109/$A109</f>
        <v>2882.3333333333335</v>
      </c>
      <c r="V109" s="84">
        <f>'Actual Production'!V109/$A109</f>
        <v>6810.666666666667</v>
      </c>
      <c r="W109" s="116">
        <f t="shared" ref="W109:W121" si="149">+U109+V109</f>
        <v>9693</v>
      </c>
      <c r="X109" s="83">
        <f>'Actual Production'!X109/$A109</f>
        <v>1367.7</v>
      </c>
      <c r="Y109" s="84">
        <f>'Actual Production'!Y109/$A109</f>
        <v>1432.4966666666667</v>
      </c>
      <c r="Z109" s="116">
        <f t="shared" ref="Z109:Z121" si="150">+X109+Y109</f>
        <v>2800.1966666666667</v>
      </c>
      <c r="AA109" s="117">
        <f t="shared" ref="AA109:AA120" si="151">+L109+C109+F109+I109+R109+U109+X109+O109</f>
        <v>21125.362333333334</v>
      </c>
      <c r="AB109" s="117">
        <f t="shared" ref="AB109:AB120" si="152">+M109+D109+G109+J109+S109+V109+Y109+P109</f>
        <v>37130.534833333331</v>
      </c>
      <c r="AC109" s="82">
        <f t="shared" ref="AC109:AC120" si="153">+N109+E109+H109+K109+T109+W109+Z109+Q109</f>
        <v>58255.897166666662</v>
      </c>
      <c r="AD109" s="94">
        <f t="shared" si="138"/>
        <v>36.263045220803875</v>
      </c>
      <c r="AE109" s="22">
        <f>+AC109/A109</f>
        <v>1941.8632388888886</v>
      </c>
      <c r="AH109" s="41">
        <v>43556</v>
      </c>
      <c r="AI109" s="42">
        <f>'Actual Production'!AI109/$A109</f>
        <v>3232.9266666666667</v>
      </c>
      <c r="AJ109" s="42">
        <f>'Actual Production'!AJ109/$A109</f>
        <v>9359.8033333333333</v>
      </c>
      <c r="AK109" s="116">
        <f>+AI109+AJ109</f>
        <v>12592.73</v>
      </c>
      <c r="AL109" s="83">
        <f>'Actual Production'!AL109/$A109</f>
        <v>3846.8466666666668</v>
      </c>
      <c r="AM109" s="83">
        <f>'Actual Production'!AM109/$A109</f>
        <v>9816.6766666666663</v>
      </c>
      <c r="AN109" s="116">
        <f t="shared" ref="AN109:AN121" si="154">+AL109+AM109</f>
        <v>13663.523333333333</v>
      </c>
      <c r="AO109" s="83">
        <f>'Actual Production'!AO109/$A109</f>
        <v>5336.1746666666668</v>
      </c>
      <c r="AP109" s="83">
        <f>'Actual Production'!AP109/$A109</f>
        <v>8594.6769999999997</v>
      </c>
      <c r="AQ109" s="116">
        <f t="shared" ref="AQ109:AQ121" si="155">+AO109+AP109</f>
        <v>13930.851666666666</v>
      </c>
      <c r="AR109" s="83">
        <f>'Actual Production'!AR109/$A109</f>
        <v>608.50766666666664</v>
      </c>
      <c r="AS109" s="83">
        <f>'Actual Production'!AS109/$A109</f>
        <v>2031.3813333333335</v>
      </c>
      <c r="AT109" s="116">
        <f t="shared" ref="AT109:AT121" si="156">+AR109+AS109</f>
        <v>2639.8890000000001</v>
      </c>
      <c r="AU109" s="83">
        <f>'Actual Production'!AU109/$A109</f>
        <v>795.67866666666669</v>
      </c>
      <c r="AV109" s="84">
        <f>'Actual Production'!AV109/$A109</f>
        <v>831.49300000000005</v>
      </c>
      <c r="AW109" s="116">
        <f t="shared" ref="AW109:AW121" si="157">+AU109+AV109</f>
        <v>1627.1716666666666</v>
      </c>
      <c r="AX109" s="83">
        <f>'Actual Production'!AX109/$A109</f>
        <v>2727.3333333333335</v>
      </c>
      <c r="AY109" s="84">
        <f>'Actual Production'!AY109/$A109</f>
        <v>3300.7866666666669</v>
      </c>
      <c r="AZ109" s="116">
        <f t="shared" ref="AZ109:AZ121" si="158">+AX109+AY109</f>
        <v>6028.1200000000008</v>
      </c>
      <c r="BA109" s="83">
        <f>'Actual Production'!BA109/$A109</f>
        <v>3125.2333333333331</v>
      </c>
      <c r="BB109" s="84">
        <f>'Actual Production'!BB109/$A109</f>
        <v>6767.5666666666666</v>
      </c>
      <c r="BC109" s="116">
        <f t="shared" ref="BC109:BC121" si="159">+BA109+BB109</f>
        <v>9892.7999999999993</v>
      </c>
      <c r="BD109" s="83">
        <f>'Actual Production'!BD109/$A109</f>
        <v>1248.6779999999999</v>
      </c>
      <c r="BE109" s="84">
        <f>'Actual Production'!BE109/$A109</f>
        <v>1360.2993333333332</v>
      </c>
      <c r="BF109" s="116">
        <f t="shared" ref="BF109:BF121" si="160">+BD109+BE109</f>
        <v>2608.9773333333333</v>
      </c>
      <c r="BG109" s="117">
        <f t="shared" ref="BG109:BG120" si="161">+AR109+AI109+AL109+AO109+AX109+BA109+BD109+AU109</f>
        <v>20921.379000000001</v>
      </c>
      <c r="BH109" s="117">
        <f t="shared" ref="BH109:BH120" si="162">+AS109+AJ109+AM109+AP109+AY109+BB109+BE109+AV109</f>
        <v>42062.684000000001</v>
      </c>
      <c r="BI109" s="82">
        <f t="shared" ref="BI109:BI120" si="163">+AT109+AK109+AN109+AQ109+AZ109+BC109+BF109+AW109</f>
        <v>62984.062999999995</v>
      </c>
      <c r="BJ109" s="22"/>
    </row>
    <row r="110" spans="1:62" x14ac:dyDescent="0.35">
      <c r="A110" s="2">
        <v>31</v>
      </c>
      <c r="B110" s="41">
        <v>43586</v>
      </c>
      <c r="C110" s="42">
        <f>'Actual Production'!C110/$A110</f>
        <v>2595.5806451612902</v>
      </c>
      <c r="D110" s="42">
        <f>'Actual Production'!D110/$A110</f>
        <v>7243.4516129032254</v>
      </c>
      <c r="E110" s="116">
        <f t="shared" ref="E110:E121" si="164">+C110+D110</f>
        <v>9839.0322580645152</v>
      </c>
      <c r="F110" s="83">
        <f>'Actual Production'!F110/$A110</f>
        <v>2352.7419354838707</v>
      </c>
      <c r="G110" s="83">
        <f>'Actual Production'!G110/$A110</f>
        <v>8474.1935483870966</v>
      </c>
      <c r="H110" s="116">
        <f t="shared" si="144"/>
        <v>10826.935483870968</v>
      </c>
      <c r="I110" s="83">
        <f>'Actual Production'!I110/$A110</f>
        <v>6950.322580645161</v>
      </c>
      <c r="J110" s="83">
        <f>'Actual Production'!J110/$A110</f>
        <v>12234.225806451614</v>
      </c>
      <c r="K110" s="116">
        <f t="shared" si="145"/>
        <v>19184.548387096773</v>
      </c>
      <c r="L110" s="83">
        <f>'Actual Production'!L110/$A110</f>
        <v>2909.2258064516127</v>
      </c>
      <c r="M110" s="83">
        <f>'Actual Production'!M110/$A110</f>
        <v>2897.9677419354839</v>
      </c>
      <c r="N110" s="116">
        <f t="shared" si="146"/>
        <v>5807.1935483870966</v>
      </c>
      <c r="O110" s="83">
        <f>'Actual Production'!O110/$A110</f>
        <v>878.64516129032256</v>
      </c>
      <c r="P110" s="84">
        <f>'Actual Production'!P110/$A110</f>
        <v>690.06451612903231</v>
      </c>
      <c r="Q110" s="116">
        <f t="shared" si="147"/>
        <v>1568.7096774193549</v>
      </c>
      <c r="R110" s="83">
        <f>'Actual Production'!R110/$A110</f>
        <v>2219.9354838709678</v>
      </c>
      <c r="S110" s="84">
        <f>'Actual Production'!S110/$A110</f>
        <v>2668.9354838709678</v>
      </c>
      <c r="T110" s="116">
        <f t="shared" si="148"/>
        <v>4888.8709677419356</v>
      </c>
      <c r="U110" s="83">
        <f>'Actual Production'!U110/$A110</f>
        <v>2783.0645161290322</v>
      </c>
      <c r="V110" s="84">
        <f>'Actual Production'!V110/$A110</f>
        <v>6666.9354838709678</v>
      </c>
      <c r="W110" s="116">
        <f t="shared" si="149"/>
        <v>9450</v>
      </c>
      <c r="X110" s="83">
        <f>'Actual Production'!X110/$A110</f>
        <v>833.25806451612902</v>
      </c>
      <c r="Y110" s="84">
        <f>'Actual Production'!Y110/$A110</f>
        <v>1154.1290322580646</v>
      </c>
      <c r="Z110" s="116">
        <f t="shared" si="150"/>
        <v>1987.3870967741937</v>
      </c>
      <c r="AA110" s="117">
        <f t="shared" si="151"/>
        <v>21522.774193548383</v>
      </c>
      <c r="AB110" s="117">
        <f t="shared" si="152"/>
        <v>42029.903225806454</v>
      </c>
      <c r="AC110" s="82">
        <f t="shared" si="153"/>
        <v>63552.677419354841</v>
      </c>
      <c r="AD110" s="94">
        <f t="shared" si="138"/>
        <v>33.866038485726591</v>
      </c>
      <c r="AE110" s="22">
        <f t="shared" ref="AE110:AE120" si="165">+AC110/A110</f>
        <v>2050.0863683662851</v>
      </c>
      <c r="AH110" s="41">
        <v>43586</v>
      </c>
      <c r="AI110" s="42">
        <f>'Actual Production'!AI110/$A110</f>
        <v>2717.6967741935487</v>
      </c>
      <c r="AJ110" s="42">
        <f>'Actual Production'!AJ110/$A110</f>
        <v>8909.3741935483868</v>
      </c>
      <c r="AK110" s="116">
        <f t="shared" ref="AK110:AK121" si="166">+AI110+AJ110</f>
        <v>11627.070967741936</v>
      </c>
      <c r="AL110" s="83">
        <f>'Actual Production'!AL110/$A110</f>
        <v>2247.1612903225805</v>
      </c>
      <c r="AM110" s="83">
        <f>'Actual Production'!AM110/$A110</f>
        <v>9707.354838709678</v>
      </c>
      <c r="AN110" s="116">
        <f t="shared" si="154"/>
        <v>11954.516129032258</v>
      </c>
      <c r="AO110" s="83">
        <f>'Actual Production'!AO110/$A110</f>
        <v>7056.7419354838712</v>
      </c>
      <c r="AP110" s="83">
        <f>'Actual Production'!AP110/$A110</f>
        <v>9508.1290322580644</v>
      </c>
      <c r="AQ110" s="116">
        <f t="shared" si="155"/>
        <v>16564.870967741936</v>
      </c>
      <c r="AR110" s="83">
        <f>'Actual Production'!AR110/$A110</f>
        <v>2174.4667741935486</v>
      </c>
      <c r="AS110" s="83">
        <f>'Actual Production'!AS110/$A110</f>
        <v>1697.4596774193549</v>
      </c>
      <c r="AT110" s="116">
        <f t="shared" si="156"/>
        <v>3871.9264516129033</v>
      </c>
      <c r="AU110" s="83">
        <f>'Actual Production'!AU110/$A110</f>
        <v>767.9677419354839</v>
      </c>
      <c r="AV110" s="84">
        <f>'Actual Production'!AV110/$A110</f>
        <v>634.64516129032256</v>
      </c>
      <c r="AW110" s="116">
        <f t="shared" si="157"/>
        <v>1402.6129032258063</v>
      </c>
      <c r="AX110" s="83">
        <f>'Actual Production'!AX110/$A110</f>
        <v>2321.748387096774</v>
      </c>
      <c r="AY110" s="84">
        <f>'Actual Production'!AY110/$A110</f>
        <v>3565.5193548387092</v>
      </c>
      <c r="AZ110" s="116">
        <f t="shared" si="158"/>
        <v>5887.2677419354832</v>
      </c>
      <c r="BA110" s="83">
        <f>'Actual Production'!BA110/$A110</f>
        <v>2589.4193548387098</v>
      </c>
      <c r="BB110" s="84">
        <f>'Actual Production'!BB110/$A110</f>
        <v>6664.322580645161</v>
      </c>
      <c r="BC110" s="116">
        <f t="shared" si="159"/>
        <v>9253.7419354838712</v>
      </c>
      <c r="BD110" s="83">
        <f>'Actual Production'!BD110/$A110</f>
        <v>1106.6774193548388</v>
      </c>
      <c r="BE110" s="84">
        <f>'Actual Production'!BE110/$A110</f>
        <v>1067.6774193548388</v>
      </c>
      <c r="BF110" s="116">
        <f t="shared" si="160"/>
        <v>2174.3548387096776</v>
      </c>
      <c r="BG110" s="117">
        <f t="shared" si="161"/>
        <v>20981.879677419354</v>
      </c>
      <c r="BH110" s="117">
        <f t="shared" si="162"/>
        <v>41754.48225806452</v>
      </c>
      <c r="BI110" s="82">
        <f t="shared" si="163"/>
        <v>62736.361935483867</v>
      </c>
      <c r="BJ110" s="22"/>
    </row>
    <row r="111" spans="1:62" x14ac:dyDescent="0.35">
      <c r="A111" s="2">
        <v>30</v>
      </c>
      <c r="B111" s="41">
        <v>43617</v>
      </c>
      <c r="C111" s="42">
        <f>'Actual Production'!C111/$A111</f>
        <v>3218.8333333333335</v>
      </c>
      <c r="D111" s="42">
        <f>'Actual Production'!D111/$A111</f>
        <v>8802.1666666666661</v>
      </c>
      <c r="E111" s="116">
        <f t="shared" si="164"/>
        <v>12021</v>
      </c>
      <c r="F111" s="83">
        <f>'Actual Production'!F111/$A111</f>
        <v>2508.1</v>
      </c>
      <c r="G111" s="83">
        <f>'Actual Production'!G111/$A111</f>
        <v>8279.9</v>
      </c>
      <c r="H111" s="116">
        <f t="shared" si="144"/>
        <v>10788</v>
      </c>
      <c r="I111" s="83">
        <f>'Actual Production'!I111/$A111</f>
        <v>6372.9333333333334</v>
      </c>
      <c r="J111" s="83">
        <f>'Actual Production'!J111/$A111</f>
        <v>13114.233333333334</v>
      </c>
      <c r="K111" s="116">
        <f t="shared" si="145"/>
        <v>19487.166666666668</v>
      </c>
      <c r="L111" s="83">
        <f>'Actual Production'!L111/$A111</f>
        <v>1822.3</v>
      </c>
      <c r="M111" s="83">
        <f>'Actual Production'!M111/$A111</f>
        <v>3526.5</v>
      </c>
      <c r="N111" s="116">
        <f t="shared" si="146"/>
        <v>5348.8</v>
      </c>
      <c r="O111" s="83">
        <f>'Actual Production'!O111/$A111</f>
        <v>695.1013333333334</v>
      </c>
      <c r="P111" s="84">
        <f>'Actual Production'!P111/$A111</f>
        <v>740.90066666666667</v>
      </c>
      <c r="Q111" s="116">
        <f t="shared" si="147"/>
        <v>1436.002</v>
      </c>
      <c r="R111" s="83">
        <f>'Actual Production'!R111/$A111</f>
        <v>2157.6666666666665</v>
      </c>
      <c r="S111" s="84">
        <f>'Actual Production'!S111/$A111</f>
        <v>1455.0809999999999</v>
      </c>
      <c r="T111" s="116">
        <f t="shared" si="148"/>
        <v>3612.7476666666662</v>
      </c>
      <c r="U111" s="83">
        <f>'Actual Production'!U111/$A111</f>
        <v>3096.1666666666665</v>
      </c>
      <c r="V111" s="84">
        <f>'Actual Production'!V111/$A111</f>
        <v>7328.833333333333</v>
      </c>
      <c r="W111" s="116">
        <f t="shared" si="149"/>
        <v>10425</v>
      </c>
      <c r="X111" s="83">
        <f>'Actual Production'!X111/$A111</f>
        <v>248.23333333333332</v>
      </c>
      <c r="Y111" s="84">
        <f>'Actual Production'!Y111/$A111</f>
        <v>920.4</v>
      </c>
      <c r="Z111" s="116">
        <f t="shared" si="150"/>
        <v>1168.6333333333332</v>
      </c>
      <c r="AA111" s="117">
        <f t="shared" si="151"/>
        <v>20119.334666666666</v>
      </c>
      <c r="AB111" s="117">
        <f t="shared" si="152"/>
        <v>44168.015000000007</v>
      </c>
      <c r="AC111" s="82">
        <f t="shared" si="153"/>
        <v>64287.349666666669</v>
      </c>
      <c r="AD111" s="94">
        <f t="shared" si="138"/>
        <v>31.295946669113732</v>
      </c>
      <c r="AE111" s="22">
        <f t="shared" si="165"/>
        <v>2142.9116555555556</v>
      </c>
      <c r="AH111" s="41">
        <v>43617</v>
      </c>
      <c r="AI111" s="42">
        <f>'Actual Production'!AI111/$A111</f>
        <v>3184.2233333333334</v>
      </c>
      <c r="AJ111" s="42">
        <f>'Actual Production'!AJ111/$A111</f>
        <v>9392.9766666666656</v>
      </c>
      <c r="AK111" s="116">
        <f t="shared" si="166"/>
        <v>12577.199999999999</v>
      </c>
      <c r="AL111" s="83">
        <f>'Actual Production'!AL111/$A111</f>
        <v>2677.2013333333334</v>
      </c>
      <c r="AM111" s="83">
        <f>'Actual Production'!AM111/$A111</f>
        <v>8811.5986666666668</v>
      </c>
      <c r="AN111" s="116">
        <f t="shared" si="154"/>
        <v>11488.8</v>
      </c>
      <c r="AO111" s="83">
        <f>'Actual Production'!AO111/$A111</f>
        <v>7054.9106666666667</v>
      </c>
      <c r="AP111" s="83">
        <f>'Actual Production'!AP111/$A111</f>
        <v>11566.559000000001</v>
      </c>
      <c r="AQ111" s="116">
        <f t="shared" si="155"/>
        <v>18621.469666666668</v>
      </c>
      <c r="AR111" s="83">
        <f>'Actual Production'!AR111/$A111</f>
        <v>2571.5816666666665</v>
      </c>
      <c r="AS111" s="83">
        <f>'Actual Production'!AS111/$A111</f>
        <v>3575.4596666666666</v>
      </c>
      <c r="AT111" s="116">
        <f t="shared" si="156"/>
        <v>6147.0413333333327</v>
      </c>
      <c r="AU111" s="83">
        <f>'Actual Production'!AU111/$A111</f>
        <v>665.82699999999988</v>
      </c>
      <c r="AV111" s="84">
        <f>'Actual Production'!AV111/$A111</f>
        <v>486.51766666666663</v>
      </c>
      <c r="AW111" s="116">
        <f t="shared" si="157"/>
        <v>1152.3446666666664</v>
      </c>
      <c r="AX111" s="83">
        <f>'Actual Production'!AX111/$A111</f>
        <v>2057.5266666666666</v>
      </c>
      <c r="AY111" s="84">
        <f>'Actual Production'!AY111/$A111</f>
        <v>1248.0999999999999</v>
      </c>
      <c r="AZ111" s="116">
        <f t="shared" si="158"/>
        <v>3305.6266666666666</v>
      </c>
      <c r="BA111" s="83">
        <f>'Actual Production'!BA111/$A111</f>
        <v>2714.2333333333331</v>
      </c>
      <c r="BB111" s="84">
        <f>'Actual Production'!BB111/$A111</f>
        <v>7052.7</v>
      </c>
      <c r="BC111" s="116">
        <f t="shared" si="159"/>
        <v>9766.9333333333325</v>
      </c>
      <c r="BD111" s="83">
        <f>'Actual Production'!BD111/$A111</f>
        <v>212.61166666666668</v>
      </c>
      <c r="BE111" s="84">
        <f>'Actual Production'!BE111/$A111</f>
        <v>804.70800000000008</v>
      </c>
      <c r="BF111" s="116">
        <f t="shared" si="160"/>
        <v>1017.3196666666668</v>
      </c>
      <c r="BG111" s="117">
        <f t="shared" si="161"/>
        <v>21138.115666666668</v>
      </c>
      <c r="BH111" s="117">
        <f t="shared" si="162"/>
        <v>42938.619666666658</v>
      </c>
      <c r="BI111" s="82">
        <f t="shared" si="163"/>
        <v>64076.73533333333</v>
      </c>
      <c r="BJ111" s="22"/>
    </row>
    <row r="112" spans="1:62" x14ac:dyDescent="0.35">
      <c r="A112" s="2">
        <v>31</v>
      </c>
      <c r="B112" s="41">
        <v>43647</v>
      </c>
      <c r="C112" s="42">
        <f>'Actual Production'!C112/$A112</f>
        <v>3487.0967741935483</v>
      </c>
      <c r="D112" s="42">
        <f>'Actual Production'!D112/$A112</f>
        <v>8101.5806451612907</v>
      </c>
      <c r="E112" s="116">
        <f t="shared" si="164"/>
        <v>11588.677419354839</v>
      </c>
      <c r="F112" s="83">
        <f>'Actual Production'!F112/$A112</f>
        <v>2205.1612903225805</v>
      </c>
      <c r="G112" s="83">
        <f>'Actual Production'!G112/$A112</f>
        <v>6824.9354838709678</v>
      </c>
      <c r="H112" s="116">
        <f t="shared" si="144"/>
        <v>9030.0967741935492</v>
      </c>
      <c r="I112" s="83">
        <f>'Actual Production'!I112/$A112</f>
        <v>6278.4516129032254</v>
      </c>
      <c r="J112" s="83">
        <f>'Actual Production'!J112/$A112</f>
        <v>11355.032258064517</v>
      </c>
      <c r="K112" s="116">
        <f t="shared" si="145"/>
        <v>17633.483870967742</v>
      </c>
      <c r="L112" s="83">
        <f>'Actual Production'!L112/$A112</f>
        <v>1967.6129032258063</v>
      </c>
      <c r="M112" s="83">
        <f>'Actual Production'!M112/$A112</f>
        <v>2883.0967741935483</v>
      </c>
      <c r="N112" s="116">
        <f t="shared" si="146"/>
        <v>4850.7096774193542</v>
      </c>
      <c r="O112" s="83">
        <f>'Actual Production'!O112/$A112</f>
        <v>795.58322580645165</v>
      </c>
      <c r="P112" s="84">
        <f>'Actual Production'!P112/$A112</f>
        <v>1456.2287096774191</v>
      </c>
      <c r="Q112" s="116">
        <f t="shared" si="147"/>
        <v>2251.8119354838709</v>
      </c>
      <c r="R112" s="83">
        <f>'Actual Production'!R112/$A112</f>
        <v>2250.3977419354837</v>
      </c>
      <c r="S112" s="84">
        <f>'Actual Production'!S112/$A112</f>
        <v>628.92129032258072</v>
      </c>
      <c r="T112" s="116">
        <f t="shared" si="148"/>
        <v>2879.3190322580645</v>
      </c>
      <c r="U112" s="83">
        <f>'Actual Production'!U112/$A112</f>
        <v>2713.2258064516127</v>
      </c>
      <c r="V112" s="84">
        <f>'Actual Production'!V112/$A112</f>
        <v>6754.1935483870966</v>
      </c>
      <c r="W112" s="116">
        <f t="shared" si="149"/>
        <v>9467.4193548387084</v>
      </c>
      <c r="X112" s="83">
        <f>'Actual Production'!X112/$A112</f>
        <v>1413.8064516129032</v>
      </c>
      <c r="Y112" s="84">
        <f>'Actual Production'!Y112/$A112</f>
        <v>133.80645161290323</v>
      </c>
      <c r="Z112" s="116">
        <f t="shared" si="150"/>
        <v>1547.6129032258063</v>
      </c>
      <c r="AA112" s="117">
        <f t="shared" si="151"/>
        <v>21111.335806451607</v>
      </c>
      <c r="AB112" s="117">
        <f t="shared" si="152"/>
        <v>38137.79516129032</v>
      </c>
      <c r="AC112" s="82">
        <f t="shared" si="153"/>
        <v>59249.130967741934</v>
      </c>
      <c r="AD112" s="94">
        <f t="shared" si="138"/>
        <v>35.631469123058743</v>
      </c>
      <c r="AE112" s="22">
        <f t="shared" si="165"/>
        <v>1911.2622892819979</v>
      </c>
      <c r="AH112" s="41">
        <v>43647</v>
      </c>
      <c r="AI112" s="42">
        <f>'Actual Production'!AI112/$A112</f>
        <v>3337.2999999999997</v>
      </c>
      <c r="AJ112" s="42">
        <f>'Actual Production'!AJ112/$A112</f>
        <v>8325.2258064516136</v>
      </c>
      <c r="AK112" s="116">
        <f t="shared" si="166"/>
        <v>11662.525806451613</v>
      </c>
      <c r="AL112" s="83">
        <f>'Actual Production'!AL112/$A112</f>
        <v>2806.8125806451612</v>
      </c>
      <c r="AM112" s="83">
        <f>'Actual Production'!AM112/$A112</f>
        <v>8605.1809677419351</v>
      </c>
      <c r="AN112" s="116">
        <f t="shared" si="154"/>
        <v>11411.993548387096</v>
      </c>
      <c r="AO112" s="83">
        <f>'Actual Production'!AO112/$A112</f>
        <v>6541.0803225806458</v>
      </c>
      <c r="AP112" s="83">
        <f>'Actual Production'!AP112/$A112</f>
        <v>10571.167419354839</v>
      </c>
      <c r="AQ112" s="116">
        <f t="shared" si="155"/>
        <v>17112.247741935484</v>
      </c>
      <c r="AR112" s="83">
        <f>'Actual Production'!AR112/$A112</f>
        <v>1871.2222580645162</v>
      </c>
      <c r="AS112" s="83">
        <f>'Actual Production'!AS112/$A112</f>
        <v>2108.1477419354837</v>
      </c>
      <c r="AT112" s="116">
        <f t="shared" si="156"/>
        <v>3979.37</v>
      </c>
      <c r="AU112" s="83">
        <f>'Actual Production'!AU112/$A112</f>
        <v>876.92741935483866</v>
      </c>
      <c r="AV112" s="84">
        <f>'Actual Production'!AV112/$A112</f>
        <v>1377.9477419354837</v>
      </c>
      <c r="AW112" s="116">
        <f t="shared" si="157"/>
        <v>2254.8751612903225</v>
      </c>
      <c r="AX112" s="83">
        <f>'Actual Production'!AX112/$A112</f>
        <v>2975.1612903225805</v>
      </c>
      <c r="AY112" s="84">
        <f>'Actual Production'!AY112/$A112</f>
        <v>961.26451612903224</v>
      </c>
      <c r="AZ112" s="116">
        <f t="shared" si="158"/>
        <v>3936.4258064516125</v>
      </c>
      <c r="BA112" s="83">
        <f>'Actual Production'!BA112/$A112</f>
        <v>2419.7725806451613</v>
      </c>
      <c r="BB112" s="84">
        <f>'Actual Production'!BB112/$A112</f>
        <v>6183.6790322580646</v>
      </c>
      <c r="BC112" s="116">
        <f t="shared" si="159"/>
        <v>8603.4516129032254</v>
      </c>
      <c r="BD112" s="83">
        <f>'Actual Production'!BD112/$A112</f>
        <v>1488.6832258064517</v>
      </c>
      <c r="BE112" s="84">
        <f>'Actual Production'!BE112/$A112</f>
        <v>339.85483870967744</v>
      </c>
      <c r="BF112" s="116">
        <f t="shared" si="160"/>
        <v>1828.538064516129</v>
      </c>
      <c r="BG112" s="117">
        <f t="shared" si="161"/>
        <v>22316.959677419352</v>
      </c>
      <c r="BH112" s="117">
        <f t="shared" si="162"/>
        <v>38472.468064516121</v>
      </c>
      <c r="BI112" s="82">
        <f t="shared" si="163"/>
        <v>60789.427741935477</v>
      </c>
      <c r="BJ112" s="22"/>
    </row>
    <row r="113" spans="1:62" x14ac:dyDescent="0.35">
      <c r="A113" s="2">
        <v>31</v>
      </c>
      <c r="B113" s="41">
        <v>43678</v>
      </c>
      <c r="C113" s="42">
        <f>'Actual Production'!C113/$A113</f>
        <v>3116.8709677419356</v>
      </c>
      <c r="D113" s="42">
        <f>'Actual Production'!D113/$A113</f>
        <v>7221.5161290322585</v>
      </c>
      <c r="E113" s="116">
        <f t="shared" si="164"/>
        <v>10338.387096774193</v>
      </c>
      <c r="F113" s="83">
        <f>'Actual Production'!F113/$A113</f>
        <v>2721.8387096774195</v>
      </c>
      <c r="G113" s="83">
        <f>'Actual Production'!G113/$A113</f>
        <v>6438.1935483870966</v>
      </c>
      <c r="H113" s="116">
        <f t="shared" si="144"/>
        <v>9160.0322580645152</v>
      </c>
      <c r="I113" s="83">
        <f>'Actual Production'!I113/$A113</f>
        <v>6336.8387096774195</v>
      </c>
      <c r="J113" s="83">
        <f>'Actual Production'!J113/$A113</f>
        <v>9483.1935483870966</v>
      </c>
      <c r="K113" s="116">
        <f t="shared" si="145"/>
        <v>15820.032258064515</v>
      </c>
      <c r="L113" s="83">
        <f>'Actual Production'!L113/$A113</f>
        <v>1437.8709677419354</v>
      </c>
      <c r="M113" s="83">
        <f>'Actual Production'!M113/$A113</f>
        <v>2768.8064516129034</v>
      </c>
      <c r="N113" s="116">
        <f t="shared" si="146"/>
        <v>4206.677419354839</v>
      </c>
      <c r="O113" s="83">
        <f>'Actual Production'!O113/$A113</f>
        <v>335.59354838709675</v>
      </c>
      <c r="P113" s="84">
        <f>'Actual Production'!P113/$A113</f>
        <v>951.27935483870965</v>
      </c>
      <c r="Q113" s="116">
        <f t="shared" si="147"/>
        <v>1286.8729032258063</v>
      </c>
      <c r="R113" s="83">
        <f>'Actual Production'!R113/$A113</f>
        <v>764.95161290322585</v>
      </c>
      <c r="S113" s="84">
        <f>'Actual Production'!S113/$A113</f>
        <v>98.103548387096779</v>
      </c>
      <c r="T113" s="116">
        <f t="shared" si="148"/>
        <v>863.05516129032264</v>
      </c>
      <c r="U113" s="83">
        <f>'Actual Production'!U113/$A113</f>
        <v>2783.3225806451615</v>
      </c>
      <c r="V113" s="84">
        <f>'Actual Production'!V113/$A113</f>
        <v>7630.5483870967746</v>
      </c>
      <c r="W113" s="116">
        <f t="shared" si="149"/>
        <v>10413.870967741936</v>
      </c>
      <c r="X113" s="83">
        <f>'Actual Production'!X113/$A113</f>
        <v>702.35483870967744</v>
      </c>
      <c r="Y113" s="84">
        <f>'Actual Production'!Y113/$A113</f>
        <v>1397.9032258064517</v>
      </c>
      <c r="Z113" s="116">
        <f t="shared" si="150"/>
        <v>2100.2580645161293</v>
      </c>
      <c r="AA113" s="117">
        <f t="shared" si="151"/>
        <v>18199.641935483873</v>
      </c>
      <c r="AB113" s="117">
        <f t="shared" si="152"/>
        <v>35989.544193548398</v>
      </c>
      <c r="AC113" s="82">
        <f t="shared" si="153"/>
        <v>54189.186129032256</v>
      </c>
      <c r="AD113" s="94">
        <f t="shared" si="138"/>
        <v>33.585376041906045</v>
      </c>
      <c r="AE113" s="22">
        <f t="shared" si="165"/>
        <v>1748.0382622268469</v>
      </c>
      <c r="AH113" s="41">
        <v>43678</v>
      </c>
      <c r="AI113" s="42">
        <f>'Actual Production'!AI113/$A113</f>
        <v>3135.3741935483872</v>
      </c>
      <c r="AJ113" s="42">
        <f>'Actual Production'!AJ113/$A113</f>
        <v>7258.5451612903234</v>
      </c>
      <c r="AK113" s="116">
        <f t="shared" si="166"/>
        <v>10393.91935483871</v>
      </c>
      <c r="AL113" s="83">
        <f>'Actual Production'!AL113/$A113</f>
        <v>3118.6458064516132</v>
      </c>
      <c r="AM113" s="83">
        <f>'Actual Production'!AM113/$A113</f>
        <v>7020.0090322580645</v>
      </c>
      <c r="AN113" s="116">
        <f t="shared" si="154"/>
        <v>10138.654838709677</v>
      </c>
      <c r="AO113" s="83">
        <f>'Actual Production'!AO113/$A113</f>
        <v>6597.1277419354828</v>
      </c>
      <c r="AP113" s="83">
        <f>'Actual Production'!AP113/$A113</f>
        <v>10327.139677419353</v>
      </c>
      <c r="AQ113" s="116">
        <f t="shared" si="155"/>
        <v>16924.267419354837</v>
      </c>
      <c r="AR113" s="83">
        <f>'Actual Production'!AR113/$A113</f>
        <v>1497.3267741935483</v>
      </c>
      <c r="AS113" s="83">
        <f>'Actual Production'!AS113/$A113</f>
        <v>2820.4164516129035</v>
      </c>
      <c r="AT113" s="116">
        <f t="shared" si="156"/>
        <v>4317.7432258064518</v>
      </c>
      <c r="AU113" s="83">
        <f>'Actual Production'!AU113/$A113</f>
        <v>318.29483870967738</v>
      </c>
      <c r="AV113" s="84">
        <f>'Actual Production'!AV113/$A113</f>
        <v>825.8741935483871</v>
      </c>
      <c r="AW113" s="116">
        <f t="shared" si="157"/>
        <v>1144.1690322580644</v>
      </c>
      <c r="AX113" s="83">
        <f>'Actual Production'!AX113/$A113</f>
        <v>1038.4129032258065</v>
      </c>
      <c r="AY113" s="84">
        <f>'Actual Production'!AY113/$A113</f>
        <v>248.48709677419356</v>
      </c>
      <c r="AZ113" s="116">
        <f t="shared" si="158"/>
        <v>1286.9000000000001</v>
      </c>
      <c r="BA113" s="83">
        <f>'Actual Production'!BA113/$A113</f>
        <v>2179.1612903225805</v>
      </c>
      <c r="BB113" s="84">
        <f>'Actual Production'!BB113/$A113</f>
        <v>7116.0322580645161</v>
      </c>
      <c r="BC113" s="116">
        <f t="shared" si="159"/>
        <v>9295.1935483870966</v>
      </c>
      <c r="BD113" s="83">
        <f>'Actual Production'!BD113/$A113</f>
        <v>611.87322580645161</v>
      </c>
      <c r="BE113" s="84">
        <f>'Actual Production'!BE113/$A113</f>
        <v>498.2706451612903</v>
      </c>
      <c r="BF113" s="116">
        <f t="shared" si="160"/>
        <v>1110.1438709677418</v>
      </c>
      <c r="BG113" s="117">
        <f t="shared" si="161"/>
        <v>18496.216774193548</v>
      </c>
      <c r="BH113" s="117">
        <f t="shared" si="162"/>
        <v>36114.77451612903</v>
      </c>
      <c r="BI113" s="82">
        <f t="shared" si="163"/>
        <v>54610.991290322578</v>
      </c>
      <c r="BJ113" s="22"/>
    </row>
    <row r="114" spans="1:62" x14ac:dyDescent="0.35">
      <c r="A114" s="2">
        <v>30</v>
      </c>
      <c r="B114" s="41">
        <v>43709</v>
      </c>
      <c r="C114" s="42">
        <f>'Actual Production'!C114/$A114</f>
        <v>2677.1333333333332</v>
      </c>
      <c r="D114" s="44">
        <f>'Actual Production'!D114/$A114</f>
        <v>7249.8666666666668</v>
      </c>
      <c r="E114" s="116">
        <f t="shared" si="164"/>
        <v>9927</v>
      </c>
      <c r="F114" s="83">
        <f>'Actual Production'!F114/$A114</f>
        <v>3120.1333333333332</v>
      </c>
      <c r="G114" s="84">
        <f>'Actual Production'!G114/$A114</f>
        <v>5354.9</v>
      </c>
      <c r="H114" s="116">
        <f t="shared" si="144"/>
        <v>8475.0333333333328</v>
      </c>
      <c r="I114" s="83">
        <f>'Actual Production'!I114/$A114</f>
        <v>3406.6666666666665</v>
      </c>
      <c r="J114" s="84">
        <f>'Actual Production'!J114/$A114</f>
        <v>5994.7333333333336</v>
      </c>
      <c r="K114" s="116">
        <f t="shared" si="145"/>
        <v>9401.4</v>
      </c>
      <c r="L114" s="83">
        <f>'Actual Production'!L114/$A114</f>
        <v>1293.0999999999999</v>
      </c>
      <c r="M114" s="84">
        <f>'Actual Production'!M114/$A114</f>
        <v>2378.5666666666666</v>
      </c>
      <c r="N114" s="82">
        <f t="shared" si="146"/>
        <v>3671.6666666666665</v>
      </c>
      <c r="O114" s="83">
        <f>'Actual Production'!O114/$A114</f>
        <v>1427.1680000000001</v>
      </c>
      <c r="P114" s="84">
        <f>'Actual Production'!P114/$A114</f>
        <v>1272.9286666666667</v>
      </c>
      <c r="Q114" s="82">
        <f t="shared" si="147"/>
        <v>2700.0966666666668</v>
      </c>
      <c r="R114" s="83">
        <f>'Actual Production'!R114/$A114</f>
        <v>335.048</v>
      </c>
      <c r="S114" s="84">
        <f>'Actual Production'!S114/$A114</f>
        <v>0</v>
      </c>
      <c r="T114" s="116">
        <f t="shared" si="148"/>
        <v>335.048</v>
      </c>
      <c r="U114" s="83">
        <f>'Actual Production'!U114/$A114</f>
        <v>2598.1666666666665</v>
      </c>
      <c r="V114" s="84">
        <f>'Actual Production'!V114/$A114</f>
        <v>6962.833333333333</v>
      </c>
      <c r="W114" s="116">
        <f t="shared" si="149"/>
        <v>9561</v>
      </c>
      <c r="X114" s="83">
        <f>'Actual Production'!X114/$A114</f>
        <v>509.8</v>
      </c>
      <c r="Y114" s="84">
        <f>'Actual Production'!Y114/$A114</f>
        <v>1044.5</v>
      </c>
      <c r="Z114" s="116">
        <f t="shared" si="150"/>
        <v>1554.3</v>
      </c>
      <c r="AA114" s="117">
        <f t="shared" si="151"/>
        <v>15367.215999999999</v>
      </c>
      <c r="AB114" s="117">
        <f t="shared" si="152"/>
        <v>30258.328666666665</v>
      </c>
      <c r="AC114" s="82">
        <f t="shared" si="153"/>
        <v>45625.544666666668</v>
      </c>
      <c r="AD114" s="94">
        <f t="shared" si="138"/>
        <v>33.681167232677559</v>
      </c>
      <c r="AE114" s="22">
        <f t="shared" si="165"/>
        <v>1520.851488888889</v>
      </c>
      <c r="AH114" s="41">
        <v>43709</v>
      </c>
      <c r="AI114" s="42">
        <f>'Actual Production'!AI114/$A114</f>
        <v>2708.7633333333338</v>
      </c>
      <c r="AJ114" s="44">
        <f>'Actual Production'!AJ114/$A114</f>
        <v>7327.6033333333326</v>
      </c>
      <c r="AK114" s="116">
        <f t="shared" si="166"/>
        <v>10036.366666666667</v>
      </c>
      <c r="AL114" s="83">
        <f>'Actual Production'!AL114/$A114</f>
        <v>3017.85</v>
      </c>
      <c r="AM114" s="84">
        <f>'Actual Production'!AM114/$A114</f>
        <v>6545.2599999999993</v>
      </c>
      <c r="AN114" s="116">
        <f t="shared" si="154"/>
        <v>9563.1099999999988</v>
      </c>
      <c r="AO114" s="83">
        <f>'Actual Production'!AO114/$A114</f>
        <v>4831.826</v>
      </c>
      <c r="AP114" s="84">
        <f>'Actual Production'!AP114/$A114</f>
        <v>8613.6663333333327</v>
      </c>
      <c r="AQ114" s="116">
        <f t="shared" si="155"/>
        <v>13445.492333333332</v>
      </c>
      <c r="AR114" s="83">
        <f>'Actual Production'!AR114/$A114</f>
        <v>1413.8836666666668</v>
      </c>
      <c r="AS114" s="84">
        <f>'Actual Production'!AS114/$A114</f>
        <v>2247.6976666666665</v>
      </c>
      <c r="AT114" s="82">
        <f t="shared" si="156"/>
        <v>3661.5813333333335</v>
      </c>
      <c r="AU114" s="83">
        <f>'Actual Production'!AU114/$A114</f>
        <v>1521.269</v>
      </c>
      <c r="AV114" s="84">
        <f>'Actual Production'!AV114/$A114</f>
        <v>1532.7923333333333</v>
      </c>
      <c r="AW114" s="82">
        <f t="shared" si="157"/>
        <v>3054.0613333333331</v>
      </c>
      <c r="AX114" s="83">
        <f>'Actual Production'!AX114/$A114</f>
        <v>237.48</v>
      </c>
      <c r="AY114" s="84">
        <f>'Actual Production'!AY114/$A114</f>
        <v>0</v>
      </c>
      <c r="AZ114" s="116">
        <f t="shared" si="158"/>
        <v>237.48</v>
      </c>
      <c r="BA114" s="83">
        <f>'Actual Production'!BA114/$A114</f>
        <v>2162.7286666666669</v>
      </c>
      <c r="BB114" s="84">
        <f>'Actual Production'!BB114/$A114</f>
        <v>7326.9279999999999</v>
      </c>
      <c r="BC114" s="116">
        <f t="shared" si="159"/>
        <v>9489.6566666666658</v>
      </c>
      <c r="BD114" s="83">
        <f>'Actual Production'!BD114/$A114</f>
        <v>701.28166666666664</v>
      </c>
      <c r="BE114" s="84">
        <f>'Actual Production'!BE114/$A114</f>
        <v>1297.5316666666665</v>
      </c>
      <c r="BF114" s="116">
        <f t="shared" si="160"/>
        <v>1998.813333333333</v>
      </c>
      <c r="BG114" s="117">
        <f t="shared" si="161"/>
        <v>16595.082333333332</v>
      </c>
      <c r="BH114" s="117">
        <f t="shared" si="162"/>
        <v>34891.479333333329</v>
      </c>
      <c r="BI114" s="82">
        <f t="shared" si="163"/>
        <v>51486.561666666668</v>
      </c>
      <c r="BJ114" s="22"/>
    </row>
    <row r="115" spans="1:62" x14ac:dyDescent="0.35">
      <c r="A115" s="2">
        <v>31</v>
      </c>
      <c r="B115" s="41">
        <v>43739</v>
      </c>
      <c r="C115" s="42">
        <f>'Actual Production'!C115/$A115</f>
        <v>3291.8064516129034</v>
      </c>
      <c r="D115" s="44">
        <f>'Actual Production'!D115/$A115</f>
        <v>7601.0967741935483</v>
      </c>
      <c r="E115" s="116">
        <f t="shared" si="164"/>
        <v>10892.903225806451</v>
      </c>
      <c r="F115" s="83">
        <f>'Actual Production'!F115/$A115</f>
        <v>3348.0967741935483</v>
      </c>
      <c r="G115" s="84">
        <f>'Actual Production'!G115/$A115</f>
        <v>7332.7419354838712</v>
      </c>
      <c r="H115" s="116">
        <f t="shared" si="144"/>
        <v>10680.83870967742</v>
      </c>
      <c r="I115" s="83">
        <f>'Actual Production'!I115/$A115</f>
        <v>5840.0322580645161</v>
      </c>
      <c r="J115" s="84">
        <f>'Actual Production'!J115/$A115</f>
        <v>8262.7419354838712</v>
      </c>
      <c r="K115" s="116">
        <f t="shared" si="145"/>
        <v>14102.774193548386</v>
      </c>
      <c r="L115" s="83">
        <f>'Actual Production'!L115/$A115</f>
        <v>1859.3548387096773</v>
      </c>
      <c r="M115" s="84">
        <f>'Actual Production'!M115/$A115</f>
        <v>2589.7096774193546</v>
      </c>
      <c r="N115" s="82">
        <f t="shared" si="146"/>
        <v>4449.0645161290322</v>
      </c>
      <c r="O115" s="83">
        <f>'Actual Production'!O115/$A115</f>
        <v>1055.6299999999999</v>
      </c>
      <c r="P115" s="84">
        <f>'Actual Production'!P115/$A115</f>
        <v>1748.8512903225806</v>
      </c>
      <c r="Q115" s="82">
        <f t="shared" si="147"/>
        <v>2804.4812903225802</v>
      </c>
      <c r="R115" s="83">
        <f>'Actual Production'!R115/$A115</f>
        <v>1686.1467741935485</v>
      </c>
      <c r="S115" s="84">
        <f>'Actual Production'!S115/$A115</f>
        <v>1363.1474193548388</v>
      </c>
      <c r="T115" s="116">
        <f t="shared" si="148"/>
        <v>3049.2941935483873</v>
      </c>
      <c r="U115" s="83">
        <f>'Actual Production'!U115/$A115</f>
        <v>2602.0967741935483</v>
      </c>
      <c r="V115" s="84">
        <f>'Actual Production'!V115/$A115</f>
        <v>6723.0645161290322</v>
      </c>
      <c r="W115" s="116">
        <f t="shared" si="149"/>
        <v>9325.1612903225796</v>
      </c>
      <c r="X115" s="83">
        <f>'Actual Production'!X115/$A115</f>
        <v>1070.2258064516129</v>
      </c>
      <c r="Y115" s="84">
        <f>'Actual Production'!Y115/$A115</f>
        <v>1164.1290322580646</v>
      </c>
      <c r="Z115" s="116">
        <f t="shared" si="150"/>
        <v>2234.3548387096776</v>
      </c>
      <c r="AA115" s="117">
        <f t="shared" si="151"/>
        <v>20753.389677419356</v>
      </c>
      <c r="AB115" s="117">
        <f t="shared" si="152"/>
        <v>36785.482580645163</v>
      </c>
      <c r="AC115" s="82">
        <f t="shared" si="153"/>
        <v>57538.872258064519</v>
      </c>
      <c r="AD115" s="94">
        <f t="shared" si="138"/>
        <v>36.068467912161083</v>
      </c>
      <c r="AE115" s="22">
        <f t="shared" si="165"/>
        <v>1856.0926534859523</v>
      </c>
      <c r="AH115" s="41">
        <v>43739</v>
      </c>
      <c r="AI115" s="42">
        <f>'Actual Production'!AI115/$A115</f>
        <v>3265.8387096774195</v>
      </c>
      <c r="AJ115" s="44">
        <f>'Actual Production'!AJ115/$A115</f>
        <v>7157.5483870967746</v>
      </c>
      <c r="AK115" s="116">
        <f t="shared" si="166"/>
        <v>10423.387096774193</v>
      </c>
      <c r="AL115" s="83">
        <f>'Actual Production'!AL115/$A115</f>
        <v>3178.0967741935483</v>
      </c>
      <c r="AM115" s="84">
        <f>'Actual Production'!AM115/$A115</f>
        <v>7724.2258064516127</v>
      </c>
      <c r="AN115" s="116">
        <f t="shared" si="154"/>
        <v>10902.322580645161</v>
      </c>
      <c r="AO115" s="83">
        <f>'Actual Production'!AO115/$A115</f>
        <v>5109.7419354838712</v>
      </c>
      <c r="AP115" s="84">
        <f>'Actual Production'!AP115/$A115</f>
        <v>8444.5483870967746</v>
      </c>
      <c r="AQ115" s="116">
        <f t="shared" si="155"/>
        <v>13554.290322580646</v>
      </c>
      <c r="AR115" s="83">
        <f>'Actual Production'!AR115/$A115</f>
        <v>1390.9887096774194</v>
      </c>
      <c r="AS115" s="84">
        <f>'Actual Production'!AS115/$A115</f>
        <v>4122.4532258064519</v>
      </c>
      <c r="AT115" s="82">
        <f t="shared" si="156"/>
        <v>5513.441935483871</v>
      </c>
      <c r="AU115" s="83">
        <f>'Actual Production'!AU115/$A115</f>
        <v>1012.3122580645162</v>
      </c>
      <c r="AV115" s="84">
        <f>'Actual Production'!AV115/$A115</f>
        <v>1763.5961290322582</v>
      </c>
      <c r="AW115" s="82">
        <f t="shared" si="157"/>
        <v>2775.9083870967743</v>
      </c>
      <c r="AX115" s="83">
        <f>'Actual Production'!AX115/$A115</f>
        <v>1727.4774193548387</v>
      </c>
      <c r="AY115" s="84">
        <f>'Actual Production'!AY115/$A115</f>
        <v>1301.6709677419356</v>
      </c>
      <c r="AZ115" s="116">
        <f t="shared" si="158"/>
        <v>3029.1483870967741</v>
      </c>
      <c r="BA115" s="83">
        <f>'Actual Production'!BA115/$A115</f>
        <v>2100.5806451612902</v>
      </c>
      <c r="BB115" s="84">
        <f>'Actual Production'!BB115/$A115</f>
        <v>6284</v>
      </c>
      <c r="BC115" s="116">
        <f t="shared" si="159"/>
        <v>8384.5806451612898</v>
      </c>
      <c r="BD115" s="83">
        <f>'Actual Production'!BD115/$A115</f>
        <v>959.38677419354838</v>
      </c>
      <c r="BE115" s="84">
        <f>'Actual Production'!BE115/$A115</f>
        <v>1611.47</v>
      </c>
      <c r="BF115" s="116">
        <f t="shared" si="160"/>
        <v>2570.8567741935485</v>
      </c>
      <c r="BG115" s="117">
        <f t="shared" si="161"/>
        <v>18744.423225806455</v>
      </c>
      <c r="BH115" s="117">
        <f t="shared" si="162"/>
        <v>38409.512903225812</v>
      </c>
      <c r="BI115" s="82">
        <f t="shared" si="163"/>
        <v>57153.936129032249</v>
      </c>
      <c r="BJ115" s="22"/>
    </row>
    <row r="116" spans="1:62" x14ac:dyDescent="0.35">
      <c r="A116" s="2">
        <v>30</v>
      </c>
      <c r="B116" s="41">
        <v>43770</v>
      </c>
      <c r="C116" s="42">
        <f>'Actual Production'!C116/$A116</f>
        <v>2438.4666666666667</v>
      </c>
      <c r="D116" s="42">
        <f>'Actual Production'!D116/$A116</f>
        <v>7545.5333333333338</v>
      </c>
      <c r="E116" s="116">
        <f t="shared" si="164"/>
        <v>9984</v>
      </c>
      <c r="F116" s="83">
        <f>'Actual Production'!F116/$A116</f>
        <v>3146.3</v>
      </c>
      <c r="G116" s="83">
        <f>'Actual Production'!G116/$A116</f>
        <v>8250.2999999999993</v>
      </c>
      <c r="H116" s="116">
        <f t="shared" si="144"/>
        <v>11396.599999999999</v>
      </c>
      <c r="I116" s="83">
        <f>'Actual Production'!I116/$A116</f>
        <v>6063.333333333333</v>
      </c>
      <c r="J116" s="83">
        <f>'Actual Production'!J116/$A116</f>
        <v>11479.1</v>
      </c>
      <c r="K116" s="116">
        <f t="shared" si="145"/>
        <v>17542.433333333334</v>
      </c>
      <c r="L116" s="83">
        <f>'Actual Production'!L116/$A116</f>
        <v>2111.8666666666668</v>
      </c>
      <c r="M116" s="83">
        <f>'Actual Production'!M116/$A116</f>
        <v>3517.6</v>
      </c>
      <c r="N116" s="116">
        <f t="shared" si="146"/>
        <v>5629.4666666666672</v>
      </c>
      <c r="O116" s="83">
        <f>'Actual Production'!O116/$A116</f>
        <v>1593.3876666666665</v>
      </c>
      <c r="P116" s="84">
        <f>'Actual Production'!P116/$A116</f>
        <v>2875.2966666666666</v>
      </c>
      <c r="Q116" s="116">
        <f t="shared" si="147"/>
        <v>4468.6843333333327</v>
      </c>
      <c r="R116" s="83">
        <f>'Actual Production'!R116/$A116</f>
        <v>2868.8053333333332</v>
      </c>
      <c r="S116" s="84">
        <f>'Actual Production'!S116/$A116</f>
        <v>2858.0756666666666</v>
      </c>
      <c r="T116" s="116">
        <f t="shared" si="148"/>
        <v>5726.8809999999994</v>
      </c>
      <c r="U116" s="83">
        <f>'Actual Production'!U116/$A116</f>
        <v>2987.8333333333335</v>
      </c>
      <c r="V116" s="84">
        <f>'Actual Production'!V116/$A116</f>
        <v>8409.5</v>
      </c>
      <c r="W116" s="116">
        <f t="shared" si="149"/>
        <v>11397.333333333334</v>
      </c>
      <c r="X116" s="83">
        <f>'Actual Production'!X116/$A116</f>
        <v>1160</v>
      </c>
      <c r="Y116" s="84">
        <f>'Actual Production'!Y116/$A116</f>
        <v>1337.7333333333333</v>
      </c>
      <c r="Z116" s="116">
        <f t="shared" si="150"/>
        <v>2497.7333333333336</v>
      </c>
      <c r="AA116" s="117">
        <f t="shared" si="151"/>
        <v>22369.992999999999</v>
      </c>
      <c r="AB116" s="117">
        <f t="shared" si="152"/>
        <v>46273.138999999996</v>
      </c>
      <c r="AC116" s="82">
        <f t="shared" si="153"/>
        <v>68643.132000000012</v>
      </c>
      <c r="AD116" s="94">
        <f t="shared" si="138"/>
        <v>32.588829134428181</v>
      </c>
      <c r="AE116" s="22">
        <f t="shared" si="165"/>
        <v>2288.1044000000006</v>
      </c>
      <c r="AH116" s="41">
        <v>43770</v>
      </c>
      <c r="AI116" s="42">
        <f>'Actual Production'!AI116/$A116</f>
        <v>2174.4433333333336</v>
      </c>
      <c r="AJ116" s="42">
        <f>'Actual Production'!AJ116/$A116</f>
        <v>7797.6233333333339</v>
      </c>
      <c r="AK116" s="116">
        <f t="shared" si="166"/>
        <v>9972.0666666666675</v>
      </c>
      <c r="AL116" s="83">
        <f>'Actual Production'!AL116/$A116</f>
        <v>3169.8466666666664</v>
      </c>
      <c r="AM116" s="83">
        <f>'Actual Production'!AM116/$A116</f>
        <v>7023.8766666666661</v>
      </c>
      <c r="AN116" s="116">
        <f t="shared" si="154"/>
        <v>10193.723333333332</v>
      </c>
      <c r="AO116" s="83">
        <f>'Actual Production'!AO116/$A116</f>
        <v>6092.3623333333335</v>
      </c>
      <c r="AP116" s="83">
        <f>'Actual Production'!AP116/$A116</f>
        <v>9691.2659999999996</v>
      </c>
      <c r="AQ116" s="116">
        <f t="shared" si="155"/>
        <v>15783.628333333334</v>
      </c>
      <c r="AR116" s="83">
        <f>'Actual Production'!AR116/$A116</f>
        <v>1925.0113333333334</v>
      </c>
      <c r="AS116" s="83">
        <f>'Actual Production'!AS116/$A116</f>
        <v>2926.8106666666667</v>
      </c>
      <c r="AT116" s="116">
        <f t="shared" si="156"/>
        <v>4851.8220000000001</v>
      </c>
      <c r="AU116" s="83">
        <f>'Actual Production'!AU116/$A116</f>
        <v>1280.0786666666668</v>
      </c>
      <c r="AV116" s="84">
        <f>'Actual Production'!AV116/$A116</f>
        <v>2690.192333333333</v>
      </c>
      <c r="AW116" s="116">
        <f t="shared" si="157"/>
        <v>3970.2709999999997</v>
      </c>
      <c r="AX116" s="83">
        <f>'Actual Production'!AX116/$A116</f>
        <v>2748.74</v>
      </c>
      <c r="AY116" s="84">
        <f>'Actual Production'!AY116/$A116</f>
        <v>2827.0566666666664</v>
      </c>
      <c r="AZ116" s="116">
        <f t="shared" si="158"/>
        <v>5575.7966666666662</v>
      </c>
      <c r="BA116" s="83">
        <f>'Actual Production'!BA116/$A116</f>
        <v>2603.2913333333331</v>
      </c>
      <c r="BB116" s="84">
        <f>'Actual Production'!BB116/$A116</f>
        <v>7389.108666666667</v>
      </c>
      <c r="BC116" s="116">
        <f t="shared" si="159"/>
        <v>9992.4</v>
      </c>
      <c r="BD116" s="83">
        <f>'Actual Production'!BD116/$A116</f>
        <v>998.35900000000004</v>
      </c>
      <c r="BE116" s="84">
        <f>'Actual Production'!BE116/$A116</f>
        <v>1277.2346666666667</v>
      </c>
      <c r="BF116" s="116">
        <f t="shared" si="160"/>
        <v>2275.5936666666666</v>
      </c>
      <c r="BG116" s="117">
        <f t="shared" si="161"/>
        <v>20992.132666666668</v>
      </c>
      <c r="BH116" s="117">
        <f t="shared" si="162"/>
        <v>41623.168999999994</v>
      </c>
      <c r="BI116" s="82">
        <f t="shared" si="163"/>
        <v>62615.301666666674</v>
      </c>
      <c r="BJ116" s="22"/>
    </row>
    <row r="117" spans="1:62" x14ac:dyDescent="0.35">
      <c r="A117" s="2">
        <v>31</v>
      </c>
      <c r="B117" s="41">
        <v>43800</v>
      </c>
      <c r="C117" s="42">
        <f>'Actual Production'!C117/$A117</f>
        <v>2427.8709677419356</v>
      </c>
      <c r="D117" s="42">
        <f>'Actual Production'!D117/$A117</f>
        <v>7309.5483870967746</v>
      </c>
      <c r="E117" s="82">
        <f t="shared" si="164"/>
        <v>9737.4193548387102</v>
      </c>
      <c r="F117" s="83">
        <f>'Actual Production'!F117/$A117</f>
        <v>1929.2258064516129</v>
      </c>
      <c r="G117" s="83">
        <f>'Actual Production'!G117/$A117</f>
        <v>5952.5161290322585</v>
      </c>
      <c r="H117" s="82">
        <f t="shared" si="144"/>
        <v>7881.7419354838712</v>
      </c>
      <c r="I117" s="83">
        <f>'Actual Production'!I117/$A117</f>
        <v>6364.6451612903229</v>
      </c>
      <c r="J117" s="83">
        <f>'Actual Production'!J117/$A117</f>
        <v>11788.709677419354</v>
      </c>
      <c r="K117" s="82">
        <f t="shared" si="145"/>
        <v>18153.354838709678</v>
      </c>
      <c r="L117" s="83">
        <f>'Actual Production'!L117/$A117</f>
        <v>2190</v>
      </c>
      <c r="M117" s="83">
        <f>'Actual Production'!M117/$A117</f>
        <v>3220.8709677419356</v>
      </c>
      <c r="N117" s="82">
        <f t="shared" si="146"/>
        <v>5410.8709677419356</v>
      </c>
      <c r="O117" s="83">
        <f>'Actual Production'!O117/$A117</f>
        <v>1783.9641935483871</v>
      </c>
      <c r="P117" s="84">
        <f>'Actual Production'!P117/$A117</f>
        <v>3256.8616129032262</v>
      </c>
      <c r="Q117" s="82">
        <f t="shared" si="147"/>
        <v>5040.8258064516131</v>
      </c>
      <c r="R117" s="83">
        <f>'Actual Production'!R117/$A117</f>
        <v>2544.2225806451611</v>
      </c>
      <c r="S117" s="84">
        <f>'Actual Production'!S117/$A117</f>
        <v>3956.7403548387097</v>
      </c>
      <c r="T117" s="82">
        <f t="shared" si="148"/>
        <v>6500.9629354838708</v>
      </c>
      <c r="U117" s="83">
        <f>'Actual Production'!U117/$A117</f>
        <v>2003.2258064516129</v>
      </c>
      <c r="V117" s="84">
        <f>'Actual Production'!V117/$A117</f>
        <v>5461.2903225806449</v>
      </c>
      <c r="W117" s="82">
        <f t="shared" si="149"/>
        <v>7464.5161290322576</v>
      </c>
      <c r="X117" s="83">
        <f>'Actual Production'!X117/$A117</f>
        <v>1283.9677419354839</v>
      </c>
      <c r="Y117" s="84">
        <f>'Actual Production'!Y117/$A117</f>
        <v>570.70967741935488</v>
      </c>
      <c r="Z117" s="82">
        <f t="shared" si="150"/>
        <v>1854.6774193548388</v>
      </c>
      <c r="AA117" s="117">
        <f t="shared" si="151"/>
        <v>20527.122258064519</v>
      </c>
      <c r="AB117" s="117">
        <f t="shared" si="152"/>
        <v>41517.247129032257</v>
      </c>
      <c r="AC117" s="82">
        <f t="shared" si="153"/>
        <v>62044.369387096776</v>
      </c>
      <c r="AD117" s="94">
        <f t="shared" si="138"/>
        <v>33.084585210295486</v>
      </c>
      <c r="AE117" s="22">
        <f t="shared" si="165"/>
        <v>2001.431270551509</v>
      </c>
      <c r="AH117" s="41">
        <v>43800</v>
      </c>
      <c r="AI117" s="42">
        <f>'Actual Production'!AI117/$A117</f>
        <v>2558.1935483870966</v>
      </c>
      <c r="AJ117" s="42">
        <f>'Actual Production'!AJ117/$A117</f>
        <v>4600.7419354838712</v>
      </c>
      <c r="AK117" s="82">
        <f t="shared" si="166"/>
        <v>7158.9354838709678</v>
      </c>
      <c r="AL117" s="83">
        <f>'Actual Production'!AL117/$A117</f>
        <v>1719.516129032258</v>
      </c>
      <c r="AM117" s="83">
        <f>'Actual Production'!AM117/$A117</f>
        <v>5763.1935483870966</v>
      </c>
      <c r="AN117" s="82">
        <f t="shared" si="154"/>
        <v>7482.7096774193542</v>
      </c>
      <c r="AO117" s="83">
        <f>'Actual Production'!AO117/$A117</f>
        <v>6518.4525806451611</v>
      </c>
      <c r="AP117" s="83">
        <f>'Actual Production'!AP117/$A117</f>
        <v>11929.876774193548</v>
      </c>
      <c r="AQ117" s="82">
        <f t="shared" si="155"/>
        <v>18448.329354838708</v>
      </c>
      <c r="AR117" s="83">
        <f>'Actual Production'!AR117/$A117</f>
        <v>2466.7096774193546</v>
      </c>
      <c r="AS117" s="83">
        <f>'Actual Production'!AS117/$A117</f>
        <v>3855.483870967742</v>
      </c>
      <c r="AT117" s="82">
        <f t="shared" si="156"/>
        <v>6322.1935483870966</v>
      </c>
      <c r="AU117" s="83">
        <f>'Actual Production'!AU117/$A117</f>
        <v>1545.3258064516128</v>
      </c>
      <c r="AV117" s="84">
        <f>'Actual Production'!AV117/$A117</f>
        <v>2430.6674193548388</v>
      </c>
      <c r="AW117" s="82">
        <f t="shared" si="157"/>
        <v>3975.9932258064518</v>
      </c>
      <c r="AX117" s="83">
        <f>'Actual Production'!AX117/$A117</f>
        <v>2371.3548387096776</v>
      </c>
      <c r="AY117" s="84">
        <f>'Actual Production'!AY117/$A117</f>
        <v>3836.441935483871</v>
      </c>
      <c r="AZ117" s="82">
        <f t="shared" si="158"/>
        <v>6207.7967741935481</v>
      </c>
      <c r="BA117" s="83">
        <f>'Actual Production'!BA117/$A117</f>
        <v>1489.1612903225807</v>
      </c>
      <c r="BB117" s="84">
        <f>'Actual Production'!BB117/$A117</f>
        <v>3732.7096774193546</v>
      </c>
      <c r="BC117" s="82">
        <f t="shared" si="159"/>
        <v>5221.8709677419356</v>
      </c>
      <c r="BD117" s="83">
        <f>'Actual Production'!BD117/$A117</f>
        <v>1320.5287096774193</v>
      </c>
      <c r="BE117" s="84">
        <f>'Actual Production'!BE117/$A117</f>
        <v>586.7632258064516</v>
      </c>
      <c r="BF117" s="82">
        <f t="shared" si="160"/>
        <v>1907.2919354838709</v>
      </c>
      <c r="BG117" s="117">
        <f t="shared" si="161"/>
        <v>19989.242580645157</v>
      </c>
      <c r="BH117" s="117">
        <f t="shared" si="162"/>
        <v>36735.878387096775</v>
      </c>
      <c r="BI117" s="82">
        <f t="shared" si="163"/>
        <v>56725.120967741932</v>
      </c>
      <c r="BJ117" s="22"/>
    </row>
    <row r="118" spans="1:62" x14ac:dyDescent="0.35">
      <c r="A118" s="2">
        <v>31</v>
      </c>
      <c r="B118" s="41">
        <v>43831</v>
      </c>
      <c r="C118" s="42">
        <f>'Actual Production'!C118/$A118</f>
        <v>2746.8387096774195</v>
      </c>
      <c r="D118" s="42">
        <f>'Actual Production'!D118/$A118</f>
        <v>8360.9032258064508</v>
      </c>
      <c r="E118" s="116">
        <f t="shared" si="164"/>
        <v>11107.741935483871</v>
      </c>
      <c r="F118" s="83">
        <f>'Actual Production'!F118/$A118</f>
        <v>3339.0645161290322</v>
      </c>
      <c r="G118" s="83">
        <f>'Actual Production'!G118/$A118</f>
        <v>8865.5161290322576</v>
      </c>
      <c r="H118" s="116">
        <f t="shared" si="144"/>
        <v>12204.58064516129</v>
      </c>
      <c r="I118" s="83">
        <f>'Actual Production'!I118/$A118</f>
        <v>3968.2903225806454</v>
      </c>
      <c r="J118" s="83">
        <f>'Actual Production'!J118/$A118</f>
        <v>10377.967741935483</v>
      </c>
      <c r="K118" s="116">
        <f t="shared" si="145"/>
        <v>14346.258064516129</v>
      </c>
      <c r="L118" s="83">
        <f>'Actual Production'!L118/$A118</f>
        <v>2621.0645161290322</v>
      </c>
      <c r="M118" s="83">
        <f>'Actual Production'!M118/$A118</f>
        <v>2387.7419354838707</v>
      </c>
      <c r="N118" s="116">
        <f t="shared" si="146"/>
        <v>5008.8064516129034</v>
      </c>
      <c r="O118" s="83">
        <f>'Actual Production'!O118/$A118</f>
        <v>1753.4248387096773</v>
      </c>
      <c r="P118" s="84">
        <f>'Actual Production'!P118/$A118</f>
        <v>2709.9335483870968</v>
      </c>
      <c r="Q118" s="116">
        <f t="shared" si="147"/>
        <v>4463.3583870967741</v>
      </c>
      <c r="R118" s="83">
        <f>'Actual Production'!R118/$A118</f>
        <v>3052.1851612903229</v>
      </c>
      <c r="S118" s="84">
        <f>'Actual Production'!S118/$A118</f>
        <v>4673.206451612903</v>
      </c>
      <c r="T118" s="116">
        <f t="shared" si="148"/>
        <v>7725.3916129032259</v>
      </c>
      <c r="U118" s="83">
        <f>'Actual Production'!U118/$A118</f>
        <v>2901.2903225806454</v>
      </c>
      <c r="V118" s="84">
        <f>'Actual Production'!V118/$A118</f>
        <v>7827.7419354838712</v>
      </c>
      <c r="W118" s="116">
        <f t="shared" si="149"/>
        <v>10729.032258064517</v>
      </c>
      <c r="X118" s="83">
        <f>'Actual Production'!X118/$A118</f>
        <v>1113.9677419354839</v>
      </c>
      <c r="Y118" s="84">
        <f>'Actual Production'!Y118/$A118</f>
        <v>1040.9032258064517</v>
      </c>
      <c r="Z118" s="116">
        <f t="shared" si="150"/>
        <v>2154.8709677419356</v>
      </c>
      <c r="AA118" s="117">
        <f t="shared" si="151"/>
        <v>21496.126129032262</v>
      </c>
      <c r="AB118" s="117">
        <f t="shared" si="152"/>
        <v>46243.914193548386</v>
      </c>
      <c r="AC118" s="82">
        <f t="shared" si="153"/>
        <v>67740.040322580651</v>
      </c>
      <c r="AD118" s="94">
        <f t="shared" si="138"/>
        <v>31.733264442517147</v>
      </c>
      <c r="AE118" s="22">
        <f t="shared" si="165"/>
        <v>2185.1625910509888</v>
      </c>
      <c r="AH118" s="41">
        <v>43831</v>
      </c>
      <c r="AI118" s="42">
        <f>'Actual Production'!AI118/$A118</f>
        <v>2638.6741935483869</v>
      </c>
      <c r="AJ118" s="42">
        <f>'Actual Production'!AJ118/$A118</f>
        <v>7773.5967741935483</v>
      </c>
      <c r="AK118" s="116">
        <f t="shared" si="166"/>
        <v>10412.270967741935</v>
      </c>
      <c r="AL118" s="83">
        <f>'Actual Production'!AL118/$A118</f>
        <v>3424.8548387096776</v>
      </c>
      <c r="AM118" s="83">
        <f>'Actual Production'!AM118/$A118</f>
        <v>7845.4096774193549</v>
      </c>
      <c r="AN118" s="116">
        <f t="shared" si="154"/>
        <v>11270.264516129033</v>
      </c>
      <c r="AO118" s="83">
        <f>'Actual Production'!AO118/$A118</f>
        <v>4788.5845161290317</v>
      </c>
      <c r="AP118" s="83">
        <f>'Actual Production'!AP118/$A118</f>
        <v>9967.3664516129029</v>
      </c>
      <c r="AQ118" s="116">
        <f t="shared" si="155"/>
        <v>14755.950967741934</v>
      </c>
      <c r="AR118" s="83">
        <f>'Actual Production'!AR118/$A118</f>
        <v>2520.5683870967741</v>
      </c>
      <c r="AS118" s="83">
        <f>'Actual Production'!AS118/$A118</f>
        <v>2799.5258064516129</v>
      </c>
      <c r="AT118" s="116">
        <f t="shared" si="156"/>
        <v>5320.094193548387</v>
      </c>
      <c r="AU118" s="83">
        <f>'Actual Production'!AU118/$A118</f>
        <v>1983.2490322580645</v>
      </c>
      <c r="AV118" s="84">
        <f>'Actual Production'!AV118/$A118</f>
        <v>2895.264516129032</v>
      </c>
      <c r="AW118" s="116">
        <f t="shared" si="157"/>
        <v>4878.5135483870963</v>
      </c>
      <c r="AX118" s="83">
        <f>'Actual Production'!AX118/$A118</f>
        <v>3132.483870967742</v>
      </c>
      <c r="AY118" s="84">
        <f>'Actual Production'!AY118/$A118</f>
        <v>4542.9806451612903</v>
      </c>
      <c r="AZ118" s="116">
        <f t="shared" si="158"/>
        <v>7675.4645161290318</v>
      </c>
      <c r="BA118" s="83">
        <f>'Actual Production'!BA118/$A118</f>
        <v>3111.6451612903224</v>
      </c>
      <c r="BB118" s="84">
        <f>'Actual Production'!BB118/$A118</f>
        <v>6766.7096774193551</v>
      </c>
      <c r="BC118" s="116">
        <f t="shared" si="159"/>
        <v>9878.354838709678</v>
      </c>
      <c r="BD118" s="83">
        <f>'Actual Production'!BD118/$A118</f>
        <v>973.05806451612898</v>
      </c>
      <c r="BE118" s="84">
        <f>'Actual Production'!BE118/$A118</f>
        <v>1064.2645161290322</v>
      </c>
      <c r="BF118" s="116">
        <f t="shared" si="160"/>
        <v>2037.3225806451612</v>
      </c>
      <c r="BG118" s="117">
        <f t="shared" si="161"/>
        <v>22573.118064516126</v>
      </c>
      <c r="BH118" s="117">
        <f t="shared" si="162"/>
        <v>43655.118064516137</v>
      </c>
      <c r="BI118" s="82">
        <f t="shared" si="163"/>
        <v>66228.236129032244</v>
      </c>
      <c r="BJ118" s="22"/>
    </row>
    <row r="119" spans="1:62" x14ac:dyDescent="0.35">
      <c r="A119" s="2">
        <v>29</v>
      </c>
      <c r="B119" s="41">
        <v>43862</v>
      </c>
      <c r="C119" s="42">
        <f>'Actual Production'!C119/$A119</f>
        <v>2910.9655172413795</v>
      </c>
      <c r="D119" s="42">
        <f>'Actual Production'!D119/$A119</f>
        <v>8342.1379310344819</v>
      </c>
      <c r="E119" s="116">
        <f t="shared" si="164"/>
        <v>11253.103448275862</v>
      </c>
      <c r="F119" s="83">
        <f>'Actual Production'!F119/$A119</f>
        <v>3576.4482758620688</v>
      </c>
      <c r="G119" s="83">
        <f>'Actual Production'!G119/$A119</f>
        <v>7886.2068965517237</v>
      </c>
      <c r="H119" s="116">
        <f t="shared" si="144"/>
        <v>11462.655172413793</v>
      </c>
      <c r="I119" s="83">
        <f>'Actual Production'!I119/$A119</f>
        <v>5463.8620689655172</v>
      </c>
      <c r="J119" s="83">
        <f>'Actual Production'!J119/$A119</f>
        <v>12590.965517241379</v>
      </c>
      <c r="K119" s="116">
        <f t="shared" si="145"/>
        <v>18054.827586206895</v>
      </c>
      <c r="L119" s="83">
        <f>'Actual Production'!L119/$A119</f>
        <v>3809.0344827586205</v>
      </c>
      <c r="M119" s="83">
        <f>'Actual Production'!M119/$A119</f>
        <v>2571.5862068965516</v>
      </c>
      <c r="N119" s="116">
        <f t="shared" si="146"/>
        <v>6380.6206896551721</v>
      </c>
      <c r="O119" s="83">
        <f>'Actual Production'!O119/$A119</f>
        <v>778.76482758620693</v>
      </c>
      <c r="P119" s="84">
        <f>'Actual Production'!P119/$A119</f>
        <v>2988.7851724137931</v>
      </c>
      <c r="Q119" s="116">
        <f t="shared" si="147"/>
        <v>3767.55</v>
      </c>
      <c r="R119" s="83">
        <f>'Actual Production'!R119/$A119</f>
        <v>3299.0279310344827</v>
      </c>
      <c r="S119" s="84">
        <f>'Actual Production'!S119/$A119</f>
        <v>4380.1055172413789</v>
      </c>
      <c r="T119" s="116">
        <f t="shared" si="148"/>
        <v>7679.1334482758612</v>
      </c>
      <c r="U119" s="83">
        <f>'Actual Production'!U119/$A119</f>
        <v>3111.0344827586205</v>
      </c>
      <c r="V119" s="84">
        <f>'Actual Production'!V119/$A119</f>
        <v>8461.3793103448279</v>
      </c>
      <c r="W119" s="116">
        <f t="shared" si="149"/>
        <v>11572.413793103449</v>
      </c>
      <c r="X119" s="83">
        <f>'Actual Production'!X119/$A119</f>
        <v>1231.5575862068965</v>
      </c>
      <c r="Y119" s="84">
        <f>'Actual Production'!Y119/$A119</f>
        <v>1369.3034482758621</v>
      </c>
      <c r="Z119" s="116">
        <f t="shared" si="150"/>
        <v>2600.8610344827584</v>
      </c>
      <c r="AA119" s="117">
        <f t="shared" si="151"/>
        <v>24180.695172413794</v>
      </c>
      <c r="AB119" s="117">
        <f t="shared" si="152"/>
        <v>48590.469999999994</v>
      </c>
      <c r="AC119" s="82">
        <f t="shared" si="153"/>
        <v>72771.165172413806</v>
      </c>
      <c r="AD119" s="94">
        <f t="shared" si="138"/>
        <v>33.228401819763974</v>
      </c>
      <c r="AE119" s="22">
        <f t="shared" si="165"/>
        <v>2509.3505231866829</v>
      </c>
      <c r="AH119" s="41">
        <v>43862</v>
      </c>
      <c r="AI119" s="42">
        <f>'Actual Production'!AI119/$A119</f>
        <v>2916.7137931034481</v>
      </c>
      <c r="AJ119" s="42">
        <f>'Actual Production'!AJ119/$A119</f>
        <v>8816.3241379310348</v>
      </c>
      <c r="AK119" s="116">
        <f t="shared" si="166"/>
        <v>11733.037931034483</v>
      </c>
      <c r="AL119" s="83">
        <f>'Actual Production'!AL119/$A119</f>
        <v>3429.096551724138</v>
      </c>
      <c r="AM119" s="83">
        <f>'Actual Production'!AM119/$A119</f>
        <v>7627.0896551724154</v>
      </c>
      <c r="AN119" s="116">
        <f t="shared" si="154"/>
        <v>11056.186206896553</v>
      </c>
      <c r="AO119" s="83">
        <f>'Actual Production'!AO119/$A119</f>
        <v>5305.1917241379306</v>
      </c>
      <c r="AP119" s="83">
        <f>'Actual Production'!AP119/$A119</f>
        <v>9681.1027586206892</v>
      </c>
      <c r="AQ119" s="116">
        <f t="shared" si="155"/>
        <v>14986.29448275862</v>
      </c>
      <c r="AR119" s="83">
        <f>'Actual Production'!AR119/$A119</f>
        <v>3374.2910344827587</v>
      </c>
      <c r="AS119" s="83">
        <f>'Actual Production'!AS119/$A119</f>
        <v>3331.1689655172418</v>
      </c>
      <c r="AT119" s="116">
        <f t="shared" si="156"/>
        <v>6705.4600000000009</v>
      </c>
      <c r="AU119" s="83">
        <f>'Actual Production'!AU119/$A119</f>
        <v>774.6241379310344</v>
      </c>
      <c r="AV119" s="84">
        <f>'Actual Production'!AV119/$A119</f>
        <v>3641.6217241379309</v>
      </c>
      <c r="AW119" s="116">
        <f t="shared" si="157"/>
        <v>4416.2458620689649</v>
      </c>
      <c r="AX119" s="83">
        <f>'Actual Production'!AX119/$A119</f>
        <v>3487.0379310344829</v>
      </c>
      <c r="AY119" s="84">
        <f>'Actual Production'!AY119/$A119</f>
        <v>4507.6413793103447</v>
      </c>
      <c r="AZ119" s="116">
        <f t="shared" si="158"/>
        <v>7994.6793103448272</v>
      </c>
      <c r="BA119" s="83">
        <f>'Actual Production'!BA119/$A119</f>
        <v>3269.4137931034484</v>
      </c>
      <c r="BB119" s="84">
        <f>'Actual Production'!BB119/$A119</f>
        <v>7005.9310344827591</v>
      </c>
      <c r="BC119" s="116">
        <f t="shared" si="159"/>
        <v>10275.344827586207</v>
      </c>
      <c r="BD119" s="83">
        <f>'Actual Production'!BD119/$A119</f>
        <v>1208.9486206896552</v>
      </c>
      <c r="BE119" s="84">
        <f>'Actual Production'!BE119/$A119</f>
        <v>1332.6251724137931</v>
      </c>
      <c r="BF119" s="116">
        <f t="shared" si="160"/>
        <v>2541.5737931034482</v>
      </c>
      <c r="BG119" s="117">
        <f t="shared" si="161"/>
        <v>23765.317586206897</v>
      </c>
      <c r="BH119" s="117">
        <f t="shared" si="162"/>
        <v>45943.504827586206</v>
      </c>
      <c r="BI119" s="82">
        <f t="shared" si="163"/>
        <v>69708.82241379311</v>
      </c>
      <c r="BJ119" s="22"/>
    </row>
    <row r="120" spans="1:62" ht="15" thickBot="1" x14ac:dyDescent="0.4">
      <c r="A120" s="2">
        <v>31</v>
      </c>
      <c r="B120" s="41">
        <v>43891</v>
      </c>
      <c r="C120" s="42">
        <f>'Actual Production'!C120/$A120</f>
        <v>2349.2258064516127</v>
      </c>
      <c r="D120" s="42">
        <f>'Actual Production'!D120/$A120</f>
        <v>9469.8064516129034</v>
      </c>
      <c r="E120" s="116">
        <f t="shared" si="164"/>
        <v>11819.032258064515</v>
      </c>
      <c r="F120" s="83">
        <f>'Actual Production'!F120/$A120</f>
        <v>3195.0967741935483</v>
      </c>
      <c r="G120" s="83">
        <f>'Actual Production'!G120/$A120</f>
        <v>7150.4838709677415</v>
      </c>
      <c r="H120" s="116">
        <f t="shared" si="144"/>
        <v>10345.58064516129</v>
      </c>
      <c r="I120" s="83">
        <f>'Actual Production'!I120/$A120</f>
        <v>3507.0322580645161</v>
      </c>
      <c r="J120" s="83">
        <f>'Actual Production'!J120/$A120</f>
        <v>8668.1935483870966</v>
      </c>
      <c r="K120" s="116">
        <f t="shared" si="145"/>
        <v>12175.225806451614</v>
      </c>
      <c r="L120" s="83">
        <f>'Actual Production'!L120/$A120</f>
        <v>2385.7419354838707</v>
      </c>
      <c r="M120" s="83">
        <f>'Actual Production'!M120/$A120</f>
        <v>4072.3548387096776</v>
      </c>
      <c r="N120" s="116">
        <f t="shared" si="146"/>
        <v>6458.0967741935483</v>
      </c>
      <c r="O120" s="83">
        <f>'Actual Production'!O120/$A120</f>
        <v>570.42322580645157</v>
      </c>
      <c r="P120" s="84">
        <f>'Actual Production'!P120/$A120</f>
        <v>455.58838709677417</v>
      </c>
      <c r="Q120" s="116">
        <f t="shared" si="147"/>
        <v>1026.0116129032258</v>
      </c>
      <c r="R120" s="83">
        <f>'Actual Production'!R120/$A120</f>
        <v>3023.7096774193546</v>
      </c>
      <c r="S120" s="84">
        <f>'Actual Production'!S120/$A120</f>
        <v>4967.2421935483871</v>
      </c>
      <c r="T120" s="116">
        <f t="shared" si="148"/>
        <v>7990.9518709677413</v>
      </c>
      <c r="U120" s="83">
        <f>'Actual Production'!U120/$A120</f>
        <v>3229.0322580645161</v>
      </c>
      <c r="V120" s="84">
        <f>'Actual Production'!V120/$A120</f>
        <v>8529.032258064517</v>
      </c>
      <c r="W120" s="116">
        <f t="shared" si="149"/>
        <v>11758.064516129034</v>
      </c>
      <c r="X120" s="83">
        <f>'Actual Production'!X120/$A120</f>
        <v>1209.4070967741936</v>
      </c>
      <c r="Y120" s="84">
        <f>'Actual Production'!Y120/$A120</f>
        <v>387.05516129032253</v>
      </c>
      <c r="Z120" s="116">
        <f t="shared" si="150"/>
        <v>1596.4622580645162</v>
      </c>
      <c r="AA120" s="117">
        <f t="shared" si="151"/>
        <v>19469.669032258062</v>
      </c>
      <c r="AB120" s="117">
        <f t="shared" si="152"/>
        <v>43699.756709677415</v>
      </c>
      <c r="AC120" s="82">
        <f t="shared" si="153"/>
        <v>63169.425741935491</v>
      </c>
      <c r="AD120" s="94">
        <f t="shared" si="138"/>
        <v>30.8213487831867</v>
      </c>
      <c r="AE120" s="22">
        <f t="shared" si="165"/>
        <v>2037.7234110301772</v>
      </c>
      <c r="AH120" s="41">
        <v>43891</v>
      </c>
      <c r="AI120" s="42">
        <f>'Actual Production'!AI120/$A120</f>
        <v>2349.0419354838705</v>
      </c>
      <c r="AJ120" s="42">
        <f>'Actual Production'!AJ120/$A120</f>
        <v>8966.354838709678</v>
      </c>
      <c r="AK120" s="116">
        <f t="shared" si="166"/>
        <v>11315.396774193548</v>
      </c>
      <c r="AL120" s="83">
        <f>'Actual Production'!AL120/$A120</f>
        <v>3438.1064516129031</v>
      </c>
      <c r="AM120" s="83">
        <f>'Actual Production'!AM120/$A120</f>
        <v>8571.6967741935478</v>
      </c>
      <c r="AN120" s="116">
        <f t="shared" si="154"/>
        <v>12009.80322580645</v>
      </c>
      <c r="AO120" s="83">
        <f>'Actual Production'!AO120/$A120</f>
        <v>4501.275483870967</v>
      </c>
      <c r="AP120" s="83">
        <f>'Actual Production'!AP120/$A120</f>
        <v>8580.3993548387098</v>
      </c>
      <c r="AQ120" s="116">
        <f t="shared" si="155"/>
        <v>13081.674838709678</v>
      </c>
      <c r="AR120" s="83">
        <f>'Actual Production'!AR120/$A120</f>
        <v>2456.7474193548387</v>
      </c>
      <c r="AS120" s="83">
        <f>'Actual Production'!AS120/$A120</f>
        <v>3618.8403225806451</v>
      </c>
      <c r="AT120" s="116">
        <f t="shared" si="156"/>
        <v>6075.5877419354838</v>
      </c>
      <c r="AU120" s="83">
        <f>'Actual Production'!AU120/$A120</f>
        <v>730.77741935483868</v>
      </c>
      <c r="AV120" s="84">
        <f>'Actual Production'!AV120/$A120</f>
        <v>625.04193548387093</v>
      </c>
      <c r="AW120" s="116">
        <f t="shared" si="157"/>
        <v>1355.8193548387096</v>
      </c>
      <c r="AX120" s="83">
        <f>'Actual Production'!AX120/$A120</f>
        <v>3169.9741935483871</v>
      </c>
      <c r="AY120" s="84">
        <f>'Actual Production'!AY120/$A120</f>
        <v>4948.9803225806454</v>
      </c>
      <c r="AZ120" s="116">
        <f t="shared" si="158"/>
        <v>8118.9545161290325</v>
      </c>
      <c r="BA120" s="83">
        <f>'Actual Production'!BA120/$A120</f>
        <v>3287.2580645161293</v>
      </c>
      <c r="BB120" s="84">
        <f>'Actual Production'!BB120/$A120</f>
        <v>7876.322580645161</v>
      </c>
      <c r="BC120" s="116">
        <f t="shared" si="159"/>
        <v>11163.58064516129</v>
      </c>
      <c r="BD120" s="83">
        <f>'Actual Production'!BD120/$A120</f>
        <v>1219.1290322580646</v>
      </c>
      <c r="BE120" s="84">
        <f>'Actual Production'!BE120/$A120</f>
        <v>333.87096774193549</v>
      </c>
      <c r="BF120" s="116">
        <f t="shared" si="160"/>
        <v>1553</v>
      </c>
      <c r="BG120" s="117">
        <f t="shared" si="161"/>
        <v>21152.309999999998</v>
      </c>
      <c r="BH120" s="117">
        <f t="shared" si="162"/>
        <v>43521.507096774192</v>
      </c>
      <c r="BI120" s="82">
        <f t="shared" si="163"/>
        <v>64673.81709677419</v>
      </c>
      <c r="BJ120" s="22"/>
    </row>
    <row r="121" spans="1:62" ht="15" thickBot="1" x14ac:dyDescent="0.4">
      <c r="A121" s="2">
        <f>SUM(A109:A120)</f>
        <v>366</v>
      </c>
      <c r="B121" s="278" t="s">
        <v>82</v>
      </c>
      <c r="C121" s="279">
        <f>'Actual Production'!C121/$A121</f>
        <v>2871.7076502732239</v>
      </c>
      <c r="D121" s="280">
        <f>'Actual Production'!D121/$A121</f>
        <v>7849.2732240437163</v>
      </c>
      <c r="E121" s="281">
        <f t="shared" si="164"/>
        <v>10720.98087431694</v>
      </c>
      <c r="F121" s="282">
        <f>'Actual Production'!F121/$A121</f>
        <v>2839.1693989071036</v>
      </c>
      <c r="G121" s="283">
        <f>'Actual Production'!G121/$A121</f>
        <v>7373.1147540983602</v>
      </c>
      <c r="H121" s="281">
        <f t="shared" si="144"/>
        <v>10212.284153005465</v>
      </c>
      <c r="I121" s="282">
        <f>'Actual Production'!I121/$A121</f>
        <v>5697.811475409836</v>
      </c>
      <c r="J121" s="283">
        <f>'Actual Production'!J121/$A121</f>
        <v>10493.136612021857</v>
      </c>
      <c r="K121" s="281">
        <f t="shared" si="145"/>
        <v>16190.948087431694</v>
      </c>
      <c r="L121" s="282">
        <f>'Actual Production'!L121/$A121</f>
        <v>2036.1311475409836</v>
      </c>
      <c r="M121" s="283">
        <f>'Actual Production'!M121/$A121</f>
        <v>2742.2349726775956</v>
      </c>
      <c r="N121" s="281">
        <f t="shared" si="146"/>
        <v>4778.3661202185795</v>
      </c>
      <c r="O121" s="282">
        <f>'Actual Production'!O121/$A121</f>
        <v>1036.7358743169398</v>
      </c>
      <c r="P121" s="283">
        <f>'Actual Production'!P121/$A121</f>
        <v>1653.7626775956285</v>
      </c>
      <c r="Q121" s="281">
        <f t="shared" si="147"/>
        <v>2690.4985519125685</v>
      </c>
      <c r="R121" s="282">
        <f>'Actual Production'!R121/$A121</f>
        <v>2209.2296448087432</v>
      </c>
      <c r="S121" s="283">
        <f>'Actual Production'!S121/$A121</f>
        <v>2482.3402841530055</v>
      </c>
      <c r="T121" s="281">
        <f t="shared" si="148"/>
        <v>4691.5699289617487</v>
      </c>
      <c r="U121" s="282">
        <f>'Actual Production'!U121/$A121</f>
        <v>2804.9945355191257</v>
      </c>
      <c r="V121" s="283">
        <f>'Actual Production'!V121/$A121</f>
        <v>7289.9234972677596</v>
      </c>
      <c r="W121" s="281">
        <f t="shared" si="149"/>
        <v>10094.918032786885</v>
      </c>
      <c r="X121" s="282">
        <f>'Actual Production'!X121/$A121</f>
        <v>1012.9065300546448</v>
      </c>
      <c r="Y121" s="283">
        <f>'Actual Production'!Y121/$A121</f>
        <v>991.9983879781422</v>
      </c>
      <c r="Z121" s="281">
        <f t="shared" si="150"/>
        <v>2004.904918032787</v>
      </c>
      <c r="AA121" s="284">
        <f>'Actual Production'!AA121/$A121</f>
        <v>20508.686256830602</v>
      </c>
      <c r="AB121" s="285">
        <f>'Actual Production'!AB121/$A121</f>
        <v>40875.784409836066</v>
      </c>
      <c r="AC121" s="286">
        <f>+AA121+AB121</f>
        <v>61384.470666666668</v>
      </c>
      <c r="AD121" s="94">
        <f t="shared" si="138"/>
        <v>33.410219285261903</v>
      </c>
      <c r="AF121" s="22">
        <f>T121-AZ121</f>
        <v>-244.65162841529946</v>
      </c>
      <c r="AH121" s="278" t="s">
        <v>14</v>
      </c>
      <c r="AI121" s="279">
        <f>'Actual Production'!AI121/$A121</f>
        <v>2851.5330601092901</v>
      </c>
      <c r="AJ121" s="280">
        <f>'Actual Production'!AJ121/$A121</f>
        <v>7963.7885245901643</v>
      </c>
      <c r="AK121" s="281">
        <f t="shared" si="166"/>
        <v>10815.321584699454</v>
      </c>
      <c r="AL121" s="282">
        <f>'Actual Production'!AL121/$A121</f>
        <v>3001.9812841530061</v>
      </c>
      <c r="AM121" s="283">
        <f>'Actual Production'!AM121/$A121</f>
        <v>7922.014071038252</v>
      </c>
      <c r="AN121" s="281">
        <f t="shared" si="154"/>
        <v>10923.995355191259</v>
      </c>
      <c r="AO121" s="282">
        <f>'Actual Production'!AO121/$A121</f>
        <v>5813.6937431693996</v>
      </c>
      <c r="AP121" s="283">
        <f>'Actual Production'!AP121/$A121</f>
        <v>9792.1433606557384</v>
      </c>
      <c r="AQ121" s="281">
        <f t="shared" si="155"/>
        <v>15605.837103825139</v>
      </c>
      <c r="AR121" s="282">
        <f>'Actual Production'!AR121/$A121</f>
        <v>2019.5161202185793</v>
      </c>
      <c r="AS121" s="283">
        <f>'Actual Production'!AS121/$A121</f>
        <v>2928.2418579234973</v>
      </c>
      <c r="AT121" s="281">
        <f t="shared" si="156"/>
        <v>4947.7579781420764</v>
      </c>
      <c r="AU121" s="282">
        <f>'Actual Production'!AU121/$A121</f>
        <v>1023.5797540983605</v>
      </c>
      <c r="AV121" s="283">
        <f>'Actual Production'!AV121/$A121</f>
        <v>1636.560218579235</v>
      </c>
      <c r="AW121" s="281">
        <f t="shared" si="157"/>
        <v>2660.1399726775953</v>
      </c>
      <c r="AX121" s="282">
        <f>'Actual Production'!AX121/$A121</f>
        <v>2330.8510928961746</v>
      </c>
      <c r="AY121" s="283">
        <f>'Actual Production'!AY121/$A121</f>
        <v>2605.370464480874</v>
      </c>
      <c r="AZ121" s="281">
        <f t="shared" si="158"/>
        <v>4936.2215573770482</v>
      </c>
      <c r="BA121" s="282">
        <f>'Actual Production'!BA121/$A121</f>
        <v>2583.2364754098362</v>
      </c>
      <c r="BB121" s="283">
        <f>'Actual Production'!BB121/$A121</f>
        <v>6673.7654371584713</v>
      </c>
      <c r="BC121" s="281">
        <f t="shared" si="159"/>
        <v>9257.0019125683066</v>
      </c>
      <c r="BD121" s="282">
        <f>'Actual Production'!BD121/$A121</f>
        <v>1005.3192622950819</v>
      </c>
      <c r="BE121" s="283">
        <f>'Actual Production'!BE121/$A121</f>
        <v>960.12748633879789</v>
      </c>
      <c r="BF121" s="281">
        <f t="shared" si="160"/>
        <v>1965.4467486338799</v>
      </c>
      <c r="BG121" s="284">
        <f>'Actual Production'!BG121/$A121</f>
        <v>20629.710792349728</v>
      </c>
      <c r="BH121" s="285">
        <f>'Actual Production'!BH121/$A121</f>
        <v>40482.011420765033</v>
      </c>
      <c r="BI121" s="286">
        <f>+BG121+BH121</f>
        <v>61111.722213114757</v>
      </c>
    </row>
    <row r="122" spans="1:62" ht="15" hidden="1" customHeight="1" x14ac:dyDescent="0.3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</row>
    <row r="123" spans="1:62" ht="15.75" hidden="1" customHeight="1" thickBot="1" x14ac:dyDescent="0.4">
      <c r="B123" s="1"/>
      <c r="C123" s="330"/>
      <c r="D123" s="330"/>
      <c r="E123" s="330"/>
      <c r="F123" s="330"/>
      <c r="G123" s="330"/>
      <c r="H123" s="330"/>
      <c r="I123" s="330"/>
      <c r="J123" s="330"/>
      <c r="K123" s="330"/>
      <c r="L123" s="330"/>
      <c r="M123" s="330"/>
      <c r="N123" s="330"/>
      <c r="O123" s="330"/>
      <c r="P123" s="330"/>
      <c r="Q123" s="330"/>
      <c r="R123" s="330"/>
      <c r="S123" s="330"/>
      <c r="T123" s="330"/>
      <c r="U123" s="330"/>
      <c r="V123" s="330"/>
      <c r="W123" s="330"/>
      <c r="X123" s="330"/>
      <c r="Y123" s="330"/>
      <c r="Z123" s="330"/>
      <c r="AA123" s="80">
        <f>(AA121-AA104)/AA104%</f>
        <v>1.4141675794863318</v>
      </c>
      <c r="AB123" s="80">
        <f>(AB121-AB104)/AB104%</f>
        <v>5.9891329659109056</v>
      </c>
      <c r="AC123" s="80">
        <f>(AC121-AC104)/AC104%</f>
        <v>4.4153927794470027</v>
      </c>
      <c r="AD123" s="80"/>
      <c r="AH123" s="1"/>
      <c r="AI123" s="330"/>
      <c r="AJ123" s="330"/>
      <c r="AK123" s="330"/>
      <c r="AL123" s="330"/>
      <c r="AM123" s="330"/>
      <c r="AN123" s="330"/>
      <c r="AO123" s="330"/>
      <c r="AP123" s="330"/>
      <c r="AQ123" s="330"/>
      <c r="AR123" s="330"/>
      <c r="AS123" s="330"/>
      <c r="AT123" s="330"/>
      <c r="AU123" s="330"/>
      <c r="AV123" s="330"/>
      <c r="AW123" s="330"/>
      <c r="AX123" s="330"/>
      <c r="AY123" s="330"/>
      <c r="AZ123" s="330"/>
      <c r="BA123" s="330"/>
      <c r="BB123" s="330"/>
      <c r="BC123" s="330"/>
      <c r="BD123" s="330"/>
      <c r="BE123" s="330"/>
      <c r="BF123" s="330"/>
      <c r="BG123" s="80"/>
      <c r="BH123" s="80"/>
      <c r="BI123" s="80"/>
    </row>
    <row r="124" spans="1:62" ht="15.75" hidden="1" customHeight="1" thickBot="1" x14ac:dyDescent="0.4">
      <c r="B124" s="37"/>
      <c r="C124" s="602" t="s">
        <v>39</v>
      </c>
      <c r="D124" s="603"/>
      <c r="E124" s="603"/>
      <c r="F124" s="603"/>
      <c r="G124" s="603"/>
      <c r="H124" s="603"/>
      <c r="I124" s="603"/>
      <c r="J124" s="603"/>
      <c r="K124" s="603"/>
      <c r="L124" s="603"/>
      <c r="M124" s="603"/>
      <c r="N124" s="603"/>
      <c r="O124" s="603"/>
      <c r="P124" s="603"/>
      <c r="Q124" s="603"/>
      <c r="R124" s="603"/>
      <c r="S124" s="603"/>
      <c r="T124" s="603"/>
      <c r="U124" s="603"/>
      <c r="V124" s="603"/>
      <c r="W124" s="603"/>
      <c r="X124" s="603"/>
      <c r="Y124" s="603"/>
      <c r="Z124" s="603"/>
      <c r="AA124" s="603"/>
      <c r="AB124" s="603"/>
      <c r="AC124" s="604"/>
      <c r="AH124" s="37"/>
      <c r="AI124" s="602"/>
      <c r="AJ124" s="603"/>
      <c r="AK124" s="603"/>
      <c r="AL124" s="603"/>
      <c r="AM124" s="603"/>
      <c r="AN124" s="603"/>
      <c r="AO124" s="603"/>
      <c r="AP124" s="603"/>
      <c r="AQ124" s="603"/>
      <c r="AR124" s="603"/>
      <c r="AS124" s="603"/>
      <c r="AT124" s="603"/>
      <c r="AU124" s="603"/>
      <c r="AV124" s="603"/>
      <c r="AW124" s="603"/>
      <c r="AX124" s="603"/>
      <c r="AY124" s="603"/>
      <c r="AZ124" s="603"/>
      <c r="BA124" s="603"/>
      <c r="BB124" s="603"/>
      <c r="BC124" s="603"/>
      <c r="BD124" s="603"/>
      <c r="BE124" s="603"/>
      <c r="BF124" s="603"/>
      <c r="BG124" s="603"/>
      <c r="BH124" s="603"/>
      <c r="BI124" s="604"/>
    </row>
    <row r="125" spans="1:62" ht="15.75" hidden="1" customHeight="1" thickBot="1" x14ac:dyDescent="0.4">
      <c r="B125" s="37"/>
      <c r="C125" s="602" t="s">
        <v>1</v>
      </c>
      <c r="D125" s="603"/>
      <c r="E125" s="604"/>
      <c r="F125" s="602" t="s">
        <v>2</v>
      </c>
      <c r="G125" s="603"/>
      <c r="H125" s="604"/>
      <c r="I125" s="602" t="s">
        <v>3</v>
      </c>
      <c r="J125" s="603"/>
      <c r="K125" s="604"/>
      <c r="L125" s="602" t="s">
        <v>4</v>
      </c>
      <c r="M125" s="603"/>
      <c r="N125" s="604"/>
      <c r="O125" s="602" t="s">
        <v>5</v>
      </c>
      <c r="P125" s="603"/>
      <c r="Q125" s="604"/>
      <c r="R125" s="602" t="s">
        <v>6</v>
      </c>
      <c r="S125" s="603"/>
      <c r="T125" s="604"/>
      <c r="U125" s="602" t="s">
        <v>7</v>
      </c>
      <c r="V125" s="603"/>
      <c r="W125" s="604"/>
      <c r="X125" s="602" t="s">
        <v>8</v>
      </c>
      <c r="Y125" s="603"/>
      <c r="Z125" s="604"/>
      <c r="AA125" s="602" t="s">
        <v>9</v>
      </c>
      <c r="AB125" s="603"/>
      <c r="AC125" s="604"/>
      <c r="AD125" s="81"/>
      <c r="AH125" s="37"/>
      <c r="AI125" s="602" t="s">
        <v>1</v>
      </c>
      <c r="AJ125" s="603"/>
      <c r="AK125" s="604"/>
      <c r="AL125" s="602" t="s">
        <v>2</v>
      </c>
      <c r="AM125" s="603"/>
      <c r="AN125" s="604"/>
      <c r="AO125" s="602" t="s">
        <v>3</v>
      </c>
      <c r="AP125" s="603"/>
      <c r="AQ125" s="604"/>
      <c r="AR125" s="602" t="s">
        <v>4</v>
      </c>
      <c r="AS125" s="603"/>
      <c r="AT125" s="604"/>
      <c r="AU125" s="602" t="s">
        <v>5</v>
      </c>
      <c r="AV125" s="603"/>
      <c r="AW125" s="604"/>
      <c r="AX125" s="602" t="s">
        <v>6</v>
      </c>
      <c r="AY125" s="603"/>
      <c r="AZ125" s="604"/>
      <c r="BA125" s="602" t="s">
        <v>7</v>
      </c>
      <c r="BB125" s="603"/>
      <c r="BC125" s="604"/>
      <c r="BD125" s="602" t="s">
        <v>8</v>
      </c>
      <c r="BE125" s="603"/>
      <c r="BF125" s="604"/>
      <c r="BG125" s="602" t="s">
        <v>9</v>
      </c>
      <c r="BH125" s="603"/>
      <c r="BI125" s="604"/>
    </row>
    <row r="126" spans="1:62" ht="15.75" hidden="1" customHeight="1" thickBot="1" x14ac:dyDescent="0.4">
      <c r="B126" s="41"/>
      <c r="C126" s="42" t="s">
        <v>10</v>
      </c>
      <c r="D126" s="42" t="s">
        <v>11</v>
      </c>
      <c r="E126" s="43" t="s">
        <v>12</v>
      </c>
      <c r="F126" s="42" t="s">
        <v>10</v>
      </c>
      <c r="G126" s="42" t="s">
        <v>11</v>
      </c>
      <c r="H126" s="43" t="s">
        <v>12</v>
      </c>
      <c r="I126" s="42" t="s">
        <v>10</v>
      </c>
      <c r="J126" s="42" t="s">
        <v>11</v>
      </c>
      <c r="K126" s="43" t="s">
        <v>12</v>
      </c>
      <c r="L126" s="42" t="s">
        <v>10</v>
      </c>
      <c r="M126" s="42" t="s">
        <v>11</v>
      </c>
      <c r="N126" s="43" t="s">
        <v>12</v>
      </c>
      <c r="O126" s="42" t="s">
        <v>10</v>
      </c>
      <c r="P126" s="44" t="s">
        <v>11</v>
      </c>
      <c r="Q126" s="43" t="s">
        <v>12</v>
      </c>
      <c r="R126" s="42" t="s">
        <v>10</v>
      </c>
      <c r="S126" s="44" t="s">
        <v>11</v>
      </c>
      <c r="T126" s="43" t="s">
        <v>12</v>
      </c>
      <c r="U126" s="42" t="s">
        <v>10</v>
      </c>
      <c r="V126" s="44" t="s">
        <v>11</v>
      </c>
      <c r="W126" s="43" t="s">
        <v>12</v>
      </c>
      <c r="X126" s="42" t="s">
        <v>10</v>
      </c>
      <c r="Y126" s="44" t="s">
        <v>11</v>
      </c>
      <c r="Z126" s="43" t="s">
        <v>12</v>
      </c>
      <c r="AA126" s="297" t="s">
        <v>10</v>
      </c>
      <c r="AB126" s="297" t="s">
        <v>11</v>
      </c>
      <c r="AC126" s="85" t="s">
        <v>12</v>
      </c>
      <c r="AD126" s="22"/>
      <c r="AH126" s="41"/>
      <c r="AI126" s="42" t="s">
        <v>10</v>
      </c>
      <c r="AJ126" s="42" t="s">
        <v>11</v>
      </c>
      <c r="AK126" s="43" t="s">
        <v>12</v>
      </c>
      <c r="AL126" s="42" t="s">
        <v>10</v>
      </c>
      <c r="AM126" s="42" t="s">
        <v>11</v>
      </c>
      <c r="AN126" s="43" t="s">
        <v>12</v>
      </c>
      <c r="AO126" s="42" t="s">
        <v>10</v>
      </c>
      <c r="AP126" s="42" t="s">
        <v>11</v>
      </c>
      <c r="AQ126" s="43" t="s">
        <v>12</v>
      </c>
      <c r="AR126" s="42" t="s">
        <v>10</v>
      </c>
      <c r="AS126" s="42" t="s">
        <v>11</v>
      </c>
      <c r="AT126" s="43" t="s">
        <v>12</v>
      </c>
      <c r="AU126" s="42" t="s">
        <v>10</v>
      </c>
      <c r="AV126" s="44" t="s">
        <v>11</v>
      </c>
      <c r="AW126" s="43" t="s">
        <v>12</v>
      </c>
      <c r="AX126" s="42" t="s">
        <v>10</v>
      </c>
      <c r="AY126" s="44" t="s">
        <v>11</v>
      </c>
      <c r="AZ126" s="43" t="s">
        <v>12</v>
      </c>
      <c r="BA126" s="42" t="s">
        <v>10</v>
      </c>
      <c r="BB126" s="44" t="s">
        <v>11</v>
      </c>
      <c r="BC126" s="43" t="s">
        <v>12</v>
      </c>
      <c r="BD126" s="42" t="s">
        <v>10</v>
      </c>
      <c r="BE126" s="44" t="s">
        <v>11</v>
      </c>
      <c r="BF126" s="43" t="s">
        <v>12</v>
      </c>
      <c r="BG126" s="297" t="s">
        <v>10</v>
      </c>
      <c r="BH126" s="297" t="s">
        <v>11</v>
      </c>
      <c r="BI126" s="85" t="s">
        <v>12</v>
      </c>
    </row>
    <row r="127" spans="1:62" x14ac:dyDescent="0.35">
      <c r="A127" s="2">
        <v>30</v>
      </c>
      <c r="B127" s="41">
        <v>43922</v>
      </c>
      <c r="C127" s="42">
        <f>'Actual Production'!C127/$A127</f>
        <v>2136.1666666666665</v>
      </c>
      <c r="D127" s="42">
        <f>'Actual Production'!D127/$A127</f>
        <v>6890.833333333333</v>
      </c>
      <c r="E127" s="116">
        <f>+C127+D127</f>
        <v>9027</v>
      </c>
      <c r="F127" s="83">
        <f>'Actual Production'!F127/$A127</f>
        <v>1726.7666666666667</v>
      </c>
      <c r="G127" s="83">
        <f>'Actual Production'!G127/$A127</f>
        <v>5366.2</v>
      </c>
      <c r="H127" s="116">
        <f t="shared" ref="H127:H139" si="167">+F127+G127</f>
        <v>7092.9666666666662</v>
      </c>
      <c r="I127" s="83">
        <f>'Actual Production'!I127/$A127</f>
        <v>4543.5333333333338</v>
      </c>
      <c r="J127" s="83">
        <f>'Actual Production'!J127/$A127</f>
        <v>9605.5666666666675</v>
      </c>
      <c r="K127" s="116">
        <f t="shared" ref="K127:K139" si="168">+I127+J127</f>
        <v>14149.100000000002</v>
      </c>
      <c r="L127" s="83">
        <f>'Actual Production'!L127/$A127</f>
        <v>1705.6666666666667</v>
      </c>
      <c r="M127" s="83">
        <f>'Actual Production'!M127/$A127</f>
        <v>2853.2333333333331</v>
      </c>
      <c r="N127" s="116">
        <f t="shared" ref="N127:N139" si="169">+L127+M127</f>
        <v>4558.8999999999996</v>
      </c>
      <c r="O127" s="83">
        <f>'Actual Production'!O127/$A127</f>
        <v>1120.5496666666666</v>
      </c>
      <c r="P127" s="84">
        <f>'Actual Production'!P127/$A127</f>
        <v>1224.6136666666669</v>
      </c>
      <c r="Q127" s="116">
        <f t="shared" ref="Q127:Q139" si="170">+O127+P127</f>
        <v>2345.1633333333334</v>
      </c>
      <c r="R127" s="83">
        <f>'Actual Production'!R127/$A127</f>
        <v>3560.067</v>
      </c>
      <c r="S127" s="84">
        <f>'Actual Production'!S127/$A127</f>
        <v>7866.5363333333335</v>
      </c>
      <c r="T127" s="116">
        <f t="shared" ref="T127:T139" si="171">+R127+S127</f>
        <v>11426.603333333333</v>
      </c>
      <c r="U127" s="83">
        <f>'Actual Production'!U127/$A127</f>
        <v>2213.9</v>
      </c>
      <c r="V127" s="84">
        <f>'Actual Production'!V127/$A127</f>
        <v>7013.2</v>
      </c>
      <c r="W127" s="116">
        <f t="shared" ref="W127:W139" si="172">+U127+V127</f>
        <v>9227.1</v>
      </c>
      <c r="X127" s="83">
        <f>'Actual Production'!X127/$A127</f>
        <v>612.96866666666676</v>
      </c>
      <c r="Y127" s="84">
        <f>'Actual Production'!Y127/$A127</f>
        <v>590.28433333333328</v>
      </c>
      <c r="Z127" s="116">
        <f t="shared" ref="Z127:Z139" si="173">+X127+Y127</f>
        <v>1203.2530000000002</v>
      </c>
      <c r="AA127" s="117">
        <f t="shared" ref="AA127:AA138" si="174">+L127+C127+F127+I127+R127+U127+X127+O127</f>
        <v>17619.618666666665</v>
      </c>
      <c r="AB127" s="117">
        <f>+M127+D127+G127+J127+S127+V127+Y127+P127</f>
        <v>41410.467666666671</v>
      </c>
      <c r="AC127" s="82">
        <f t="shared" ref="AC127:AC138" si="175">+N127+E127+H127+K127+T127+W127+Z127+Q127</f>
        <v>59030.086333333325</v>
      </c>
      <c r="AH127" s="41">
        <v>43922</v>
      </c>
      <c r="AI127" s="42">
        <f>'Actual Production'!AI127/$A127</f>
        <v>2210.1666666666665</v>
      </c>
      <c r="AJ127" s="42">
        <f>'Actual Production'!AJ127/$A127</f>
        <v>4074.2833333333333</v>
      </c>
      <c r="AK127" s="116">
        <f>+AI127+AJ127</f>
        <v>6284.45</v>
      </c>
      <c r="AL127" s="83">
        <f>'Actual Production'!AL127/$A127</f>
        <v>1688.5966666666666</v>
      </c>
      <c r="AM127" s="83">
        <f>'Actual Production'!AM127/$A127</f>
        <v>3333.0266666666666</v>
      </c>
      <c r="AN127" s="116">
        <f t="shared" ref="AN127:AN139" si="176">+AL127+AM127</f>
        <v>5021.623333333333</v>
      </c>
      <c r="AO127" s="83">
        <f>'Actual Production'!AO127/$A127</f>
        <v>4294.782666666666</v>
      </c>
      <c r="AP127" s="83">
        <f>'Actual Production'!AP127/$A127</f>
        <v>5934.9003333333339</v>
      </c>
      <c r="AQ127" s="116">
        <f t="shared" ref="AQ127:AQ139" si="177">+AO127+AP127</f>
        <v>10229.683000000001</v>
      </c>
      <c r="AR127" s="83">
        <f>'Actual Production'!AR127/$A127</f>
        <v>1710.5733333333333</v>
      </c>
      <c r="AS127" s="83">
        <f>'Actual Production'!AS127/$A127</f>
        <v>1559.2556666666667</v>
      </c>
      <c r="AT127" s="116">
        <f t="shared" ref="AT127:AT139" si="178">+AR127+AS127</f>
        <v>3269.8289999999997</v>
      </c>
      <c r="AU127" s="83">
        <f>'Actual Production'!AU127/$A127</f>
        <v>947.97666666666669</v>
      </c>
      <c r="AV127" s="84">
        <f>'Actual Production'!AV127/$A127</f>
        <v>1073.4956666666667</v>
      </c>
      <c r="AW127" s="116">
        <f t="shared" ref="AW127:AW139" si="179">+AU127+AV127</f>
        <v>2021.4723333333334</v>
      </c>
      <c r="AX127" s="83">
        <f>'Actual Production'!AX127/$A127</f>
        <v>3572.8</v>
      </c>
      <c r="AY127" s="84">
        <f>'Actual Production'!AY127/$A127</f>
        <v>7979.083333333333</v>
      </c>
      <c r="AZ127" s="116">
        <f t="shared" ref="AZ127:AZ139" si="180">+AX127+AY127</f>
        <v>11551.883333333333</v>
      </c>
      <c r="BA127" s="83">
        <f>'Actual Production'!BA127/$A127</f>
        <v>2067.0333333333333</v>
      </c>
      <c r="BB127" s="84">
        <f>'Actual Production'!BB127/$A127</f>
        <v>4584.9666666666662</v>
      </c>
      <c r="BC127" s="116">
        <f t="shared" ref="BC127:BC139" si="181">+BA127+BB127</f>
        <v>6652</v>
      </c>
      <c r="BD127" s="83">
        <f>'Actual Production'!BD127/$A127</f>
        <v>722.95800000000008</v>
      </c>
      <c r="BE127" s="84">
        <f>'Actual Production'!BE127/$A127</f>
        <v>668.74400000000003</v>
      </c>
      <c r="BF127" s="116">
        <f t="shared" ref="BF127:BF139" si="182">+BD127+BE127</f>
        <v>1391.7020000000002</v>
      </c>
      <c r="BG127" s="117">
        <f t="shared" ref="BG127:BG138" si="183">+AR127+AI127+AL127+AO127+AX127+BA127+BD127+AU127</f>
        <v>17214.887333333332</v>
      </c>
      <c r="BH127" s="117">
        <f t="shared" ref="BH127:BH138" si="184">+AS127+AJ127+AM127+AP127+AY127+BB127+BE127+AV127</f>
        <v>29207.755666666664</v>
      </c>
      <c r="BI127" s="82">
        <f t="shared" ref="BI127:BI138" si="185">+AT127+AK127+AN127+AQ127+AZ127+BC127+BF127+AW127</f>
        <v>46422.642999999996</v>
      </c>
    </row>
    <row r="128" spans="1:62" x14ac:dyDescent="0.35">
      <c r="A128" s="2">
        <v>31</v>
      </c>
      <c r="B128" s="41">
        <v>43952</v>
      </c>
      <c r="C128" s="42">
        <f>'Actual Production'!C128/$A128</f>
        <v>825.29032258064512</v>
      </c>
      <c r="D128" s="42">
        <f>'Actual Production'!D128/$A128</f>
        <v>3709.5483870967741</v>
      </c>
      <c r="E128" s="116">
        <f t="shared" ref="E128:E139" si="186">+C128+D128</f>
        <v>4534.8387096774195</v>
      </c>
      <c r="F128" s="83">
        <f>'Actual Production'!F128/$A128</f>
        <v>180.87096774193549</v>
      </c>
      <c r="G128" s="83">
        <f>'Actual Production'!G128/$A128</f>
        <v>734.45161290322585</v>
      </c>
      <c r="H128" s="116">
        <f t="shared" si="167"/>
        <v>915.32258064516134</v>
      </c>
      <c r="I128" s="83">
        <f>'Actual Production'!I128/$A128</f>
        <v>3129</v>
      </c>
      <c r="J128" s="83">
        <f>'Actual Production'!J128/$A128</f>
        <v>7080.6451612903229</v>
      </c>
      <c r="K128" s="116">
        <f t="shared" si="168"/>
        <v>10209.645161290322</v>
      </c>
      <c r="L128" s="83">
        <f>'Actual Production'!L128/$A128</f>
        <v>224.2258064516129</v>
      </c>
      <c r="M128" s="83">
        <f>'Actual Production'!M128/$A128</f>
        <v>322.74193548387098</v>
      </c>
      <c r="N128" s="116">
        <f t="shared" si="169"/>
        <v>546.9677419354839</v>
      </c>
      <c r="O128" s="83">
        <f>'Actual Production'!O128/$A128</f>
        <v>181.84677419354838</v>
      </c>
      <c r="P128" s="84">
        <f>'Actual Production'!P128/$A128</f>
        <v>1547.41</v>
      </c>
      <c r="Q128" s="116">
        <f t="shared" si="170"/>
        <v>1729.2567741935484</v>
      </c>
      <c r="R128" s="83">
        <f>'Actual Production'!R128/$A128</f>
        <v>3509.8119354838709</v>
      </c>
      <c r="S128" s="84">
        <f>'Actual Production'!S128/$A128</f>
        <v>3273.4467741935487</v>
      </c>
      <c r="T128" s="116">
        <f t="shared" si="171"/>
        <v>6783.2587096774196</v>
      </c>
      <c r="U128" s="83">
        <f>'Actual Production'!U128/$A128</f>
        <v>0</v>
      </c>
      <c r="V128" s="84">
        <f>'Actual Production'!V128/$A128</f>
        <v>0</v>
      </c>
      <c r="W128" s="116">
        <f t="shared" si="172"/>
        <v>0</v>
      </c>
      <c r="X128" s="83">
        <f>'Actual Production'!X128/$A128</f>
        <v>821.5877419354839</v>
      </c>
      <c r="Y128" s="84">
        <f>'Actual Production'!Y128/$A128</f>
        <v>644.51483870967741</v>
      </c>
      <c r="Z128" s="116">
        <f t="shared" si="173"/>
        <v>1466.1025806451612</v>
      </c>
      <c r="AA128" s="117">
        <f t="shared" si="174"/>
        <v>8872.6335483870971</v>
      </c>
      <c r="AB128" s="117">
        <f t="shared" ref="AB128:AB138" si="187">+M128+D128+G128+J128+S128+V128+Y128+P128</f>
        <v>17312.758709677419</v>
      </c>
      <c r="AC128" s="82">
        <f t="shared" si="175"/>
        <v>26185.392258064516</v>
      </c>
      <c r="AD128" s="87">
        <f>+AA128/AC128%</f>
        <v>33.88390542690658</v>
      </c>
      <c r="AH128" s="41">
        <v>43952</v>
      </c>
      <c r="AI128" s="42">
        <f>'Actual Production'!AI128/$A128</f>
        <v>902.61935483870968</v>
      </c>
      <c r="AJ128" s="42">
        <f>'Actual Production'!AJ128/$A128</f>
        <v>4441.4483870967742</v>
      </c>
      <c r="AK128" s="116">
        <f t="shared" ref="AK128:AK139" si="188">+AI128+AJ128</f>
        <v>5344.0677419354843</v>
      </c>
      <c r="AL128" s="83">
        <f>'Actual Production'!AL128/$A128</f>
        <v>389.29999999999995</v>
      </c>
      <c r="AM128" s="83">
        <f>'Actual Production'!AM128/$A128</f>
        <v>2220.2322580645159</v>
      </c>
      <c r="AN128" s="116">
        <f t="shared" si="176"/>
        <v>2609.5322580645161</v>
      </c>
      <c r="AO128" s="83">
        <f>'Actual Production'!AO128/$A128</f>
        <v>3571.7280645161291</v>
      </c>
      <c r="AP128" s="83">
        <f>'Actual Production'!AP128/$A128</f>
        <v>6441.31193548387</v>
      </c>
      <c r="AQ128" s="116">
        <f t="shared" si="177"/>
        <v>10013.039999999999</v>
      </c>
      <c r="AR128" s="83">
        <f>'Actual Production'!AR128/$A128</f>
        <v>445.35483870967744</v>
      </c>
      <c r="AS128" s="83">
        <f>'Actual Production'!AS128/$A128</f>
        <v>1315.6419354838711</v>
      </c>
      <c r="AT128" s="116">
        <f t="shared" si="178"/>
        <v>1760.9967741935484</v>
      </c>
      <c r="AU128" s="83">
        <f>'Actual Production'!AU128/$A128</f>
        <v>318.7483870967742</v>
      </c>
      <c r="AV128" s="84">
        <f>'Actual Production'!AV128/$A128</f>
        <v>1554.2709677419355</v>
      </c>
      <c r="AW128" s="116">
        <f t="shared" si="179"/>
        <v>1873.0193548387097</v>
      </c>
      <c r="AX128" s="83">
        <f>'Actual Production'!AX128/$A128</f>
        <v>3326.6161290322584</v>
      </c>
      <c r="AY128" s="84">
        <f>'Actual Production'!AY128/$A128</f>
        <v>2832.3290322580642</v>
      </c>
      <c r="AZ128" s="116">
        <f t="shared" si="180"/>
        <v>6158.9451612903231</v>
      </c>
      <c r="BA128" s="83">
        <f>'Actual Production'!BA128/$A128</f>
        <v>48.741935483870968</v>
      </c>
      <c r="BB128" s="84">
        <f>'Actual Production'!BB128/$A128</f>
        <v>1533.6774193548388</v>
      </c>
      <c r="BC128" s="116">
        <f t="shared" si="181"/>
        <v>1582.4193548387098</v>
      </c>
      <c r="BD128" s="83">
        <f>'Actual Production'!BD128/$A128</f>
        <v>621.68483870967736</v>
      </c>
      <c r="BE128" s="84">
        <f>'Actual Production'!BE128/$A128</f>
        <v>0</v>
      </c>
      <c r="BF128" s="116">
        <f t="shared" si="182"/>
        <v>621.68483870967736</v>
      </c>
      <c r="BG128" s="117">
        <f t="shared" si="183"/>
        <v>9624.793548387097</v>
      </c>
      <c r="BH128" s="117">
        <f t="shared" si="184"/>
        <v>20338.911935483869</v>
      </c>
      <c r="BI128" s="82">
        <f t="shared" si="185"/>
        <v>29963.705483870963</v>
      </c>
    </row>
    <row r="129" spans="1:61" x14ac:dyDescent="0.35">
      <c r="A129" s="2">
        <v>30</v>
      </c>
      <c r="B129" s="41">
        <v>43983</v>
      </c>
      <c r="C129" s="42">
        <f>'Actual Production'!C129/$A129</f>
        <v>1367.4</v>
      </c>
      <c r="D129" s="42">
        <f>'Actual Production'!D129/$A129</f>
        <v>5613.6</v>
      </c>
      <c r="E129" s="116">
        <f t="shared" si="186"/>
        <v>6981</v>
      </c>
      <c r="F129" s="83">
        <f>'Actual Production'!F129/$A129</f>
        <v>488.06666666666666</v>
      </c>
      <c r="G129" s="83">
        <f>'Actual Production'!G129/$A129</f>
        <v>1434.2</v>
      </c>
      <c r="H129" s="116">
        <f t="shared" si="167"/>
        <v>1922.2666666666667</v>
      </c>
      <c r="I129" s="83">
        <f>'Actual Production'!I129/$A129</f>
        <v>4042.3333333333335</v>
      </c>
      <c r="J129" s="83">
        <f>'Actual Production'!J129/$A129</f>
        <v>9678.6333333333332</v>
      </c>
      <c r="K129" s="116">
        <f t="shared" si="168"/>
        <v>13720.966666666667</v>
      </c>
      <c r="L129" s="83">
        <f>'Actual Production'!L129/$A129</f>
        <v>1826.6666666666667</v>
      </c>
      <c r="M129" s="83">
        <f>'Actual Production'!M129/$A129</f>
        <v>2741.5333333333333</v>
      </c>
      <c r="N129" s="116">
        <f t="shared" si="169"/>
        <v>4568.2</v>
      </c>
      <c r="O129" s="83">
        <f>'Actual Production'!O129/$A129</f>
        <v>302.66566666666665</v>
      </c>
      <c r="P129" s="84">
        <f>'Actual Production'!P129/$A129</f>
        <v>1342.971</v>
      </c>
      <c r="Q129" s="116">
        <f t="shared" si="170"/>
        <v>1645.6366666666668</v>
      </c>
      <c r="R129" s="83">
        <f>'Actual Production'!R129/$A129</f>
        <v>2601.9246666666668</v>
      </c>
      <c r="S129" s="84">
        <f>'Actual Production'!S129/$A129</f>
        <v>2721.4603333333334</v>
      </c>
      <c r="T129" s="116">
        <f t="shared" si="171"/>
        <v>5323.3850000000002</v>
      </c>
      <c r="U129" s="83">
        <f>'Actual Production'!U129/$A129</f>
        <v>1128.3333333333333</v>
      </c>
      <c r="V129" s="84">
        <f>'Actual Production'!V129/$A129</f>
        <v>3965.7333333333331</v>
      </c>
      <c r="W129" s="116">
        <f t="shared" si="172"/>
        <v>5094.0666666666666</v>
      </c>
      <c r="X129" s="83">
        <f>'Actual Production'!X129/$A129</f>
        <v>574.1583333333333</v>
      </c>
      <c r="Y129" s="84">
        <f>'Actual Production'!Y129/$A129</f>
        <v>874.1106666666667</v>
      </c>
      <c r="Z129" s="116">
        <f t="shared" si="173"/>
        <v>1448.269</v>
      </c>
      <c r="AA129" s="117">
        <f t="shared" si="174"/>
        <v>12331.548666666666</v>
      </c>
      <c r="AB129" s="117">
        <f t="shared" si="187"/>
        <v>28372.242000000002</v>
      </c>
      <c r="AC129" s="82">
        <f t="shared" si="175"/>
        <v>40703.790666666668</v>
      </c>
      <c r="AH129" s="41">
        <v>43983</v>
      </c>
      <c r="AI129" s="42">
        <f>'Actual Production'!AI129/$A129</f>
        <v>1125.4766666666667</v>
      </c>
      <c r="AJ129" s="42">
        <f>'Actual Production'!AJ129/$A129</f>
        <v>5331.0699999999988</v>
      </c>
      <c r="AK129" s="116">
        <f t="shared" si="188"/>
        <v>6456.5466666666653</v>
      </c>
      <c r="AL129" s="83">
        <f>'Actual Production'!AL129/$A129</f>
        <v>264.60000000000002</v>
      </c>
      <c r="AM129" s="83">
        <f>'Actual Production'!AM129/$A129</f>
        <v>1535.1899999999998</v>
      </c>
      <c r="AN129" s="116">
        <f t="shared" si="176"/>
        <v>1799.79</v>
      </c>
      <c r="AO129" s="83">
        <f>'Actual Production'!AO129/$A129</f>
        <v>3701.9956666666667</v>
      </c>
      <c r="AP129" s="83">
        <f>'Actual Production'!AP129/$A129</f>
        <v>8203.2929999999997</v>
      </c>
      <c r="AQ129" s="116">
        <f t="shared" si="177"/>
        <v>11905.288666666667</v>
      </c>
      <c r="AR129" s="83">
        <f>'Actual Production'!AR129/$A129</f>
        <v>1408.789</v>
      </c>
      <c r="AS129" s="83">
        <f>'Actual Production'!AS129/$A129</f>
        <v>2248.5916666666667</v>
      </c>
      <c r="AT129" s="116">
        <f t="shared" si="178"/>
        <v>3657.3806666666669</v>
      </c>
      <c r="AU129" s="83">
        <f>'Actual Production'!AU129/$A129</f>
        <v>431.5</v>
      </c>
      <c r="AV129" s="84">
        <f>'Actual Production'!AV129/$A129</f>
        <v>1615.3833333333334</v>
      </c>
      <c r="AW129" s="116">
        <f t="shared" si="179"/>
        <v>2046.8833333333334</v>
      </c>
      <c r="AX129" s="83">
        <f>'Actual Production'!AX129/$A129</f>
        <v>2546.813333333333</v>
      </c>
      <c r="AY129" s="84">
        <f>'Actual Production'!AY129/$A129</f>
        <v>2849.2133333333331</v>
      </c>
      <c r="AZ129" s="116">
        <f t="shared" si="180"/>
        <v>5396.0266666666666</v>
      </c>
      <c r="BA129" s="83">
        <f>'Actual Production'!BA129/$A129</f>
        <v>1296.0333333333333</v>
      </c>
      <c r="BB129" s="84">
        <f>'Actual Production'!BB129/$A129</f>
        <v>3687.8</v>
      </c>
      <c r="BC129" s="116">
        <f t="shared" si="181"/>
        <v>4983.8333333333339</v>
      </c>
      <c r="BD129" s="83">
        <f>'Actual Production'!BD129/$A129</f>
        <v>468.70333333333332</v>
      </c>
      <c r="BE129" s="84">
        <f>'Actual Production'!BE129/$A129</f>
        <v>1198.0483333333332</v>
      </c>
      <c r="BF129" s="116">
        <f t="shared" si="182"/>
        <v>1666.7516666666666</v>
      </c>
      <c r="BG129" s="117">
        <f t="shared" si="183"/>
        <v>11243.911333333332</v>
      </c>
      <c r="BH129" s="117">
        <f t="shared" si="184"/>
        <v>26668.589666666667</v>
      </c>
      <c r="BI129" s="82">
        <f t="shared" si="185"/>
        <v>37912.500999999997</v>
      </c>
    </row>
    <row r="130" spans="1:61" x14ac:dyDescent="0.35">
      <c r="A130" s="2">
        <v>31</v>
      </c>
      <c r="B130" s="41">
        <v>44013</v>
      </c>
      <c r="C130" s="42">
        <f>'Actual Production'!C130/$A130</f>
        <v>1881.7096774193549</v>
      </c>
      <c r="D130" s="42">
        <f>'Actual Production'!D130/$A130</f>
        <v>6540.5483870967746</v>
      </c>
      <c r="E130" s="116">
        <f t="shared" si="186"/>
        <v>8422.2580645161288</v>
      </c>
      <c r="F130" s="83">
        <f>'Actual Production'!F130/$A130</f>
        <v>1383.516129032258</v>
      </c>
      <c r="G130" s="83">
        <f>'Actual Production'!G130/$A130</f>
        <v>3662.0322580645161</v>
      </c>
      <c r="H130" s="116">
        <f t="shared" si="167"/>
        <v>5045.5483870967746</v>
      </c>
      <c r="I130" s="83">
        <f>'Actual Production'!I130/$A130</f>
        <v>4718.4193548387093</v>
      </c>
      <c r="J130" s="83">
        <f>'Actual Production'!J130/$A130</f>
        <v>9664.0645161290322</v>
      </c>
      <c r="K130" s="116">
        <f t="shared" si="168"/>
        <v>14382.483870967742</v>
      </c>
      <c r="L130" s="83">
        <f>'Actual Production'!L130/$A130</f>
        <v>1732.6451612903227</v>
      </c>
      <c r="M130" s="83">
        <f>'Actual Production'!M130/$A130</f>
        <v>3976.2903225806454</v>
      </c>
      <c r="N130" s="116">
        <f t="shared" si="169"/>
        <v>5708.9354838709678</v>
      </c>
      <c r="O130" s="83">
        <f>'Actual Production'!O130/$A130</f>
        <v>1276.1612903225807</v>
      </c>
      <c r="P130" s="84">
        <f>'Actual Production'!P130/$A130</f>
        <v>1800.6774193548388</v>
      </c>
      <c r="Q130" s="116">
        <f t="shared" si="170"/>
        <v>3076.8387096774195</v>
      </c>
      <c r="R130" s="83">
        <f>'Actual Production'!R130/$A130</f>
        <v>2426.0461290322578</v>
      </c>
      <c r="S130" s="84">
        <f>'Actual Production'!S130/$A130</f>
        <v>3807.7916129032255</v>
      </c>
      <c r="T130" s="116">
        <f t="shared" si="171"/>
        <v>6233.8377419354838</v>
      </c>
      <c r="U130" s="83">
        <f>'Actual Production'!U130/$A130</f>
        <v>2145.3870967741937</v>
      </c>
      <c r="V130" s="84">
        <f>'Actual Production'!V130/$A130</f>
        <v>5600.6451612903229</v>
      </c>
      <c r="W130" s="116">
        <f t="shared" si="172"/>
        <v>7746.032258064517</v>
      </c>
      <c r="X130" s="83">
        <f>'Actual Production'!X130/$A130</f>
        <v>0</v>
      </c>
      <c r="Y130" s="84">
        <f>'Actual Production'!Y130/$A130</f>
        <v>0</v>
      </c>
      <c r="Z130" s="116">
        <f t="shared" si="173"/>
        <v>0</v>
      </c>
      <c r="AA130" s="117">
        <f t="shared" si="174"/>
        <v>15563.884838709677</v>
      </c>
      <c r="AB130" s="117">
        <f t="shared" si="187"/>
        <v>35052.04967741936</v>
      </c>
      <c r="AC130" s="82">
        <f t="shared" si="175"/>
        <v>50615.934516129033</v>
      </c>
      <c r="AH130" s="41">
        <v>44013</v>
      </c>
      <c r="AI130" s="42">
        <f>'Actual Production'!AI130/$A130</f>
        <v>1651.374193548387</v>
      </c>
      <c r="AJ130" s="42">
        <f>'Actual Production'!AJ130/$A130</f>
        <v>6069.0548387096778</v>
      </c>
      <c r="AK130" s="116">
        <f t="shared" si="188"/>
        <v>7720.4290322580646</v>
      </c>
      <c r="AL130" s="83">
        <f>'Actual Production'!AL130/$A130</f>
        <v>1520.2258064516129</v>
      </c>
      <c r="AM130" s="83">
        <f>'Actual Production'!AM130/$A130</f>
        <v>4709.8677419354844</v>
      </c>
      <c r="AN130" s="116">
        <f t="shared" si="176"/>
        <v>6230.0935483870971</v>
      </c>
      <c r="AO130" s="83">
        <f>'Actual Production'!AO130/$A130</f>
        <v>5464.1612903225805</v>
      </c>
      <c r="AP130" s="83">
        <f>'Actual Production'!AP130/$A130</f>
        <v>9212.93</v>
      </c>
      <c r="AQ130" s="116">
        <f t="shared" si="177"/>
        <v>14677.09129032258</v>
      </c>
      <c r="AR130" s="83">
        <f>'Actual Production'!AR130/$A130</f>
        <v>1781.1493548387095</v>
      </c>
      <c r="AS130" s="83">
        <f>'Actual Production'!AS130/$A130</f>
        <v>4339.0258064516129</v>
      </c>
      <c r="AT130" s="116">
        <f t="shared" si="178"/>
        <v>6120.1751612903226</v>
      </c>
      <c r="AU130" s="83">
        <f>'Actual Production'!AU130/$A130</f>
        <v>1366.6290322580646</v>
      </c>
      <c r="AV130" s="84">
        <f>'Actual Production'!AV130/$A130</f>
        <v>1874.0870967741935</v>
      </c>
      <c r="AW130" s="116">
        <f t="shared" si="179"/>
        <v>3240.7161290322583</v>
      </c>
      <c r="AX130" s="83">
        <f>'Actual Production'!AX130/$A130</f>
        <v>2540.7290322580648</v>
      </c>
      <c r="AY130" s="84">
        <f>'Actual Production'!AY130/$A130</f>
        <v>4014.9967741935484</v>
      </c>
      <c r="AZ130" s="116">
        <f t="shared" si="180"/>
        <v>6555.7258064516136</v>
      </c>
      <c r="BA130" s="83">
        <f>'Actual Production'!BA130/$A130</f>
        <v>2454.5483870967741</v>
      </c>
      <c r="BB130" s="84">
        <f>'Actual Production'!BB130/$A130</f>
        <v>5132.677419354839</v>
      </c>
      <c r="BC130" s="116">
        <f t="shared" si="181"/>
        <v>7587.2258064516136</v>
      </c>
      <c r="BD130" s="83">
        <f>'Actual Production'!BD130/$A130</f>
        <v>484.58387096774197</v>
      </c>
      <c r="BE130" s="84">
        <f>'Actual Production'!BE130/$A130</f>
        <v>305.29032258064518</v>
      </c>
      <c r="BF130" s="116">
        <f t="shared" si="182"/>
        <v>789.87419354838721</v>
      </c>
      <c r="BG130" s="117">
        <f t="shared" si="183"/>
        <v>17263.400967741938</v>
      </c>
      <c r="BH130" s="117">
        <f t="shared" si="184"/>
        <v>35657.93</v>
      </c>
      <c r="BI130" s="82">
        <f t="shared" si="185"/>
        <v>52921.330967741931</v>
      </c>
    </row>
    <row r="131" spans="1:61" ht="15" thickBot="1" x14ac:dyDescent="0.4">
      <c r="A131" s="2">
        <v>31</v>
      </c>
      <c r="B131" s="41">
        <v>44044</v>
      </c>
      <c r="C131" s="42">
        <f>'Actual Production'!C131/$A131</f>
        <v>2449.0322580645161</v>
      </c>
      <c r="D131" s="42">
        <f>'Actual Production'!D131/$A131</f>
        <v>6118.3870967741932</v>
      </c>
      <c r="E131" s="116">
        <f t="shared" si="186"/>
        <v>8567.4193548387084</v>
      </c>
      <c r="F131" s="83">
        <f>'Actual Production'!F131/$A131</f>
        <v>1931.7741935483871</v>
      </c>
      <c r="G131" s="83">
        <f>'Actual Production'!G131/$A131</f>
        <v>4794.6129032258068</v>
      </c>
      <c r="H131" s="116">
        <f t="shared" si="167"/>
        <v>6726.3870967741941</v>
      </c>
      <c r="I131" s="83">
        <f>'Actual Production'!I131/$A131</f>
        <v>4894.9354838709678</v>
      </c>
      <c r="J131" s="83">
        <f>'Actual Production'!J131/$A131</f>
        <v>9957.677419354839</v>
      </c>
      <c r="K131" s="116">
        <f t="shared" si="168"/>
        <v>14852.612903225807</v>
      </c>
      <c r="L131" s="83">
        <f>'Actual Production'!L131/$A131</f>
        <v>2131.8387096774195</v>
      </c>
      <c r="M131" s="83">
        <f>'Actual Production'!M131/$A131</f>
        <v>4304.7096774193551</v>
      </c>
      <c r="N131" s="116">
        <f t="shared" si="169"/>
        <v>6436.5483870967746</v>
      </c>
      <c r="O131" s="83">
        <f>'Actual Production'!O131/$A131</f>
        <v>1134.0225806451613</v>
      </c>
      <c r="P131" s="84">
        <f>'Actual Production'!P131/$A131</f>
        <v>926.81903225806445</v>
      </c>
      <c r="Q131" s="116">
        <f t="shared" si="170"/>
        <v>2060.8416129032257</v>
      </c>
      <c r="R131" s="83">
        <f>'Actual Production'!R131/$A131</f>
        <v>2168.8399999999997</v>
      </c>
      <c r="S131" s="84">
        <f>'Actual Production'!S131/$A131</f>
        <v>2939.9761290322581</v>
      </c>
      <c r="T131" s="116">
        <f t="shared" si="171"/>
        <v>5108.8161290322578</v>
      </c>
      <c r="U131" s="83">
        <f>'Actual Production'!U131/$A131</f>
        <v>2321</v>
      </c>
      <c r="V131" s="84">
        <f>'Actual Production'!V131/$A131</f>
        <v>4769.0322580645161</v>
      </c>
      <c r="W131" s="116">
        <f t="shared" si="172"/>
        <v>7090.0322580645161</v>
      </c>
      <c r="X131" s="83">
        <f>'Actual Production'!X131/$A131</f>
        <v>0</v>
      </c>
      <c r="Y131" s="84">
        <f>'Actual Production'!Y131/$A131</f>
        <v>0</v>
      </c>
      <c r="Z131" s="116">
        <f t="shared" si="173"/>
        <v>0</v>
      </c>
      <c r="AA131" s="117">
        <f t="shared" si="174"/>
        <v>17031.443225806452</v>
      </c>
      <c r="AB131" s="117">
        <f t="shared" si="187"/>
        <v>33811.214516129032</v>
      </c>
      <c r="AC131" s="82">
        <f t="shared" si="175"/>
        <v>50842.657741935487</v>
      </c>
      <c r="AH131" s="41">
        <v>44044</v>
      </c>
      <c r="AI131" s="42">
        <f>'Actual Production'!AI131/$A131</f>
        <v>2322.483870967742</v>
      </c>
      <c r="AJ131" s="42">
        <f>'Actual Production'!AJ131/$A131</f>
        <v>6804.4645161290318</v>
      </c>
      <c r="AK131" s="116">
        <f t="shared" si="188"/>
        <v>9126.9483870967742</v>
      </c>
      <c r="AL131" s="83">
        <f>'Actual Production'!AL131/$A131</f>
        <v>1828.7096774193549</v>
      </c>
      <c r="AM131" s="83">
        <f>'Actual Production'!AM131/$A131</f>
        <v>5627.3129032258057</v>
      </c>
      <c r="AN131" s="116">
        <f t="shared" si="176"/>
        <v>7456.0225806451608</v>
      </c>
      <c r="AO131" s="83">
        <f>'Actual Production'!AO131/$A131</f>
        <v>5521.4716129032258</v>
      </c>
      <c r="AP131" s="83">
        <f>'Actual Production'!AP131/$A131</f>
        <v>9975.4925806451611</v>
      </c>
      <c r="AQ131" s="116">
        <f t="shared" si="177"/>
        <v>15496.964193548387</v>
      </c>
      <c r="AR131" s="83">
        <f>'Actual Production'!AR131/$A131</f>
        <v>2120.4561290322581</v>
      </c>
      <c r="AS131" s="83">
        <f>'Actual Production'!AS131/$A131</f>
        <v>4113.0193548387097</v>
      </c>
      <c r="AT131" s="116">
        <f t="shared" si="178"/>
        <v>6233.4754838709678</v>
      </c>
      <c r="AU131" s="83">
        <f>'Actual Production'!AU131/$A131</f>
        <v>1074.3580645161289</v>
      </c>
      <c r="AV131" s="84">
        <f>'Actual Production'!AV131/$A131</f>
        <v>1054.7687096774193</v>
      </c>
      <c r="AW131" s="116">
        <f t="shared" si="179"/>
        <v>2129.126774193548</v>
      </c>
      <c r="AX131" s="83">
        <f>'Actual Production'!AX131/$A131</f>
        <v>2199.1096774193547</v>
      </c>
      <c r="AY131" s="84">
        <f>'Actual Production'!AY131/$A131</f>
        <v>3061.6870967741938</v>
      </c>
      <c r="AZ131" s="116">
        <f t="shared" si="180"/>
        <v>5260.7967741935481</v>
      </c>
      <c r="BA131" s="83">
        <f>'Actual Production'!BA131/$A131</f>
        <v>2133.9032258064517</v>
      </c>
      <c r="BB131" s="84">
        <f>'Actual Production'!BB131/$A131</f>
        <v>6041.0967741935483</v>
      </c>
      <c r="BC131" s="116">
        <f t="shared" si="181"/>
        <v>8175</v>
      </c>
      <c r="BD131" s="83">
        <f>'Actual Production'!BD131/$A131</f>
        <v>0</v>
      </c>
      <c r="BE131" s="84">
        <f>'Actual Production'!BE131/$A131</f>
        <v>0</v>
      </c>
      <c r="BF131" s="116">
        <f t="shared" si="182"/>
        <v>0</v>
      </c>
      <c r="BG131" s="117">
        <f t="shared" si="183"/>
        <v>17200.492258064514</v>
      </c>
      <c r="BH131" s="117">
        <f t="shared" si="184"/>
        <v>36677.84193548387</v>
      </c>
      <c r="BI131" s="82">
        <f t="shared" si="185"/>
        <v>53878.334193548391</v>
      </c>
    </row>
    <row r="132" spans="1:61" ht="15" hidden="1" customHeight="1" x14ac:dyDescent="0.35">
      <c r="B132" s="41">
        <v>44075</v>
      </c>
      <c r="C132" s="42" t="e">
        <f>'Actual Production'!C132/$A132</f>
        <v>#DIV/0!</v>
      </c>
      <c r="D132" s="44" t="e">
        <f>'Actual Production'!D132/$A132</f>
        <v>#DIV/0!</v>
      </c>
      <c r="E132" s="116" t="e">
        <f t="shared" si="186"/>
        <v>#DIV/0!</v>
      </c>
      <c r="F132" s="83" t="e">
        <f>'Actual Production'!F132/$A132</f>
        <v>#DIV/0!</v>
      </c>
      <c r="G132" s="84" t="e">
        <f>'Actual Production'!G132/$A132</f>
        <v>#DIV/0!</v>
      </c>
      <c r="H132" s="116" t="e">
        <f t="shared" si="167"/>
        <v>#DIV/0!</v>
      </c>
      <c r="I132" s="83" t="e">
        <f>'Actual Production'!I132/$A132</f>
        <v>#DIV/0!</v>
      </c>
      <c r="J132" s="84" t="e">
        <f>'Actual Production'!J132/$A132</f>
        <v>#DIV/0!</v>
      </c>
      <c r="K132" s="116" t="e">
        <f t="shared" si="168"/>
        <v>#DIV/0!</v>
      </c>
      <c r="L132" s="83" t="e">
        <f>'Actual Production'!L132/$A132</f>
        <v>#DIV/0!</v>
      </c>
      <c r="M132" s="84" t="e">
        <f>'Actual Production'!M132/$A132</f>
        <v>#DIV/0!</v>
      </c>
      <c r="N132" s="82" t="e">
        <f t="shared" si="169"/>
        <v>#DIV/0!</v>
      </c>
      <c r="O132" s="83" t="e">
        <f>'Actual Production'!O132/$A132</f>
        <v>#DIV/0!</v>
      </c>
      <c r="P132" s="84" t="e">
        <f>'Actual Production'!P132/$A132</f>
        <v>#DIV/0!</v>
      </c>
      <c r="Q132" s="82" t="e">
        <f t="shared" si="170"/>
        <v>#DIV/0!</v>
      </c>
      <c r="R132" s="83" t="e">
        <f>'Actual Production'!R132/$A132</f>
        <v>#DIV/0!</v>
      </c>
      <c r="S132" s="84" t="e">
        <f>'Actual Production'!S132/$A132</f>
        <v>#DIV/0!</v>
      </c>
      <c r="T132" s="116" t="e">
        <f t="shared" si="171"/>
        <v>#DIV/0!</v>
      </c>
      <c r="U132" s="83" t="e">
        <f>'Actual Production'!U132/$A132</f>
        <v>#DIV/0!</v>
      </c>
      <c r="V132" s="84" t="e">
        <f>'Actual Production'!V132/$A132</f>
        <v>#DIV/0!</v>
      </c>
      <c r="W132" s="116" t="e">
        <f t="shared" si="172"/>
        <v>#DIV/0!</v>
      </c>
      <c r="X132" s="83" t="e">
        <f>'Actual Production'!X132/$A132</f>
        <v>#DIV/0!</v>
      </c>
      <c r="Y132" s="84" t="e">
        <f>'Actual Production'!Y132/$A132</f>
        <v>#DIV/0!</v>
      </c>
      <c r="Z132" s="116" t="e">
        <f t="shared" si="173"/>
        <v>#DIV/0!</v>
      </c>
      <c r="AA132" s="117" t="e">
        <f t="shared" si="174"/>
        <v>#DIV/0!</v>
      </c>
      <c r="AB132" s="117" t="e">
        <f t="shared" si="187"/>
        <v>#DIV/0!</v>
      </c>
      <c r="AC132" s="82" t="e">
        <f t="shared" si="175"/>
        <v>#DIV/0!</v>
      </c>
      <c r="AH132" s="41">
        <v>44075</v>
      </c>
      <c r="AI132" s="42" t="e">
        <f>'Actual Production'!AI132/$A132</f>
        <v>#DIV/0!</v>
      </c>
      <c r="AJ132" s="44" t="e">
        <f>'Actual Production'!AJ132/$A132</f>
        <v>#DIV/0!</v>
      </c>
      <c r="AK132" s="116" t="e">
        <f t="shared" si="188"/>
        <v>#DIV/0!</v>
      </c>
      <c r="AL132" s="83" t="e">
        <f>'Actual Production'!AL132/$A132</f>
        <v>#DIV/0!</v>
      </c>
      <c r="AM132" s="84" t="e">
        <f>'Actual Production'!AM132/$A132</f>
        <v>#DIV/0!</v>
      </c>
      <c r="AN132" s="116" t="e">
        <f t="shared" si="176"/>
        <v>#DIV/0!</v>
      </c>
      <c r="AO132" s="83" t="e">
        <f>'Actual Production'!AO132/$A132</f>
        <v>#DIV/0!</v>
      </c>
      <c r="AP132" s="84" t="e">
        <f>'Actual Production'!AP132/$A132</f>
        <v>#DIV/0!</v>
      </c>
      <c r="AQ132" s="116" t="e">
        <f t="shared" si="177"/>
        <v>#DIV/0!</v>
      </c>
      <c r="AR132" s="83" t="e">
        <f>'Actual Production'!AR132/$A132</f>
        <v>#DIV/0!</v>
      </c>
      <c r="AS132" s="84" t="e">
        <f>'Actual Production'!AS132/$A132</f>
        <v>#DIV/0!</v>
      </c>
      <c r="AT132" s="82" t="e">
        <f t="shared" si="178"/>
        <v>#DIV/0!</v>
      </c>
      <c r="AU132" s="83" t="e">
        <f>'Actual Production'!AU132/$A132</f>
        <v>#DIV/0!</v>
      </c>
      <c r="AV132" s="84" t="e">
        <f>'Actual Production'!AV132/$A132</f>
        <v>#DIV/0!</v>
      </c>
      <c r="AW132" s="82" t="e">
        <f t="shared" si="179"/>
        <v>#DIV/0!</v>
      </c>
      <c r="AX132" s="83" t="e">
        <f>'Actual Production'!AX132/$A132</f>
        <v>#DIV/0!</v>
      </c>
      <c r="AY132" s="84" t="e">
        <f>'Actual Production'!AY132/$A132</f>
        <v>#DIV/0!</v>
      </c>
      <c r="AZ132" s="116" t="e">
        <f t="shared" si="180"/>
        <v>#DIV/0!</v>
      </c>
      <c r="BA132" s="83" t="e">
        <f>'Actual Production'!BA132/$A132</f>
        <v>#DIV/0!</v>
      </c>
      <c r="BB132" s="84" t="e">
        <f>'Actual Production'!BB132/$A132</f>
        <v>#DIV/0!</v>
      </c>
      <c r="BC132" s="116" t="e">
        <f t="shared" si="181"/>
        <v>#DIV/0!</v>
      </c>
      <c r="BD132" s="83" t="e">
        <f>'Actual Production'!BD132/$A132</f>
        <v>#DIV/0!</v>
      </c>
      <c r="BE132" s="84" t="e">
        <f>'Actual Production'!BE132/$A132</f>
        <v>#DIV/0!</v>
      </c>
      <c r="BF132" s="116" t="e">
        <f t="shared" si="182"/>
        <v>#DIV/0!</v>
      </c>
      <c r="BG132" s="117" t="e">
        <f t="shared" si="183"/>
        <v>#DIV/0!</v>
      </c>
      <c r="BH132" s="117" t="e">
        <f t="shared" si="184"/>
        <v>#DIV/0!</v>
      </c>
      <c r="BI132" s="82" t="e">
        <f t="shared" si="185"/>
        <v>#DIV/0!</v>
      </c>
    </row>
    <row r="133" spans="1:61" ht="15" hidden="1" customHeight="1" x14ac:dyDescent="0.35">
      <c r="B133" s="41">
        <v>44105</v>
      </c>
      <c r="C133" s="42" t="e">
        <f>'Actual Production'!C133/$A133</f>
        <v>#DIV/0!</v>
      </c>
      <c r="D133" s="44" t="e">
        <f>'Actual Production'!D133/$A133</f>
        <v>#DIV/0!</v>
      </c>
      <c r="E133" s="116" t="e">
        <f t="shared" si="186"/>
        <v>#DIV/0!</v>
      </c>
      <c r="F133" s="83" t="e">
        <f>'Actual Production'!F133/$A133</f>
        <v>#DIV/0!</v>
      </c>
      <c r="G133" s="84" t="e">
        <f>'Actual Production'!G133/$A133</f>
        <v>#DIV/0!</v>
      </c>
      <c r="H133" s="116" t="e">
        <f t="shared" si="167"/>
        <v>#DIV/0!</v>
      </c>
      <c r="I133" s="83" t="e">
        <f>'Actual Production'!I133/$A133</f>
        <v>#DIV/0!</v>
      </c>
      <c r="J133" s="84" t="e">
        <f>'Actual Production'!J133/$A133</f>
        <v>#DIV/0!</v>
      </c>
      <c r="K133" s="116" t="e">
        <f t="shared" si="168"/>
        <v>#DIV/0!</v>
      </c>
      <c r="L133" s="83" t="e">
        <f>'Actual Production'!L133/$A133</f>
        <v>#DIV/0!</v>
      </c>
      <c r="M133" s="84" t="e">
        <f>'Actual Production'!M133/$A133</f>
        <v>#DIV/0!</v>
      </c>
      <c r="N133" s="82" t="e">
        <f t="shared" si="169"/>
        <v>#DIV/0!</v>
      </c>
      <c r="O133" s="83" t="e">
        <f>'Actual Production'!O133/$A133</f>
        <v>#DIV/0!</v>
      </c>
      <c r="P133" s="84" t="e">
        <f>'Actual Production'!P133/$A133</f>
        <v>#DIV/0!</v>
      </c>
      <c r="Q133" s="82" t="e">
        <f t="shared" si="170"/>
        <v>#DIV/0!</v>
      </c>
      <c r="R133" s="83" t="e">
        <f>'Actual Production'!R133/$A133</f>
        <v>#DIV/0!</v>
      </c>
      <c r="S133" s="84" t="e">
        <f>'Actual Production'!S133/$A133</f>
        <v>#DIV/0!</v>
      </c>
      <c r="T133" s="116" t="e">
        <f t="shared" si="171"/>
        <v>#DIV/0!</v>
      </c>
      <c r="U133" s="83" t="e">
        <f>'Actual Production'!U133/$A133</f>
        <v>#DIV/0!</v>
      </c>
      <c r="V133" s="84" t="e">
        <f>'Actual Production'!V133/$A133</f>
        <v>#DIV/0!</v>
      </c>
      <c r="W133" s="116" t="e">
        <f t="shared" si="172"/>
        <v>#DIV/0!</v>
      </c>
      <c r="X133" s="83" t="e">
        <f>'Actual Production'!X133/$A133</f>
        <v>#DIV/0!</v>
      </c>
      <c r="Y133" s="84" t="e">
        <f>'Actual Production'!Y133/$A133</f>
        <v>#DIV/0!</v>
      </c>
      <c r="Z133" s="116" t="e">
        <f t="shared" si="173"/>
        <v>#DIV/0!</v>
      </c>
      <c r="AA133" s="117" t="e">
        <f t="shared" si="174"/>
        <v>#DIV/0!</v>
      </c>
      <c r="AB133" s="117" t="e">
        <f t="shared" si="187"/>
        <v>#DIV/0!</v>
      </c>
      <c r="AC133" s="82" t="e">
        <f t="shared" si="175"/>
        <v>#DIV/0!</v>
      </c>
      <c r="AD133" s="22"/>
      <c r="AH133" s="41">
        <v>44105</v>
      </c>
      <c r="AI133" s="42" t="e">
        <f>'Actual Production'!AI133/$A133</f>
        <v>#DIV/0!</v>
      </c>
      <c r="AJ133" s="44" t="e">
        <f>'Actual Production'!AJ133/$A133</f>
        <v>#DIV/0!</v>
      </c>
      <c r="AK133" s="116" t="e">
        <f t="shared" si="188"/>
        <v>#DIV/0!</v>
      </c>
      <c r="AL133" s="83" t="e">
        <f>'Actual Production'!AL133/$A133</f>
        <v>#DIV/0!</v>
      </c>
      <c r="AM133" s="84" t="e">
        <f>'Actual Production'!AM133/$A133</f>
        <v>#DIV/0!</v>
      </c>
      <c r="AN133" s="116" t="e">
        <f t="shared" si="176"/>
        <v>#DIV/0!</v>
      </c>
      <c r="AO133" s="83" t="e">
        <f>'Actual Production'!AO133/$A133</f>
        <v>#DIV/0!</v>
      </c>
      <c r="AP133" s="84" t="e">
        <f>'Actual Production'!AP133/$A133</f>
        <v>#DIV/0!</v>
      </c>
      <c r="AQ133" s="116" t="e">
        <f t="shared" si="177"/>
        <v>#DIV/0!</v>
      </c>
      <c r="AR133" s="83" t="e">
        <f>'Actual Production'!AR133/$A133</f>
        <v>#DIV/0!</v>
      </c>
      <c r="AS133" s="84" t="e">
        <f>'Actual Production'!AS133/$A133</f>
        <v>#DIV/0!</v>
      </c>
      <c r="AT133" s="82" t="e">
        <f t="shared" si="178"/>
        <v>#DIV/0!</v>
      </c>
      <c r="AU133" s="83" t="e">
        <f>'Actual Production'!AU133/$A133</f>
        <v>#DIV/0!</v>
      </c>
      <c r="AV133" s="84" t="e">
        <f>'Actual Production'!AV133/$A133</f>
        <v>#DIV/0!</v>
      </c>
      <c r="AW133" s="82" t="e">
        <f t="shared" si="179"/>
        <v>#DIV/0!</v>
      </c>
      <c r="AX133" s="83" t="e">
        <f>'Actual Production'!AX133/$A133</f>
        <v>#DIV/0!</v>
      </c>
      <c r="AY133" s="84" t="e">
        <f>'Actual Production'!AY133/$A133</f>
        <v>#DIV/0!</v>
      </c>
      <c r="AZ133" s="116" t="e">
        <f t="shared" si="180"/>
        <v>#DIV/0!</v>
      </c>
      <c r="BA133" s="83" t="e">
        <f>'Actual Production'!BA133/$A133</f>
        <v>#DIV/0!</v>
      </c>
      <c r="BB133" s="84" t="e">
        <f>'Actual Production'!BB133/$A133</f>
        <v>#DIV/0!</v>
      </c>
      <c r="BC133" s="116" t="e">
        <f t="shared" si="181"/>
        <v>#DIV/0!</v>
      </c>
      <c r="BD133" s="83" t="e">
        <f>'Actual Production'!BD133/$A133</f>
        <v>#DIV/0!</v>
      </c>
      <c r="BE133" s="84" t="e">
        <f>'Actual Production'!BE133/$A133</f>
        <v>#DIV/0!</v>
      </c>
      <c r="BF133" s="116" t="e">
        <f t="shared" si="182"/>
        <v>#DIV/0!</v>
      </c>
      <c r="BG133" s="117" t="e">
        <f t="shared" si="183"/>
        <v>#DIV/0!</v>
      </c>
      <c r="BH133" s="117" t="e">
        <f t="shared" si="184"/>
        <v>#DIV/0!</v>
      </c>
      <c r="BI133" s="82" t="e">
        <f t="shared" si="185"/>
        <v>#DIV/0!</v>
      </c>
    </row>
    <row r="134" spans="1:61" ht="15" hidden="1" customHeight="1" x14ac:dyDescent="0.35">
      <c r="B134" s="41">
        <v>44136</v>
      </c>
      <c r="C134" s="42" t="e">
        <f>'Actual Production'!C134/$A134</f>
        <v>#DIV/0!</v>
      </c>
      <c r="D134" s="42" t="e">
        <f>'Actual Production'!D134/$A134</f>
        <v>#DIV/0!</v>
      </c>
      <c r="E134" s="116" t="e">
        <f t="shared" si="186"/>
        <v>#DIV/0!</v>
      </c>
      <c r="F134" s="83" t="e">
        <f>'Actual Production'!F134/$A134</f>
        <v>#DIV/0!</v>
      </c>
      <c r="G134" s="83" t="e">
        <f>'Actual Production'!G134/$A134</f>
        <v>#DIV/0!</v>
      </c>
      <c r="H134" s="116" t="e">
        <f t="shared" si="167"/>
        <v>#DIV/0!</v>
      </c>
      <c r="I134" s="83" t="e">
        <f>'Actual Production'!I134/$A134</f>
        <v>#DIV/0!</v>
      </c>
      <c r="J134" s="83" t="e">
        <f>'Actual Production'!J134/$A134</f>
        <v>#DIV/0!</v>
      </c>
      <c r="K134" s="116" t="e">
        <f t="shared" si="168"/>
        <v>#DIV/0!</v>
      </c>
      <c r="L134" s="83" t="e">
        <f>'Actual Production'!L134/$A134</f>
        <v>#DIV/0!</v>
      </c>
      <c r="M134" s="83" t="e">
        <f>'Actual Production'!M134/$A134</f>
        <v>#DIV/0!</v>
      </c>
      <c r="N134" s="116" t="e">
        <f t="shared" si="169"/>
        <v>#DIV/0!</v>
      </c>
      <c r="O134" s="83" t="e">
        <f>'Actual Production'!O134/$A134</f>
        <v>#DIV/0!</v>
      </c>
      <c r="P134" s="84" t="e">
        <f>'Actual Production'!P134/$A134</f>
        <v>#DIV/0!</v>
      </c>
      <c r="Q134" s="116" t="e">
        <f t="shared" si="170"/>
        <v>#DIV/0!</v>
      </c>
      <c r="R134" s="83" t="e">
        <f>'Actual Production'!R134/$A134</f>
        <v>#DIV/0!</v>
      </c>
      <c r="S134" s="84" t="e">
        <f>'Actual Production'!S134/$A134</f>
        <v>#DIV/0!</v>
      </c>
      <c r="T134" s="116" t="e">
        <f t="shared" si="171"/>
        <v>#DIV/0!</v>
      </c>
      <c r="U134" s="83" t="e">
        <f>'Actual Production'!U134/$A134</f>
        <v>#DIV/0!</v>
      </c>
      <c r="V134" s="84" t="e">
        <f>'Actual Production'!V134/$A134</f>
        <v>#DIV/0!</v>
      </c>
      <c r="W134" s="116" t="e">
        <f t="shared" si="172"/>
        <v>#DIV/0!</v>
      </c>
      <c r="X134" s="83" t="e">
        <f>'Actual Production'!X134/$A134</f>
        <v>#DIV/0!</v>
      </c>
      <c r="Y134" s="84" t="e">
        <f>'Actual Production'!Y134/$A134</f>
        <v>#DIV/0!</v>
      </c>
      <c r="Z134" s="116" t="e">
        <f t="shared" si="173"/>
        <v>#DIV/0!</v>
      </c>
      <c r="AA134" s="117" t="e">
        <f t="shared" si="174"/>
        <v>#DIV/0!</v>
      </c>
      <c r="AB134" s="117" t="e">
        <f t="shared" si="187"/>
        <v>#DIV/0!</v>
      </c>
      <c r="AC134" s="82" t="e">
        <f t="shared" si="175"/>
        <v>#DIV/0!</v>
      </c>
      <c r="AD134" s="22"/>
      <c r="AH134" s="41">
        <v>44136</v>
      </c>
      <c r="AI134" s="42" t="e">
        <f>'Actual Production'!AI134/$A134</f>
        <v>#DIV/0!</v>
      </c>
      <c r="AJ134" s="42" t="e">
        <f>'Actual Production'!AJ134/$A134</f>
        <v>#DIV/0!</v>
      </c>
      <c r="AK134" s="116" t="e">
        <f t="shared" si="188"/>
        <v>#DIV/0!</v>
      </c>
      <c r="AL134" s="83" t="e">
        <f>'Actual Production'!AL134/$A134</f>
        <v>#DIV/0!</v>
      </c>
      <c r="AM134" s="83" t="e">
        <f>'Actual Production'!AM134/$A134</f>
        <v>#DIV/0!</v>
      </c>
      <c r="AN134" s="116" t="e">
        <f t="shared" si="176"/>
        <v>#DIV/0!</v>
      </c>
      <c r="AO134" s="83" t="e">
        <f>'Actual Production'!AO134/$A134</f>
        <v>#DIV/0!</v>
      </c>
      <c r="AP134" s="83" t="e">
        <f>'Actual Production'!AP134/$A134</f>
        <v>#DIV/0!</v>
      </c>
      <c r="AQ134" s="116" t="e">
        <f t="shared" si="177"/>
        <v>#DIV/0!</v>
      </c>
      <c r="AR134" s="83" t="e">
        <f>'Actual Production'!AR134/$A134</f>
        <v>#DIV/0!</v>
      </c>
      <c r="AS134" s="83" t="e">
        <f>'Actual Production'!AS134/$A134</f>
        <v>#DIV/0!</v>
      </c>
      <c r="AT134" s="116" t="e">
        <f t="shared" si="178"/>
        <v>#DIV/0!</v>
      </c>
      <c r="AU134" s="83" t="e">
        <f>'Actual Production'!AU134/$A134</f>
        <v>#DIV/0!</v>
      </c>
      <c r="AV134" s="84" t="e">
        <f>'Actual Production'!AV134/$A134</f>
        <v>#DIV/0!</v>
      </c>
      <c r="AW134" s="116" t="e">
        <f t="shared" si="179"/>
        <v>#DIV/0!</v>
      </c>
      <c r="AX134" s="83" t="e">
        <f>'Actual Production'!AX134/$A134</f>
        <v>#DIV/0!</v>
      </c>
      <c r="AY134" s="84" t="e">
        <f>'Actual Production'!AY134/$A134</f>
        <v>#DIV/0!</v>
      </c>
      <c r="AZ134" s="116" t="e">
        <f t="shared" si="180"/>
        <v>#DIV/0!</v>
      </c>
      <c r="BA134" s="83" t="e">
        <f>'Actual Production'!BA134/$A134</f>
        <v>#DIV/0!</v>
      </c>
      <c r="BB134" s="84" t="e">
        <f>'Actual Production'!BB134/$A134</f>
        <v>#DIV/0!</v>
      </c>
      <c r="BC134" s="116" t="e">
        <f t="shared" si="181"/>
        <v>#DIV/0!</v>
      </c>
      <c r="BD134" s="83" t="e">
        <f>'Actual Production'!BD134/$A134</f>
        <v>#DIV/0!</v>
      </c>
      <c r="BE134" s="84" t="e">
        <f>'Actual Production'!BE134/$A134</f>
        <v>#DIV/0!</v>
      </c>
      <c r="BF134" s="116" t="e">
        <f t="shared" si="182"/>
        <v>#DIV/0!</v>
      </c>
      <c r="BG134" s="117" t="e">
        <f t="shared" si="183"/>
        <v>#DIV/0!</v>
      </c>
      <c r="BH134" s="117" t="e">
        <f t="shared" si="184"/>
        <v>#DIV/0!</v>
      </c>
      <c r="BI134" s="82" t="e">
        <f t="shared" si="185"/>
        <v>#DIV/0!</v>
      </c>
    </row>
    <row r="135" spans="1:61" ht="15" hidden="1" customHeight="1" x14ac:dyDescent="0.35">
      <c r="B135" s="41">
        <v>44166</v>
      </c>
      <c r="C135" s="42" t="e">
        <f>'Actual Production'!C135/$A135</f>
        <v>#DIV/0!</v>
      </c>
      <c r="D135" s="42" t="e">
        <f>'Actual Production'!D135/$A135</f>
        <v>#DIV/0!</v>
      </c>
      <c r="E135" s="82" t="e">
        <f t="shared" si="186"/>
        <v>#DIV/0!</v>
      </c>
      <c r="F135" s="83" t="e">
        <f>'Actual Production'!F135/$A135</f>
        <v>#DIV/0!</v>
      </c>
      <c r="G135" s="83" t="e">
        <f>'Actual Production'!G135/$A135</f>
        <v>#DIV/0!</v>
      </c>
      <c r="H135" s="82" t="e">
        <f t="shared" si="167"/>
        <v>#DIV/0!</v>
      </c>
      <c r="I135" s="83" t="e">
        <f>'Actual Production'!I135/$A135</f>
        <v>#DIV/0!</v>
      </c>
      <c r="J135" s="83" t="e">
        <f>'Actual Production'!J135/$A135</f>
        <v>#DIV/0!</v>
      </c>
      <c r="K135" s="82" t="e">
        <f t="shared" si="168"/>
        <v>#DIV/0!</v>
      </c>
      <c r="L135" s="83" t="e">
        <f>'Actual Production'!L135/$A135</f>
        <v>#DIV/0!</v>
      </c>
      <c r="M135" s="83" t="e">
        <f>'Actual Production'!M135/$A135</f>
        <v>#DIV/0!</v>
      </c>
      <c r="N135" s="82" t="e">
        <f t="shared" si="169"/>
        <v>#DIV/0!</v>
      </c>
      <c r="O135" s="83" t="e">
        <f>'Actual Production'!O135/$A135</f>
        <v>#DIV/0!</v>
      </c>
      <c r="P135" s="84" t="e">
        <f>'Actual Production'!P135/$A135</f>
        <v>#DIV/0!</v>
      </c>
      <c r="Q135" s="82" t="e">
        <f t="shared" si="170"/>
        <v>#DIV/0!</v>
      </c>
      <c r="R135" s="83" t="e">
        <f>'Actual Production'!R135/$A135</f>
        <v>#DIV/0!</v>
      </c>
      <c r="S135" s="84" t="e">
        <f>'Actual Production'!S135/$A135</f>
        <v>#DIV/0!</v>
      </c>
      <c r="T135" s="82" t="e">
        <f t="shared" si="171"/>
        <v>#DIV/0!</v>
      </c>
      <c r="U135" s="83" t="e">
        <f>'Actual Production'!U135/$A135</f>
        <v>#DIV/0!</v>
      </c>
      <c r="V135" s="84" t="e">
        <f>'Actual Production'!V135/$A135</f>
        <v>#DIV/0!</v>
      </c>
      <c r="W135" s="82" t="e">
        <f t="shared" si="172"/>
        <v>#DIV/0!</v>
      </c>
      <c r="X135" s="83" t="e">
        <f>'Actual Production'!X135/$A135</f>
        <v>#DIV/0!</v>
      </c>
      <c r="Y135" s="84" t="e">
        <f>'Actual Production'!Y135/$A135</f>
        <v>#DIV/0!</v>
      </c>
      <c r="Z135" s="82" t="e">
        <f t="shared" si="173"/>
        <v>#DIV/0!</v>
      </c>
      <c r="AA135" s="117" t="e">
        <f t="shared" si="174"/>
        <v>#DIV/0!</v>
      </c>
      <c r="AB135" s="117" t="e">
        <f t="shared" si="187"/>
        <v>#DIV/0!</v>
      </c>
      <c r="AC135" s="82" t="e">
        <f t="shared" si="175"/>
        <v>#DIV/0!</v>
      </c>
      <c r="AD135" s="80"/>
      <c r="AE135" s="49"/>
      <c r="AF135" s="49"/>
      <c r="AG135" s="49"/>
      <c r="AH135" s="41">
        <v>44166</v>
      </c>
      <c r="AI135" s="42" t="e">
        <f>'Actual Production'!AI135/$A135</f>
        <v>#DIV/0!</v>
      </c>
      <c r="AJ135" s="42" t="e">
        <f>'Actual Production'!AJ135/$A135</f>
        <v>#DIV/0!</v>
      </c>
      <c r="AK135" s="82" t="e">
        <f t="shared" si="188"/>
        <v>#DIV/0!</v>
      </c>
      <c r="AL135" s="83" t="e">
        <f>'Actual Production'!AL135/$A135</f>
        <v>#DIV/0!</v>
      </c>
      <c r="AM135" s="83" t="e">
        <f>'Actual Production'!AM135/$A135</f>
        <v>#DIV/0!</v>
      </c>
      <c r="AN135" s="82" t="e">
        <f t="shared" si="176"/>
        <v>#DIV/0!</v>
      </c>
      <c r="AO135" s="83" t="e">
        <f>'Actual Production'!AO135/$A135</f>
        <v>#DIV/0!</v>
      </c>
      <c r="AP135" s="83" t="e">
        <f>'Actual Production'!AP135/$A135</f>
        <v>#DIV/0!</v>
      </c>
      <c r="AQ135" s="82" t="e">
        <f t="shared" si="177"/>
        <v>#DIV/0!</v>
      </c>
      <c r="AR135" s="83" t="e">
        <f>'Actual Production'!AR135/$A135</f>
        <v>#DIV/0!</v>
      </c>
      <c r="AS135" s="83" t="e">
        <f>'Actual Production'!AS135/$A135</f>
        <v>#DIV/0!</v>
      </c>
      <c r="AT135" s="82" t="e">
        <f t="shared" si="178"/>
        <v>#DIV/0!</v>
      </c>
      <c r="AU135" s="83" t="e">
        <f>'Actual Production'!AU135/$A135</f>
        <v>#DIV/0!</v>
      </c>
      <c r="AV135" s="84" t="e">
        <f>'Actual Production'!AV135/$A135</f>
        <v>#DIV/0!</v>
      </c>
      <c r="AW135" s="82" t="e">
        <f t="shared" si="179"/>
        <v>#DIV/0!</v>
      </c>
      <c r="AX135" s="83" t="e">
        <f>'Actual Production'!AX135/$A135</f>
        <v>#DIV/0!</v>
      </c>
      <c r="AY135" s="84" t="e">
        <f>'Actual Production'!AY135/$A135</f>
        <v>#DIV/0!</v>
      </c>
      <c r="AZ135" s="82" t="e">
        <f t="shared" si="180"/>
        <v>#DIV/0!</v>
      </c>
      <c r="BA135" s="83" t="e">
        <f>'Actual Production'!BA135/$A135</f>
        <v>#DIV/0!</v>
      </c>
      <c r="BB135" s="84" t="e">
        <f>'Actual Production'!BB135/$A135</f>
        <v>#DIV/0!</v>
      </c>
      <c r="BC135" s="82" t="e">
        <f t="shared" si="181"/>
        <v>#DIV/0!</v>
      </c>
      <c r="BD135" s="83" t="e">
        <f>'Actual Production'!BD135/$A135</f>
        <v>#DIV/0!</v>
      </c>
      <c r="BE135" s="84" t="e">
        <f>'Actual Production'!BE135/$A135</f>
        <v>#DIV/0!</v>
      </c>
      <c r="BF135" s="82" t="e">
        <f t="shared" si="182"/>
        <v>#DIV/0!</v>
      </c>
      <c r="BG135" s="117" t="e">
        <f t="shared" si="183"/>
        <v>#DIV/0!</v>
      </c>
      <c r="BH135" s="117" t="e">
        <f t="shared" si="184"/>
        <v>#DIV/0!</v>
      </c>
      <c r="BI135" s="82" t="e">
        <f t="shared" si="185"/>
        <v>#DIV/0!</v>
      </c>
    </row>
    <row r="136" spans="1:61" ht="15" hidden="1" customHeight="1" x14ac:dyDescent="0.35">
      <c r="B136" s="41">
        <v>44197</v>
      </c>
      <c r="C136" s="42" t="e">
        <f>'Actual Production'!C136/$A136</f>
        <v>#DIV/0!</v>
      </c>
      <c r="D136" s="42" t="e">
        <f>'Actual Production'!D136/$A136</f>
        <v>#DIV/0!</v>
      </c>
      <c r="E136" s="116" t="e">
        <f t="shared" si="186"/>
        <v>#DIV/0!</v>
      </c>
      <c r="F136" s="83" t="e">
        <f>'Actual Production'!F136/$A136</f>
        <v>#DIV/0!</v>
      </c>
      <c r="G136" s="83" t="e">
        <f>'Actual Production'!G136/$A136</f>
        <v>#DIV/0!</v>
      </c>
      <c r="H136" s="116" t="e">
        <f t="shared" si="167"/>
        <v>#DIV/0!</v>
      </c>
      <c r="I136" s="83" t="e">
        <f>'Actual Production'!I136/$A136</f>
        <v>#DIV/0!</v>
      </c>
      <c r="J136" s="83" t="e">
        <f>'Actual Production'!J136/$A136</f>
        <v>#DIV/0!</v>
      </c>
      <c r="K136" s="116" t="e">
        <f t="shared" si="168"/>
        <v>#DIV/0!</v>
      </c>
      <c r="L136" s="83" t="e">
        <f>'Actual Production'!L136/$A136</f>
        <v>#DIV/0!</v>
      </c>
      <c r="M136" s="83" t="e">
        <f>'Actual Production'!M136/$A136</f>
        <v>#DIV/0!</v>
      </c>
      <c r="N136" s="116" t="e">
        <f t="shared" si="169"/>
        <v>#DIV/0!</v>
      </c>
      <c r="O136" s="83" t="e">
        <f>'Actual Production'!O136/$A136</f>
        <v>#DIV/0!</v>
      </c>
      <c r="P136" s="84" t="e">
        <f>'Actual Production'!P136/$A136</f>
        <v>#DIV/0!</v>
      </c>
      <c r="Q136" s="116" t="e">
        <f t="shared" si="170"/>
        <v>#DIV/0!</v>
      </c>
      <c r="R136" s="83" t="e">
        <f>'Actual Production'!R136/$A136</f>
        <v>#DIV/0!</v>
      </c>
      <c r="S136" s="84" t="e">
        <f>'Actual Production'!S136/$A136</f>
        <v>#DIV/0!</v>
      </c>
      <c r="T136" s="116" t="e">
        <f t="shared" si="171"/>
        <v>#DIV/0!</v>
      </c>
      <c r="U136" s="83" t="e">
        <f>'Actual Production'!U136/$A136</f>
        <v>#DIV/0!</v>
      </c>
      <c r="V136" s="84" t="e">
        <f>'Actual Production'!V136/$A136</f>
        <v>#DIV/0!</v>
      </c>
      <c r="W136" s="116" t="e">
        <f t="shared" si="172"/>
        <v>#DIV/0!</v>
      </c>
      <c r="X136" s="83" t="e">
        <f>'Actual Production'!X136/$A136</f>
        <v>#DIV/0!</v>
      </c>
      <c r="Y136" s="84" t="e">
        <f>'Actual Production'!Y136/$A136</f>
        <v>#DIV/0!</v>
      </c>
      <c r="Z136" s="116" t="e">
        <f t="shared" si="173"/>
        <v>#DIV/0!</v>
      </c>
      <c r="AA136" s="117" t="e">
        <f t="shared" si="174"/>
        <v>#DIV/0!</v>
      </c>
      <c r="AB136" s="117" t="e">
        <f t="shared" si="187"/>
        <v>#DIV/0!</v>
      </c>
      <c r="AC136" s="82" t="e">
        <f t="shared" si="175"/>
        <v>#DIV/0!</v>
      </c>
      <c r="AD136" s="49"/>
      <c r="AE136" s="49"/>
      <c r="AF136" s="49"/>
      <c r="AG136" s="49"/>
      <c r="AH136" s="41">
        <v>44197</v>
      </c>
      <c r="AI136" s="42" t="e">
        <f>'Actual Production'!AI136/$A136</f>
        <v>#DIV/0!</v>
      </c>
      <c r="AJ136" s="42" t="e">
        <f>'Actual Production'!AJ136/$A136</f>
        <v>#DIV/0!</v>
      </c>
      <c r="AK136" s="116" t="e">
        <f t="shared" si="188"/>
        <v>#DIV/0!</v>
      </c>
      <c r="AL136" s="83" t="e">
        <f>'Actual Production'!AL136/$A136</f>
        <v>#DIV/0!</v>
      </c>
      <c r="AM136" s="83" t="e">
        <f>'Actual Production'!AM136/$A136</f>
        <v>#DIV/0!</v>
      </c>
      <c r="AN136" s="116" t="e">
        <f t="shared" si="176"/>
        <v>#DIV/0!</v>
      </c>
      <c r="AO136" s="83" t="e">
        <f>'Actual Production'!AO136/$A136</f>
        <v>#DIV/0!</v>
      </c>
      <c r="AP136" s="83" t="e">
        <f>'Actual Production'!AP136/$A136</f>
        <v>#DIV/0!</v>
      </c>
      <c r="AQ136" s="116" t="e">
        <f t="shared" si="177"/>
        <v>#DIV/0!</v>
      </c>
      <c r="AR136" s="83" t="e">
        <f>'Actual Production'!AR136/$A136</f>
        <v>#DIV/0!</v>
      </c>
      <c r="AS136" s="83" t="e">
        <f>'Actual Production'!AS136/$A136</f>
        <v>#DIV/0!</v>
      </c>
      <c r="AT136" s="116" t="e">
        <f t="shared" si="178"/>
        <v>#DIV/0!</v>
      </c>
      <c r="AU136" s="83" t="e">
        <f>'Actual Production'!AU136/$A136</f>
        <v>#DIV/0!</v>
      </c>
      <c r="AV136" s="84" t="e">
        <f>'Actual Production'!AV136/$A136</f>
        <v>#DIV/0!</v>
      </c>
      <c r="AW136" s="116" t="e">
        <f t="shared" si="179"/>
        <v>#DIV/0!</v>
      </c>
      <c r="AX136" s="83" t="e">
        <f>'Actual Production'!AX136/$A136</f>
        <v>#DIV/0!</v>
      </c>
      <c r="AY136" s="84" t="e">
        <f>'Actual Production'!AY136/$A136</f>
        <v>#DIV/0!</v>
      </c>
      <c r="AZ136" s="116" t="e">
        <f t="shared" si="180"/>
        <v>#DIV/0!</v>
      </c>
      <c r="BA136" s="83" t="e">
        <f>'Actual Production'!BA136/$A136</f>
        <v>#DIV/0!</v>
      </c>
      <c r="BB136" s="84" t="e">
        <f>'Actual Production'!BB136/$A136</f>
        <v>#DIV/0!</v>
      </c>
      <c r="BC136" s="116" t="e">
        <f t="shared" si="181"/>
        <v>#DIV/0!</v>
      </c>
      <c r="BD136" s="83" t="e">
        <f>'Actual Production'!BD136/$A136</f>
        <v>#DIV/0!</v>
      </c>
      <c r="BE136" s="84" t="e">
        <f>'Actual Production'!BE136/$A136</f>
        <v>#DIV/0!</v>
      </c>
      <c r="BF136" s="116" t="e">
        <f t="shared" si="182"/>
        <v>#DIV/0!</v>
      </c>
      <c r="BG136" s="117" t="e">
        <f t="shared" si="183"/>
        <v>#DIV/0!</v>
      </c>
      <c r="BH136" s="117" t="e">
        <f t="shared" si="184"/>
        <v>#DIV/0!</v>
      </c>
      <c r="BI136" s="82" t="e">
        <f t="shared" si="185"/>
        <v>#DIV/0!</v>
      </c>
    </row>
    <row r="137" spans="1:61" ht="15.75" hidden="1" customHeight="1" thickBot="1" x14ac:dyDescent="0.4">
      <c r="B137" s="41">
        <v>44228</v>
      </c>
      <c r="C137" s="42" t="e">
        <f>'Actual Production'!C137/$A137</f>
        <v>#DIV/0!</v>
      </c>
      <c r="D137" s="42" t="e">
        <f>'Actual Production'!D137/$A137</f>
        <v>#DIV/0!</v>
      </c>
      <c r="E137" s="116" t="e">
        <f t="shared" si="186"/>
        <v>#DIV/0!</v>
      </c>
      <c r="F137" s="83" t="e">
        <f>'Actual Production'!F137/$A137</f>
        <v>#DIV/0!</v>
      </c>
      <c r="G137" s="83" t="e">
        <f>'Actual Production'!G137/$A137</f>
        <v>#DIV/0!</v>
      </c>
      <c r="H137" s="116" t="e">
        <f t="shared" si="167"/>
        <v>#DIV/0!</v>
      </c>
      <c r="I137" s="83" t="e">
        <f>'Actual Production'!I137/$A137</f>
        <v>#DIV/0!</v>
      </c>
      <c r="J137" s="83" t="e">
        <f>'Actual Production'!J137/$A137</f>
        <v>#DIV/0!</v>
      </c>
      <c r="K137" s="116" t="e">
        <f t="shared" si="168"/>
        <v>#DIV/0!</v>
      </c>
      <c r="L137" s="83" t="e">
        <f>'Actual Production'!L137/$A137</f>
        <v>#DIV/0!</v>
      </c>
      <c r="M137" s="83" t="e">
        <f>'Actual Production'!M137/$A137</f>
        <v>#DIV/0!</v>
      </c>
      <c r="N137" s="116" t="e">
        <f t="shared" si="169"/>
        <v>#DIV/0!</v>
      </c>
      <c r="O137" s="83" t="e">
        <f>'Actual Production'!O137/$A137</f>
        <v>#DIV/0!</v>
      </c>
      <c r="P137" s="84" t="e">
        <f>'Actual Production'!P137/$A137</f>
        <v>#DIV/0!</v>
      </c>
      <c r="Q137" s="116" t="e">
        <f t="shared" si="170"/>
        <v>#DIV/0!</v>
      </c>
      <c r="R137" s="83" t="e">
        <f>'Actual Production'!R137/$A137</f>
        <v>#DIV/0!</v>
      </c>
      <c r="S137" s="84" t="e">
        <f>'Actual Production'!S137/$A137</f>
        <v>#DIV/0!</v>
      </c>
      <c r="T137" s="116" t="e">
        <f t="shared" si="171"/>
        <v>#DIV/0!</v>
      </c>
      <c r="U137" s="83" t="e">
        <f>'Actual Production'!U137/$A137</f>
        <v>#DIV/0!</v>
      </c>
      <c r="V137" s="84" t="e">
        <f>'Actual Production'!V137/$A137</f>
        <v>#DIV/0!</v>
      </c>
      <c r="W137" s="116" t="e">
        <f t="shared" si="172"/>
        <v>#DIV/0!</v>
      </c>
      <c r="X137" s="83" t="e">
        <f>'Actual Production'!X137/$A137</f>
        <v>#DIV/0!</v>
      </c>
      <c r="Y137" s="84" t="e">
        <f>'Actual Production'!Y137/$A137</f>
        <v>#DIV/0!</v>
      </c>
      <c r="Z137" s="116" t="e">
        <f t="shared" si="173"/>
        <v>#DIV/0!</v>
      </c>
      <c r="AA137" s="117" t="e">
        <f t="shared" si="174"/>
        <v>#DIV/0!</v>
      </c>
      <c r="AB137" s="117" t="e">
        <f t="shared" si="187"/>
        <v>#DIV/0!</v>
      </c>
      <c r="AC137" s="82" t="e">
        <f t="shared" si="175"/>
        <v>#DIV/0!</v>
      </c>
      <c r="AD137" s="22"/>
      <c r="AE137" s="49"/>
      <c r="AF137" s="49"/>
      <c r="AG137" s="49"/>
      <c r="AH137" s="41">
        <v>44228</v>
      </c>
      <c r="AI137" s="42" t="e">
        <f>'Actual Production'!AI137/$A137</f>
        <v>#DIV/0!</v>
      </c>
      <c r="AJ137" s="42" t="e">
        <f>'Actual Production'!AJ137/$A137</f>
        <v>#DIV/0!</v>
      </c>
      <c r="AK137" s="116" t="e">
        <f t="shared" si="188"/>
        <v>#DIV/0!</v>
      </c>
      <c r="AL137" s="83" t="e">
        <f>'Actual Production'!AL137/$A137</f>
        <v>#DIV/0!</v>
      </c>
      <c r="AM137" s="83" t="e">
        <f>'Actual Production'!AM137/$A137</f>
        <v>#DIV/0!</v>
      </c>
      <c r="AN137" s="116" t="e">
        <f t="shared" si="176"/>
        <v>#DIV/0!</v>
      </c>
      <c r="AO137" s="83" t="e">
        <f>'Actual Production'!AO137/$A137</f>
        <v>#DIV/0!</v>
      </c>
      <c r="AP137" s="83" t="e">
        <f>'Actual Production'!AP137/$A137</f>
        <v>#DIV/0!</v>
      </c>
      <c r="AQ137" s="116" t="e">
        <f t="shared" si="177"/>
        <v>#DIV/0!</v>
      </c>
      <c r="AR137" s="83" t="e">
        <f>'Actual Production'!AR137/$A137</f>
        <v>#DIV/0!</v>
      </c>
      <c r="AS137" s="83" t="e">
        <f>'Actual Production'!AS137/$A137</f>
        <v>#DIV/0!</v>
      </c>
      <c r="AT137" s="116" t="e">
        <f t="shared" si="178"/>
        <v>#DIV/0!</v>
      </c>
      <c r="AU137" s="83" t="e">
        <f>'Actual Production'!AU137/$A137</f>
        <v>#DIV/0!</v>
      </c>
      <c r="AV137" s="84" t="e">
        <f>'Actual Production'!AV137/$A137</f>
        <v>#DIV/0!</v>
      </c>
      <c r="AW137" s="116" t="e">
        <f t="shared" si="179"/>
        <v>#DIV/0!</v>
      </c>
      <c r="AX137" s="83" t="e">
        <f>'Actual Production'!AX137/$A137</f>
        <v>#DIV/0!</v>
      </c>
      <c r="AY137" s="84" t="e">
        <f>'Actual Production'!AY137/$A137</f>
        <v>#DIV/0!</v>
      </c>
      <c r="AZ137" s="116" t="e">
        <f t="shared" si="180"/>
        <v>#DIV/0!</v>
      </c>
      <c r="BA137" s="83" t="e">
        <f>'Actual Production'!BA137/$A137</f>
        <v>#DIV/0!</v>
      </c>
      <c r="BB137" s="84" t="e">
        <f>'Actual Production'!BB137/$A137</f>
        <v>#DIV/0!</v>
      </c>
      <c r="BC137" s="116" t="e">
        <f t="shared" si="181"/>
        <v>#DIV/0!</v>
      </c>
      <c r="BD137" s="83" t="e">
        <f>'Actual Production'!BD137/$A137</f>
        <v>#DIV/0!</v>
      </c>
      <c r="BE137" s="84" t="e">
        <f>'Actual Production'!BE137/$A137</f>
        <v>#DIV/0!</v>
      </c>
      <c r="BF137" s="116" t="e">
        <f t="shared" si="182"/>
        <v>#DIV/0!</v>
      </c>
      <c r="BG137" s="117" t="e">
        <f t="shared" si="183"/>
        <v>#DIV/0!</v>
      </c>
      <c r="BH137" s="117" t="e">
        <f t="shared" si="184"/>
        <v>#DIV/0!</v>
      </c>
      <c r="BI137" s="82" t="e">
        <f t="shared" si="185"/>
        <v>#DIV/0!</v>
      </c>
    </row>
    <row r="138" spans="1:61" ht="15.75" hidden="1" customHeight="1" thickBot="1" x14ac:dyDescent="0.4">
      <c r="B138" s="45">
        <v>44256</v>
      </c>
      <c r="C138" s="42" t="e">
        <f>'Actual Production'!C138/$A138</f>
        <v>#DIV/0!</v>
      </c>
      <c r="D138" s="42" t="e">
        <f>'Actual Production'!D138/$A138</f>
        <v>#DIV/0!</v>
      </c>
      <c r="E138" s="116" t="e">
        <f t="shared" si="186"/>
        <v>#DIV/0!</v>
      </c>
      <c r="F138" s="83" t="e">
        <f>'Actual Production'!F138/$A138</f>
        <v>#DIV/0!</v>
      </c>
      <c r="G138" s="83" t="e">
        <f>'Actual Production'!G138/$A138</f>
        <v>#DIV/0!</v>
      </c>
      <c r="H138" s="116" t="e">
        <f t="shared" si="167"/>
        <v>#DIV/0!</v>
      </c>
      <c r="I138" s="83" t="e">
        <f>'Actual Production'!I138/$A138</f>
        <v>#DIV/0!</v>
      </c>
      <c r="J138" s="83" t="e">
        <f>'Actual Production'!J138/$A138</f>
        <v>#DIV/0!</v>
      </c>
      <c r="K138" s="116" t="e">
        <f t="shared" si="168"/>
        <v>#DIV/0!</v>
      </c>
      <c r="L138" s="83" t="e">
        <f>'Actual Production'!L138/$A138</f>
        <v>#DIV/0!</v>
      </c>
      <c r="M138" s="83" t="e">
        <f>'Actual Production'!M138/$A138</f>
        <v>#DIV/0!</v>
      </c>
      <c r="N138" s="116" t="e">
        <f t="shared" si="169"/>
        <v>#DIV/0!</v>
      </c>
      <c r="O138" s="83" t="e">
        <f>'Actual Production'!O138/$A138</f>
        <v>#DIV/0!</v>
      </c>
      <c r="P138" s="84" t="e">
        <f>'Actual Production'!P138/$A138</f>
        <v>#DIV/0!</v>
      </c>
      <c r="Q138" s="116" t="e">
        <f t="shared" si="170"/>
        <v>#DIV/0!</v>
      </c>
      <c r="R138" s="83" t="e">
        <f>'Actual Production'!R138/$A138</f>
        <v>#DIV/0!</v>
      </c>
      <c r="S138" s="84" t="e">
        <f>'Actual Production'!S138/$A138</f>
        <v>#DIV/0!</v>
      </c>
      <c r="T138" s="116" t="e">
        <f t="shared" si="171"/>
        <v>#DIV/0!</v>
      </c>
      <c r="U138" s="83" t="e">
        <f>'Actual Production'!U138/$A138</f>
        <v>#DIV/0!</v>
      </c>
      <c r="V138" s="84" t="e">
        <f>'Actual Production'!V138/$A138</f>
        <v>#DIV/0!</v>
      </c>
      <c r="W138" s="116" t="e">
        <f t="shared" si="172"/>
        <v>#DIV/0!</v>
      </c>
      <c r="X138" s="83" t="e">
        <f>'Actual Production'!X138/$A138</f>
        <v>#DIV/0!</v>
      </c>
      <c r="Y138" s="84" t="e">
        <f>'Actual Production'!Y138/$A138</f>
        <v>#DIV/0!</v>
      </c>
      <c r="Z138" s="116" t="e">
        <f t="shared" si="173"/>
        <v>#DIV/0!</v>
      </c>
      <c r="AA138" s="117" t="e">
        <f t="shared" si="174"/>
        <v>#DIV/0!</v>
      </c>
      <c r="AB138" s="117" t="e">
        <f t="shared" si="187"/>
        <v>#DIV/0!</v>
      </c>
      <c r="AC138" s="82" t="e">
        <f t="shared" si="175"/>
        <v>#DIV/0!</v>
      </c>
      <c r="AD138" s="22"/>
      <c r="AE138" s="49"/>
      <c r="AF138" s="49"/>
      <c r="AG138" s="49"/>
      <c r="AH138" s="45">
        <v>44256</v>
      </c>
      <c r="AI138" s="42" t="e">
        <f>'Actual Production'!AI138/$A138</f>
        <v>#DIV/0!</v>
      </c>
      <c r="AJ138" s="42" t="e">
        <f>'Actual Production'!AJ138/$A138</f>
        <v>#DIV/0!</v>
      </c>
      <c r="AK138" s="116" t="e">
        <f t="shared" si="188"/>
        <v>#DIV/0!</v>
      </c>
      <c r="AL138" s="83" t="e">
        <f>'Actual Production'!AL138/$A138</f>
        <v>#DIV/0!</v>
      </c>
      <c r="AM138" s="83" t="e">
        <f>'Actual Production'!AM138/$A138</f>
        <v>#DIV/0!</v>
      </c>
      <c r="AN138" s="116" t="e">
        <f t="shared" si="176"/>
        <v>#DIV/0!</v>
      </c>
      <c r="AO138" s="83" t="e">
        <f>'Actual Production'!AO138/$A138</f>
        <v>#DIV/0!</v>
      </c>
      <c r="AP138" s="83" t="e">
        <f>'Actual Production'!AP138/$A138</f>
        <v>#DIV/0!</v>
      </c>
      <c r="AQ138" s="116" t="e">
        <f t="shared" si="177"/>
        <v>#DIV/0!</v>
      </c>
      <c r="AR138" s="83" t="e">
        <f>'Actual Production'!AR138/$A138</f>
        <v>#DIV/0!</v>
      </c>
      <c r="AS138" s="83" t="e">
        <f>'Actual Production'!AS138/$A138</f>
        <v>#DIV/0!</v>
      </c>
      <c r="AT138" s="116" t="e">
        <f t="shared" si="178"/>
        <v>#DIV/0!</v>
      </c>
      <c r="AU138" s="83" t="e">
        <f>'Actual Production'!AU138/$A138</f>
        <v>#DIV/0!</v>
      </c>
      <c r="AV138" s="84" t="e">
        <f>'Actual Production'!AV138/$A138</f>
        <v>#DIV/0!</v>
      </c>
      <c r="AW138" s="116" t="e">
        <f t="shared" si="179"/>
        <v>#DIV/0!</v>
      </c>
      <c r="AX138" s="83" t="e">
        <f>'Actual Production'!AX138/$A138</f>
        <v>#DIV/0!</v>
      </c>
      <c r="AY138" s="84" t="e">
        <f>'Actual Production'!AY138/$A138</f>
        <v>#DIV/0!</v>
      </c>
      <c r="AZ138" s="116" t="e">
        <f t="shared" si="180"/>
        <v>#DIV/0!</v>
      </c>
      <c r="BA138" s="83" t="e">
        <f>'Actual Production'!BA138/$A138</f>
        <v>#DIV/0!</v>
      </c>
      <c r="BB138" s="84" t="e">
        <f>'Actual Production'!BB138/$A138</f>
        <v>#DIV/0!</v>
      </c>
      <c r="BC138" s="116" t="e">
        <f t="shared" si="181"/>
        <v>#DIV/0!</v>
      </c>
      <c r="BD138" s="83" t="e">
        <f>'Actual Production'!BD138/$A138</f>
        <v>#DIV/0!</v>
      </c>
      <c r="BE138" s="84" t="e">
        <f>'Actual Production'!BE138/$A138</f>
        <v>#DIV/0!</v>
      </c>
      <c r="BF138" s="116" t="e">
        <f t="shared" si="182"/>
        <v>#DIV/0!</v>
      </c>
      <c r="BG138" s="117" t="e">
        <f t="shared" si="183"/>
        <v>#DIV/0!</v>
      </c>
      <c r="BH138" s="117" t="e">
        <f t="shared" si="184"/>
        <v>#DIV/0!</v>
      </c>
      <c r="BI138" s="82" t="e">
        <f t="shared" si="185"/>
        <v>#DIV/0!</v>
      </c>
    </row>
    <row r="139" spans="1:61" ht="15" thickBot="1" x14ac:dyDescent="0.4">
      <c r="A139" s="2">
        <f>SUM(A127:A138)</f>
        <v>153</v>
      </c>
      <c r="B139" s="278" t="s">
        <v>46</v>
      </c>
      <c r="C139" s="279">
        <f>'Actual Production'!C139/$A139</f>
        <v>5633.3071895424837</v>
      </c>
      <c r="D139" s="280">
        <f>'Actual Production'!D139/$A139</f>
        <v>19391.986928104576</v>
      </c>
      <c r="E139" s="281">
        <f t="shared" si="186"/>
        <v>25025.294117647059</v>
      </c>
      <c r="F139" s="282">
        <f>'Actual Production'!F139/$A139</f>
        <v>4903.0784313725489</v>
      </c>
      <c r="G139" s="283">
        <f>'Actual Production'!G139/$A139</f>
        <v>14466.947712418301</v>
      </c>
      <c r="H139" s="281">
        <f t="shared" si="167"/>
        <v>19370.026143790848</v>
      </c>
      <c r="I139" s="282">
        <f>'Actual Production'!I139/$A139</f>
        <v>13283.764705882353</v>
      </c>
      <c r="J139" s="283">
        <f>'Actual Production'!J139/$A139</f>
        <v>27510.169934640522</v>
      </c>
      <c r="K139" s="281">
        <f t="shared" si="168"/>
        <v>40793.934640522872</v>
      </c>
      <c r="L139" s="282">
        <f>'Actual Production'!L139/$A139</f>
        <v>4510.6143790849674</v>
      </c>
      <c r="M139" s="283">
        <f>'Actual Production'!M139/$A139</f>
        <v>10241.823529411764</v>
      </c>
      <c r="N139" s="281">
        <f t="shared" si="169"/>
        <v>14752.437908496731</v>
      </c>
      <c r="O139" s="282">
        <f>'Actual Production'!O139/$A139</f>
        <v>2916.3126797385617</v>
      </c>
      <c r="P139" s="283">
        <f>'Actual Production'!P139/$A139</f>
        <v>4177.0296078431375</v>
      </c>
      <c r="Q139" s="281">
        <f t="shared" si="170"/>
        <v>7093.3422875816996</v>
      </c>
      <c r="R139" s="282">
        <f>'Actual Production'!R139/$A139</f>
        <v>6864.6554248366019</v>
      </c>
      <c r="S139" s="283">
        <f>'Actual Production'!S139/$A139</f>
        <v>9433.9684117647066</v>
      </c>
      <c r="T139" s="281">
        <f t="shared" si="171"/>
        <v>16298.623836601309</v>
      </c>
      <c r="U139" s="282">
        <f>'Actual Production'!U139/$A139</f>
        <v>5364.4509803921565</v>
      </c>
      <c r="V139" s="283">
        <f>'Actual Production'!V139/$A139</f>
        <v>14905.830065359478</v>
      </c>
      <c r="W139" s="281">
        <f t="shared" si="172"/>
        <v>20270.281045751635</v>
      </c>
      <c r="X139" s="282">
        <f>'Actual Production'!X139/$A139</f>
        <v>1740.7889542483658</v>
      </c>
      <c r="Y139" s="283">
        <f>'Actual Production'!Y139/$A139</f>
        <v>1879.0945098039213</v>
      </c>
      <c r="Z139" s="281">
        <f t="shared" si="173"/>
        <v>3619.8834640522873</v>
      </c>
      <c r="AA139" s="284">
        <f>'Actual Production'!AA139/$A139</f>
        <v>45216.972745098043</v>
      </c>
      <c r="AB139" s="285">
        <f>'Actual Production'!AB139/$A139</f>
        <v>102006.8506993464</v>
      </c>
      <c r="AC139" s="286">
        <f>+AA139+AB139</f>
        <v>147223.82344444445</v>
      </c>
      <c r="AD139" s="49"/>
      <c r="AE139" s="49"/>
      <c r="AF139" s="49"/>
      <c r="AG139" s="49"/>
      <c r="AH139" s="278" t="s">
        <v>14</v>
      </c>
      <c r="AI139" s="279">
        <f>'Actual Production'!AI139/$A139</f>
        <v>5457.056209150327</v>
      </c>
      <c r="AJ139" s="280">
        <f>'Actual Production'!AJ139/$A139</f>
        <v>18822.837908496735</v>
      </c>
      <c r="AK139" s="281">
        <f t="shared" si="188"/>
        <v>24279.894117647062</v>
      </c>
      <c r="AL139" s="282">
        <f>'Actual Production'!AL139/$A139</f>
        <v>4920.3647058823535</v>
      </c>
      <c r="AM139" s="283">
        <f>'Actual Production'!AM139/$A139</f>
        <v>15423.184313725491</v>
      </c>
      <c r="AN139" s="281">
        <f t="shared" si="176"/>
        <v>20343.549019607846</v>
      </c>
      <c r="AO139" s="282">
        <f>'Actual Production'!AO139/$A139</f>
        <v>13222.48366013072</v>
      </c>
      <c r="AP139" s="283">
        <f>'Actual Production'!AP139/$A139</f>
        <v>30265.393594771245</v>
      </c>
      <c r="AQ139" s="281">
        <f t="shared" si="177"/>
        <v>43487.877254901963</v>
      </c>
      <c r="AR139" s="282">
        <f>'Actual Production'!AR139/$A139</f>
        <v>4299.0347058823536</v>
      </c>
      <c r="AS139" s="283">
        <f>'Actual Production'!AS139/$A139</f>
        <v>10106.921503267973</v>
      </c>
      <c r="AT139" s="281">
        <f t="shared" si="178"/>
        <v>14405.956209150327</v>
      </c>
      <c r="AU139" s="282">
        <f>'Actual Production'!AU139/$A139</f>
        <v>2995.9562091503267</v>
      </c>
      <c r="AV139" s="283">
        <f>'Actual Production'!AV139/$A139</f>
        <v>4266.8248366013067</v>
      </c>
      <c r="AW139" s="281">
        <f t="shared" si="179"/>
        <v>7262.7810457516334</v>
      </c>
      <c r="AX139" s="282">
        <f>'Actual Production'!AX139/$A139</f>
        <v>6884.9294117647059</v>
      </c>
      <c r="AY139" s="283">
        <f>'Actual Production'!AY139/$A139</f>
        <v>9415.5209150326809</v>
      </c>
      <c r="AZ139" s="281">
        <f t="shared" si="180"/>
        <v>16300.450326797387</v>
      </c>
      <c r="BA139" s="282">
        <f>'Actual Production'!BA139/$A139</f>
        <v>5485.3529411764703</v>
      </c>
      <c r="BB139" s="283">
        <f>'Actual Production'!BB139/$A139</f>
        <v>14169.313725490196</v>
      </c>
      <c r="BC139" s="281">
        <f t="shared" si="181"/>
        <v>19654.666666666664</v>
      </c>
      <c r="BD139" s="282">
        <f>'Actual Production'!BD139/$A139</f>
        <v>1744.9030718954248</v>
      </c>
      <c r="BE139" s="283">
        <f>'Actual Production'!BE139/$A139</f>
        <v>1821.1553594771242</v>
      </c>
      <c r="BF139" s="281">
        <f t="shared" si="182"/>
        <v>3566.058431372549</v>
      </c>
      <c r="BG139" s="284">
        <f>'Actual Production'!BG139/$A139</f>
        <v>45009.491633986931</v>
      </c>
      <c r="BH139" s="285">
        <f>'Actual Production'!BH139/$A139</f>
        <v>104291.15718954249</v>
      </c>
      <c r="BI139" s="286">
        <f>+BG139+BH139</f>
        <v>149300.64882352942</v>
      </c>
    </row>
    <row r="140" spans="1:61" ht="15.5" x14ac:dyDescent="0.35">
      <c r="T140" s="49"/>
      <c r="U140" s="49"/>
      <c r="V140" s="50"/>
      <c r="W140" s="50"/>
      <c r="X140" s="51"/>
      <c r="Y140" s="51"/>
      <c r="Z140" s="49"/>
      <c r="AA140" s="49"/>
      <c r="AB140" s="49"/>
      <c r="AC140" s="49"/>
      <c r="AD140" s="49"/>
      <c r="AE140" s="49"/>
      <c r="AF140" s="49"/>
      <c r="AG140" s="49"/>
      <c r="AH140" s="49"/>
    </row>
    <row r="141" spans="1:61" ht="15.5" x14ac:dyDescent="0.35">
      <c r="T141" s="49"/>
      <c r="U141" s="49"/>
      <c r="V141" s="50"/>
      <c r="W141" s="50"/>
      <c r="X141" s="51"/>
      <c r="Y141" s="51"/>
      <c r="Z141" s="49"/>
      <c r="AA141" s="49"/>
      <c r="AB141" s="49"/>
      <c r="AC141" s="49"/>
      <c r="AD141" s="49"/>
      <c r="AE141" s="49"/>
      <c r="AF141" s="49"/>
      <c r="AG141" s="49"/>
      <c r="AH141" s="49"/>
    </row>
    <row r="142" spans="1:61" ht="15.5" x14ac:dyDescent="0.35">
      <c r="T142" s="49"/>
      <c r="U142" s="49"/>
      <c r="V142" s="50"/>
      <c r="W142" s="50"/>
      <c r="X142" s="51"/>
      <c r="Y142" s="51"/>
      <c r="Z142" s="49"/>
      <c r="AA142" s="49"/>
      <c r="AB142" s="49"/>
      <c r="AC142" s="49"/>
      <c r="AD142" s="49"/>
      <c r="AE142" s="49"/>
      <c r="AF142" s="49"/>
      <c r="AG142" s="49"/>
      <c r="AH142" s="49"/>
    </row>
    <row r="143" spans="1:61" ht="15.5" x14ac:dyDescent="0.35">
      <c r="T143" s="49"/>
      <c r="U143" s="49"/>
      <c r="V143" s="50"/>
      <c r="W143" s="50"/>
      <c r="X143" s="51"/>
      <c r="Y143" s="51"/>
      <c r="Z143" s="49"/>
      <c r="AA143" s="49"/>
      <c r="AB143" s="49"/>
      <c r="AC143" s="49"/>
      <c r="AD143" s="49"/>
      <c r="AE143" s="49"/>
      <c r="AF143" s="49"/>
      <c r="AG143" s="49"/>
      <c r="AH143" s="49"/>
    </row>
    <row r="144" spans="1:61" ht="15.5" x14ac:dyDescent="0.35">
      <c r="T144" s="49"/>
      <c r="U144" s="49"/>
      <c r="V144" s="50"/>
      <c r="W144" s="50"/>
      <c r="X144" s="51"/>
      <c r="Y144" s="51"/>
      <c r="Z144" s="49"/>
      <c r="AA144" s="49"/>
      <c r="AB144" s="49"/>
      <c r="AC144" s="49"/>
      <c r="AD144" s="49"/>
      <c r="AE144" s="49"/>
      <c r="AF144" s="49"/>
      <c r="AG144" s="49"/>
      <c r="AH144" s="49"/>
      <c r="AQ144" s="2">
        <v>71.997</v>
      </c>
      <c r="AT144" s="2">
        <v>210.93799999999999</v>
      </c>
    </row>
    <row r="145" spans="5:46" ht="15.5" x14ac:dyDescent="0.35">
      <c r="E145" s="80"/>
      <c r="T145" s="49"/>
      <c r="U145" s="49"/>
      <c r="V145" s="52"/>
      <c r="W145" s="52"/>
      <c r="X145" s="51"/>
      <c r="Y145" s="51"/>
      <c r="Z145" s="49"/>
      <c r="AA145" s="49"/>
      <c r="AB145" s="49"/>
      <c r="AC145" s="49"/>
      <c r="AD145" s="49"/>
      <c r="AE145" s="49"/>
      <c r="AF145" s="49"/>
      <c r="AG145" s="49"/>
      <c r="AH145" s="49"/>
      <c r="AQ145" s="2">
        <v>56.69</v>
      </c>
      <c r="AT145" s="2">
        <v>174.44669999999999</v>
      </c>
    </row>
    <row r="146" spans="5:46" x14ac:dyDescent="0.35">
      <c r="T146" s="49"/>
      <c r="U146" s="49"/>
      <c r="V146" s="49"/>
      <c r="W146" s="49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Q146" s="2">
        <v>171.16499999999999</v>
      </c>
      <c r="AT146" s="2">
        <v>309.24027000000001</v>
      </c>
    </row>
    <row r="147" spans="5:46" x14ac:dyDescent="0.35">
      <c r="T147" s="49"/>
      <c r="U147" s="49"/>
      <c r="V147" s="49"/>
      <c r="W147" s="49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Q147" s="2">
        <v>65.733999999999995</v>
      </c>
      <c r="AT147" s="2">
        <v>127.50360000000001</v>
      </c>
    </row>
    <row r="148" spans="5:46" x14ac:dyDescent="0.35">
      <c r="T148" s="49"/>
      <c r="U148" s="49"/>
      <c r="V148" s="49"/>
      <c r="W148" s="49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Q148" s="2">
        <v>33.305100000000003</v>
      </c>
      <c r="AT148" s="2">
        <v>32.697830000000003</v>
      </c>
    </row>
    <row r="149" spans="5:46" x14ac:dyDescent="0.35">
      <c r="T149" s="49"/>
      <c r="U149" s="49"/>
      <c r="V149" s="49"/>
      <c r="W149" s="49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Q149" s="2">
        <v>68.171999999999997</v>
      </c>
      <c r="AT149" s="2">
        <v>94.912000000000006</v>
      </c>
    </row>
    <row r="150" spans="5:46" x14ac:dyDescent="0.35">
      <c r="T150" s="49"/>
      <c r="U150" s="49"/>
      <c r="V150" s="49"/>
      <c r="W150" s="49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Q150" s="2">
        <v>66.150999999999996</v>
      </c>
      <c r="AT150" s="2">
        <v>187.274</v>
      </c>
    </row>
    <row r="151" spans="5:46" x14ac:dyDescent="0.35">
      <c r="T151" s="49"/>
      <c r="U151" s="49"/>
      <c r="V151" s="49"/>
      <c r="W151" s="49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</row>
    <row r="152" spans="5:46" x14ac:dyDescent="0.35">
      <c r="T152" s="49"/>
      <c r="U152" s="49"/>
      <c r="V152" s="49"/>
      <c r="W152" s="49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</row>
    <row r="158" spans="5:46" x14ac:dyDescent="0.35">
      <c r="R158" s="2">
        <v>3.9</v>
      </c>
    </row>
    <row r="159" spans="5:46" x14ac:dyDescent="0.35">
      <c r="R159" s="2">
        <v>3.77</v>
      </c>
    </row>
    <row r="160" spans="5:46" x14ac:dyDescent="0.35">
      <c r="R160" s="2">
        <v>3.66</v>
      </c>
    </row>
    <row r="161" spans="18:18" x14ac:dyDescent="0.35">
      <c r="R161" s="2">
        <v>0.73</v>
      </c>
    </row>
    <row r="162" spans="18:18" x14ac:dyDescent="0.35">
      <c r="R162" s="2">
        <v>6.07</v>
      </c>
    </row>
    <row r="163" spans="18:18" x14ac:dyDescent="0.35">
      <c r="R163" s="2">
        <v>1.73</v>
      </c>
    </row>
    <row r="164" spans="18:18" x14ac:dyDescent="0.35">
      <c r="R164" s="2">
        <v>0.99</v>
      </c>
    </row>
    <row r="165" spans="18:18" x14ac:dyDescent="0.35">
      <c r="R165" s="2">
        <v>1.71</v>
      </c>
    </row>
  </sheetData>
  <mergeCells count="107">
    <mergeCell ref="C124:AC124"/>
    <mergeCell ref="AI125:AK125"/>
    <mergeCell ref="AL125:AN125"/>
    <mergeCell ref="AO125:AQ125"/>
    <mergeCell ref="AR125:AT125"/>
    <mergeCell ref="BD125:BF125"/>
    <mergeCell ref="BG125:BI125"/>
    <mergeCell ref="C125:E125"/>
    <mergeCell ref="F125:H125"/>
    <mergeCell ref="I125:K125"/>
    <mergeCell ref="L125:N125"/>
    <mergeCell ref="O125:Q125"/>
    <mergeCell ref="R125:T125"/>
    <mergeCell ref="AU125:AW125"/>
    <mergeCell ref="U125:W125"/>
    <mergeCell ref="X125:Z125"/>
    <mergeCell ref="AA125:AC125"/>
    <mergeCell ref="AX125:AZ125"/>
    <mergeCell ref="BA125:BC125"/>
    <mergeCell ref="AI124:BI124"/>
    <mergeCell ref="AO90:AQ90"/>
    <mergeCell ref="AR90:AT90"/>
    <mergeCell ref="L107:N107"/>
    <mergeCell ref="O107:Q107"/>
    <mergeCell ref="BG107:BI107"/>
    <mergeCell ref="U107:W107"/>
    <mergeCell ref="X107:Z107"/>
    <mergeCell ref="AA107:AC107"/>
    <mergeCell ref="AI107:AK107"/>
    <mergeCell ref="AL107:AN107"/>
    <mergeCell ref="AO107:AQ107"/>
    <mergeCell ref="AR107:AT107"/>
    <mergeCell ref="AU107:AW107"/>
    <mergeCell ref="AX107:AZ107"/>
    <mergeCell ref="BA107:BC107"/>
    <mergeCell ref="BD107:BF107"/>
    <mergeCell ref="R107:T107"/>
    <mergeCell ref="C107:E107"/>
    <mergeCell ref="F107:H107"/>
    <mergeCell ref="I107:K107"/>
    <mergeCell ref="AX88:AZ88"/>
    <mergeCell ref="C89:AC89"/>
    <mergeCell ref="AI89:BI89"/>
    <mergeCell ref="C90:E90"/>
    <mergeCell ref="F90:H90"/>
    <mergeCell ref="I90:K90"/>
    <mergeCell ref="L90:N90"/>
    <mergeCell ref="O90:Q90"/>
    <mergeCell ref="R90:T90"/>
    <mergeCell ref="U90:W90"/>
    <mergeCell ref="BG90:BI90"/>
    <mergeCell ref="AU90:AW90"/>
    <mergeCell ref="AX90:AZ90"/>
    <mergeCell ref="BA90:BC90"/>
    <mergeCell ref="BD90:BF90"/>
    <mergeCell ref="C106:AC106"/>
    <mergeCell ref="AI106:BI106"/>
    <mergeCell ref="X90:Z90"/>
    <mergeCell ref="AA90:AC90"/>
    <mergeCell ref="AI90:AK90"/>
    <mergeCell ref="AL90:AN90"/>
    <mergeCell ref="AW73:AY73"/>
    <mergeCell ref="AZ73:BB73"/>
    <mergeCell ref="BC73:BE73"/>
    <mergeCell ref="BF73:BH73"/>
    <mergeCell ref="BI73:BK73"/>
    <mergeCell ref="O88:Q88"/>
    <mergeCell ref="R88:T88"/>
    <mergeCell ref="AU88:AW88"/>
    <mergeCell ref="U73:W73"/>
    <mergeCell ref="X73:Z73"/>
    <mergeCell ref="AA73:AC73"/>
    <mergeCell ref="C4:AC4"/>
    <mergeCell ref="AI4:BI4"/>
    <mergeCell ref="L5:N5"/>
    <mergeCell ref="O5:Q5"/>
    <mergeCell ref="AR5:AT5"/>
    <mergeCell ref="AU5:AW5"/>
    <mergeCell ref="C21:AC21"/>
    <mergeCell ref="AI21:BI21"/>
    <mergeCell ref="O22:Q22"/>
    <mergeCell ref="AR22:AT22"/>
    <mergeCell ref="AU22:AW22"/>
    <mergeCell ref="C73:E73"/>
    <mergeCell ref="F73:H73"/>
    <mergeCell ref="I73:K73"/>
    <mergeCell ref="R73:T73"/>
    <mergeCell ref="C38:AC38"/>
    <mergeCell ref="L39:N39"/>
    <mergeCell ref="O39:Q39"/>
    <mergeCell ref="C72:AC72"/>
    <mergeCell ref="AI38:BI38"/>
    <mergeCell ref="AR39:AT39"/>
    <mergeCell ref="AU39:AW39"/>
    <mergeCell ref="C55:AC55"/>
    <mergeCell ref="AI55:BI55"/>
    <mergeCell ref="L56:N56"/>
    <mergeCell ref="O56:Q56"/>
    <mergeCell ref="AR56:AT56"/>
    <mergeCell ref="AU56:AW56"/>
    <mergeCell ref="AI72:BI72"/>
    <mergeCell ref="L73:N73"/>
    <mergeCell ref="O73:Q73"/>
    <mergeCell ref="AK73:AM73"/>
    <mergeCell ref="AN73:AP73"/>
    <mergeCell ref="AQ73:AS73"/>
    <mergeCell ref="AT73:AV73"/>
  </mergeCells>
  <conditionalFormatting sqref="BJ109:BJ120">
    <cfRule type="top10" dxfId="94" priority="12" rank="1"/>
  </conditionalFormatting>
  <conditionalFormatting sqref="AE109:AE120">
    <cfRule type="top10" dxfId="93" priority="11" rank="1"/>
  </conditionalFormatting>
  <conditionalFormatting sqref="E24:E35 E41:E52 E58:E69 E75:E86 E92:E103 E109:E118 E120 E7:E18">
    <cfRule type="top10" dxfId="92" priority="10" rank="1"/>
  </conditionalFormatting>
  <conditionalFormatting sqref="E126">
    <cfRule type="top10" dxfId="91" priority="9" rank="1"/>
  </conditionalFormatting>
  <conditionalFormatting sqref="H7:H18 K7:K18 N7:N18 Q7:Q18 T7:T18 W7:W18 Z7:Z18">
    <cfRule type="top10" dxfId="90" priority="8" rank="1"/>
  </conditionalFormatting>
  <conditionalFormatting sqref="E127:E136 E138">
    <cfRule type="top10" dxfId="89" priority="4" rank="1"/>
  </conditionalFormatting>
  <conditionalFormatting sqref="AK75:AK86 AK92:AK103 AK109:AK118 AK120">
    <cfRule type="top10" dxfId="88" priority="3" rank="1"/>
  </conditionalFormatting>
  <conditionalFormatting sqref="AK126">
    <cfRule type="top10" dxfId="87" priority="2" rank="1"/>
  </conditionalFormatting>
  <conditionalFormatting sqref="AK127:AK136 AK138">
    <cfRule type="top10" dxfId="86" priority="1" rank="1"/>
  </conditionalFormatting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4:BC59"/>
  <sheetViews>
    <sheetView topLeftCell="A22" zoomScale="91" zoomScaleNormal="91" workbookViewId="0">
      <selection activeCell="O4" sqref="O4:X59"/>
    </sheetView>
  </sheetViews>
  <sheetFormatPr defaultColWidth="8.7265625" defaultRowHeight="12.5" x14ac:dyDescent="0.25"/>
  <cols>
    <col min="1" max="1" width="8.7265625" style="118"/>
    <col min="2" max="2" width="11.453125" style="118" customWidth="1"/>
    <col min="3" max="5" width="6.7265625" style="118" bestFit="1" customWidth="1"/>
    <col min="6" max="7" width="5.54296875" style="118" bestFit="1" customWidth="1"/>
    <col min="8" max="8" width="6.54296875" style="118" bestFit="1" customWidth="1"/>
    <col min="9" max="9" width="6.7265625" style="118" bestFit="1" customWidth="1"/>
    <col min="10" max="10" width="5.54296875" style="118" bestFit="1" customWidth="1"/>
    <col min="11" max="11" width="6.7265625" style="118" bestFit="1" customWidth="1"/>
    <col min="12" max="12" width="5.54296875" style="118" bestFit="1" customWidth="1"/>
    <col min="13" max="13" width="5" style="118" bestFit="1" customWidth="1"/>
    <col min="14" max="14" width="1.453125" style="118"/>
    <col min="15" max="15" width="7.54296875" style="118" bestFit="1" customWidth="1"/>
    <col min="16" max="18" width="6.7265625" style="118" bestFit="1" customWidth="1"/>
    <col min="19" max="20" width="5.54296875" style="118" bestFit="1" customWidth="1"/>
    <col min="21" max="21" width="6.54296875" style="118" bestFit="1" customWidth="1"/>
    <col min="22" max="22" width="6.7265625" style="118" bestFit="1" customWidth="1"/>
    <col min="23" max="23" width="5.54296875" style="118" bestFit="1" customWidth="1"/>
    <col min="24" max="24" width="6.7265625" style="118" bestFit="1" customWidth="1"/>
    <col min="25" max="25" width="5.54296875" style="118" bestFit="1" customWidth="1"/>
    <col min="26" max="26" width="5" style="118" bestFit="1" customWidth="1"/>
    <col min="27" max="16384" width="8.7265625" style="118"/>
  </cols>
  <sheetData>
    <row r="4" spans="1:55" ht="18.5" x14ac:dyDescent="0.25">
      <c r="B4" s="322" t="s">
        <v>100</v>
      </c>
      <c r="O4" s="322" t="s">
        <v>101</v>
      </c>
    </row>
    <row r="5" spans="1:55" ht="18" x14ac:dyDescent="0.25">
      <c r="B5" s="276"/>
      <c r="C5" s="276"/>
      <c r="D5" s="276"/>
      <c r="E5" s="276"/>
      <c r="F5" s="276"/>
      <c r="G5" s="276"/>
      <c r="H5" s="276"/>
      <c r="I5" s="276"/>
      <c r="J5" s="276"/>
      <c r="K5" s="276"/>
      <c r="L5" s="276"/>
      <c r="M5" s="276"/>
      <c r="O5" s="276"/>
      <c r="P5" s="276"/>
      <c r="Q5" s="276"/>
      <c r="R5" s="276"/>
      <c r="S5" s="276"/>
      <c r="T5" s="276"/>
      <c r="U5" s="276"/>
      <c r="V5" s="276"/>
      <c r="W5" s="276"/>
      <c r="X5" s="276"/>
      <c r="Y5" s="276"/>
      <c r="Z5" s="276"/>
    </row>
    <row r="6" spans="1:55" ht="2.25" customHeight="1" thickBot="1" x14ac:dyDescent="0.3"/>
    <row r="7" spans="1:55" ht="13.5" thickBot="1" x14ac:dyDescent="0.3">
      <c r="C7" s="119" t="s">
        <v>84</v>
      </c>
      <c r="D7" s="119" t="s">
        <v>85</v>
      </c>
      <c r="E7" s="119" t="s">
        <v>86</v>
      </c>
      <c r="F7" s="320" t="s">
        <v>87</v>
      </c>
      <c r="G7" s="119" t="s">
        <v>88</v>
      </c>
      <c r="H7" s="119" t="s">
        <v>89</v>
      </c>
      <c r="I7" s="119" t="s">
        <v>53</v>
      </c>
      <c r="J7" s="119" t="s">
        <v>90</v>
      </c>
      <c r="K7" s="126" t="s">
        <v>91</v>
      </c>
      <c r="L7" s="119" t="s">
        <v>30</v>
      </c>
      <c r="M7" s="119" t="s">
        <v>41</v>
      </c>
      <c r="P7" s="119" t="s">
        <v>84</v>
      </c>
      <c r="Q7" s="119" t="s">
        <v>85</v>
      </c>
      <c r="R7" s="119" t="s">
        <v>86</v>
      </c>
      <c r="S7" s="119" t="s">
        <v>87</v>
      </c>
      <c r="T7" s="119" t="s">
        <v>88</v>
      </c>
      <c r="U7" s="119" t="s">
        <v>89</v>
      </c>
      <c r="V7" s="119" t="s">
        <v>53</v>
      </c>
      <c r="W7" s="119" t="s">
        <v>90</v>
      </c>
      <c r="X7" s="126" t="s">
        <v>91</v>
      </c>
      <c r="Y7" s="119" t="s">
        <v>30</v>
      </c>
      <c r="Z7" s="119" t="s">
        <v>41</v>
      </c>
    </row>
    <row r="8" spans="1:55" ht="14.5" x14ac:dyDescent="0.25">
      <c r="A8" s="118">
        <v>30</v>
      </c>
      <c r="B8" s="120">
        <v>42826</v>
      </c>
      <c r="C8" s="121">
        <v>10653</v>
      </c>
      <c r="D8" s="121">
        <v>5921.7000000000007</v>
      </c>
      <c r="E8" s="121">
        <v>13504.733333333334</v>
      </c>
      <c r="F8" s="321">
        <v>0</v>
      </c>
      <c r="G8" s="121">
        <v>717.4666666666667</v>
      </c>
      <c r="H8" s="121">
        <v>3859.0333333333333</v>
      </c>
      <c r="I8" s="121">
        <v>10686.666666666666</v>
      </c>
      <c r="J8" s="121">
        <v>1622.6333333333332</v>
      </c>
      <c r="K8" s="127">
        <v>46965.23333333333</v>
      </c>
      <c r="L8" s="121">
        <v>2819.5333333333333</v>
      </c>
      <c r="M8" s="121">
        <v>339</v>
      </c>
      <c r="O8" s="120">
        <v>42826</v>
      </c>
      <c r="P8" s="121">
        <v>9957.9666666666672</v>
      </c>
      <c r="Q8" s="121">
        <v>9643.3666666666668</v>
      </c>
      <c r="R8" s="121">
        <v>14248.2</v>
      </c>
      <c r="S8" s="121">
        <v>0</v>
      </c>
      <c r="T8" s="121">
        <v>642.79999999999995</v>
      </c>
      <c r="U8" s="121">
        <v>3408.6</v>
      </c>
      <c r="V8" s="121">
        <v>10193.200000000001</v>
      </c>
      <c r="W8" s="121">
        <v>1458.1333333333332</v>
      </c>
      <c r="X8" s="127">
        <v>49552.266666666677</v>
      </c>
      <c r="Y8" s="121">
        <v>2686.4666666666667</v>
      </c>
      <c r="Z8" s="121">
        <v>670.23333333333335</v>
      </c>
      <c r="BB8" s="118">
        <f>+AD8*$A8</f>
        <v>0</v>
      </c>
      <c r="BC8" s="118">
        <f>+AE8*$A8</f>
        <v>0</v>
      </c>
    </row>
    <row r="9" spans="1:55" ht="14.5" x14ac:dyDescent="0.25">
      <c r="A9" s="118">
        <v>31</v>
      </c>
      <c r="B9" s="120">
        <v>42856</v>
      </c>
      <c r="C9" s="121">
        <v>10268.709677419354</v>
      </c>
      <c r="D9" s="121">
        <v>8003.2580645161288</v>
      </c>
      <c r="E9" s="121">
        <v>14661.967741935485</v>
      </c>
      <c r="F9" s="321">
        <v>0</v>
      </c>
      <c r="G9" s="121">
        <v>1325.5806451612902</v>
      </c>
      <c r="H9" s="121">
        <v>3551.0967741935483</v>
      </c>
      <c r="I9" s="121">
        <v>10167.741935483871</v>
      </c>
      <c r="J9" s="121">
        <v>1603.6129032258063</v>
      </c>
      <c r="K9" s="127">
        <v>49581.967741935478</v>
      </c>
      <c r="L9" s="121">
        <v>3396.9677419354839</v>
      </c>
      <c r="M9" s="121">
        <v>491.25806451612902</v>
      </c>
      <c r="O9" s="120">
        <v>42856</v>
      </c>
      <c r="P9" s="121">
        <v>10905.387096774193</v>
      </c>
      <c r="Q9" s="121">
        <v>6399.1935483870966</v>
      </c>
      <c r="R9" s="121">
        <v>12882.677419354839</v>
      </c>
      <c r="S9" s="121">
        <v>0</v>
      </c>
      <c r="T9" s="121">
        <v>1427.6774193548388</v>
      </c>
      <c r="U9" s="121">
        <v>3654.1612903225805</v>
      </c>
      <c r="V9" s="121">
        <v>9201.967741935483</v>
      </c>
      <c r="W9" s="121">
        <v>1674.516129032258</v>
      </c>
      <c r="X9" s="127">
        <v>46145.580645161295</v>
      </c>
      <c r="Y9" s="121">
        <v>3257.1612903225805</v>
      </c>
      <c r="Z9" s="121">
        <v>553.0322580645161</v>
      </c>
    </row>
    <row r="10" spans="1:55" ht="14.5" x14ac:dyDescent="0.25">
      <c r="A10" s="118">
        <v>30</v>
      </c>
      <c r="B10" s="120">
        <v>42887</v>
      </c>
      <c r="C10" s="121">
        <v>12348</v>
      </c>
      <c r="D10" s="121">
        <v>10508.066666666666</v>
      </c>
      <c r="E10" s="121">
        <v>13336.1</v>
      </c>
      <c r="F10" s="321">
        <v>0</v>
      </c>
      <c r="G10" s="121">
        <v>890.86666666666667</v>
      </c>
      <c r="H10" s="121">
        <v>2415.7666666666669</v>
      </c>
      <c r="I10" s="121">
        <v>11100</v>
      </c>
      <c r="J10" s="121">
        <v>1044.5333333333333</v>
      </c>
      <c r="K10" s="127">
        <v>51643.333333333336</v>
      </c>
      <c r="L10" s="121">
        <v>3026.1666666666665</v>
      </c>
      <c r="M10" s="121">
        <v>747.1</v>
      </c>
      <c r="O10" s="120">
        <v>42887</v>
      </c>
      <c r="P10" s="121">
        <v>11023.566666666666</v>
      </c>
      <c r="Q10" s="121">
        <v>9173.7333333333336</v>
      </c>
      <c r="R10" s="121">
        <v>14362.5</v>
      </c>
      <c r="S10" s="121">
        <v>0</v>
      </c>
      <c r="T10" s="121">
        <v>1063.6666666666667</v>
      </c>
      <c r="U10" s="121">
        <v>2680.5333333333333</v>
      </c>
      <c r="V10" s="121">
        <v>9503.6333333333332</v>
      </c>
      <c r="W10" s="121">
        <v>937.3</v>
      </c>
      <c r="X10" s="127">
        <v>48744.933333333334</v>
      </c>
      <c r="Y10" s="121">
        <v>2960.6</v>
      </c>
      <c r="Z10" s="121">
        <v>685.3</v>
      </c>
    </row>
    <row r="11" spans="1:55" ht="14.5" x14ac:dyDescent="0.25">
      <c r="A11" s="118">
        <v>31</v>
      </c>
      <c r="B11" s="120">
        <v>42917</v>
      </c>
      <c r="C11" s="121">
        <v>11101.935483870968</v>
      </c>
      <c r="D11" s="121">
        <v>8415.7741935483864</v>
      </c>
      <c r="E11" s="121">
        <v>10129.935483870968</v>
      </c>
      <c r="F11" s="321">
        <v>0</v>
      </c>
      <c r="G11" s="121">
        <v>805.80645161290317</v>
      </c>
      <c r="H11" s="121">
        <v>2259.5806451612902</v>
      </c>
      <c r="I11" s="121">
        <v>10429.032258064517</v>
      </c>
      <c r="J11" s="121">
        <v>0</v>
      </c>
      <c r="K11" s="127">
        <v>43142.064516129038</v>
      </c>
      <c r="L11" s="121">
        <v>2227.9032258064517</v>
      </c>
      <c r="M11" s="121">
        <v>453.06451612903226</v>
      </c>
      <c r="O11" s="120">
        <v>42917</v>
      </c>
      <c r="P11" s="121">
        <v>9652.0967741935492</v>
      </c>
      <c r="Q11" s="121">
        <v>9700.1612903225796</v>
      </c>
      <c r="R11" s="121">
        <v>10749.903225806451</v>
      </c>
      <c r="S11" s="121">
        <v>0</v>
      </c>
      <c r="T11" s="121">
        <v>842.80645161290317</v>
      </c>
      <c r="U11" s="121">
        <v>2678.6451612903224</v>
      </c>
      <c r="V11" s="121">
        <v>8739.5806451612916</v>
      </c>
      <c r="W11" s="121">
        <v>0</v>
      </c>
      <c r="X11" s="127">
        <v>42363.193548387098</v>
      </c>
      <c r="Y11" s="121">
        <v>2600.7741935483873</v>
      </c>
      <c r="Z11" s="121">
        <v>516.29032258064512</v>
      </c>
    </row>
    <row r="12" spans="1:55" ht="14.5" x14ac:dyDescent="0.25">
      <c r="A12" s="118">
        <v>31</v>
      </c>
      <c r="B12" s="120">
        <v>42948</v>
      </c>
      <c r="C12" s="121">
        <v>11961.83870967742</v>
      </c>
      <c r="D12" s="121">
        <v>8505.7741935483864</v>
      </c>
      <c r="E12" s="121">
        <v>14400.709677419354</v>
      </c>
      <c r="F12" s="321">
        <v>0</v>
      </c>
      <c r="G12" s="121">
        <v>952.67741935483866</v>
      </c>
      <c r="H12" s="121">
        <v>3108.1612903225805</v>
      </c>
      <c r="I12" s="121">
        <v>10180.645161290322</v>
      </c>
      <c r="J12" s="121">
        <v>0</v>
      </c>
      <c r="K12" s="127">
        <v>49109.806451612902</v>
      </c>
      <c r="L12" s="121">
        <v>2245.7419354838707</v>
      </c>
      <c r="M12" s="121">
        <v>563.38709677419354</v>
      </c>
      <c r="O12" s="120">
        <v>42948</v>
      </c>
      <c r="P12" s="121">
        <v>12283.903225806451</v>
      </c>
      <c r="Q12" s="121">
        <v>10770.129032258064</v>
      </c>
      <c r="R12" s="121">
        <v>16104.096774193547</v>
      </c>
      <c r="S12" s="121">
        <v>0</v>
      </c>
      <c r="T12" s="121">
        <v>1023.1612903225806</v>
      </c>
      <c r="U12" s="121">
        <v>3112.3225806451615</v>
      </c>
      <c r="V12" s="121">
        <v>8417.2258064516136</v>
      </c>
      <c r="W12" s="121">
        <v>0</v>
      </c>
      <c r="X12" s="127">
        <v>51710.838709677417</v>
      </c>
      <c r="Y12" s="121">
        <v>2610.7741935483873</v>
      </c>
      <c r="Z12" s="121">
        <v>604.29032258064512</v>
      </c>
    </row>
    <row r="13" spans="1:55" ht="14.5" x14ac:dyDescent="0.25">
      <c r="A13" s="118">
        <v>30</v>
      </c>
      <c r="B13" s="120">
        <v>42979</v>
      </c>
      <c r="C13" s="121">
        <v>11872.2</v>
      </c>
      <c r="D13" s="121">
        <v>10346.266666666666</v>
      </c>
      <c r="E13" s="121">
        <v>13899.966666666667</v>
      </c>
      <c r="F13" s="321">
        <v>0</v>
      </c>
      <c r="G13" s="121">
        <v>1353.0666666666666</v>
      </c>
      <c r="H13" s="121">
        <v>4426.9333333333334</v>
      </c>
      <c r="I13" s="121">
        <v>9856.6666666666679</v>
      </c>
      <c r="J13" s="121">
        <v>152.96666666666667</v>
      </c>
      <c r="K13" s="127">
        <v>51908.066666666673</v>
      </c>
      <c r="L13" s="121">
        <v>2712.0333333333333</v>
      </c>
      <c r="M13" s="121">
        <v>638</v>
      </c>
      <c r="O13" s="120">
        <v>42979</v>
      </c>
      <c r="P13" s="121">
        <v>11037.1</v>
      </c>
      <c r="Q13" s="121">
        <v>10946.666666666666</v>
      </c>
      <c r="R13" s="121">
        <v>15891.033333333333</v>
      </c>
      <c r="S13" s="121">
        <v>0</v>
      </c>
      <c r="T13" s="121">
        <v>1341.6333333333334</v>
      </c>
      <c r="U13" s="121">
        <v>4204.7</v>
      </c>
      <c r="V13" s="121">
        <v>8635.2666666666664</v>
      </c>
      <c r="W13" s="121">
        <v>99.266666666666666</v>
      </c>
      <c r="X13" s="127">
        <v>52155.666666666664</v>
      </c>
      <c r="Y13" s="121">
        <v>2688.3333333333335</v>
      </c>
      <c r="Z13" s="121">
        <v>633.6</v>
      </c>
    </row>
    <row r="14" spans="1:55" ht="14.5" x14ac:dyDescent="0.25">
      <c r="A14" s="118">
        <v>31</v>
      </c>
      <c r="B14" s="120">
        <v>43009</v>
      </c>
      <c r="C14" s="121">
        <v>12607.967741935485</v>
      </c>
      <c r="D14" s="121">
        <v>11325.16129032258</v>
      </c>
      <c r="E14" s="121">
        <v>14392.096774193549</v>
      </c>
      <c r="F14" s="321">
        <v>0</v>
      </c>
      <c r="G14" s="121">
        <v>1176.9354838709678</v>
      </c>
      <c r="H14" s="121">
        <v>5572.677419354839</v>
      </c>
      <c r="I14" s="121">
        <v>11422.580645161292</v>
      </c>
      <c r="J14" s="121">
        <v>1384.0322580645161</v>
      </c>
      <c r="K14" s="127">
        <v>57881.451612903227</v>
      </c>
      <c r="L14" s="121">
        <v>1752.2903225806451</v>
      </c>
      <c r="M14" s="121">
        <v>429.96774193548384</v>
      </c>
      <c r="O14" s="120">
        <v>43009</v>
      </c>
      <c r="P14" s="121">
        <v>11388.129032258064</v>
      </c>
      <c r="Q14" s="121">
        <v>9854.0645161290322</v>
      </c>
      <c r="R14" s="121">
        <v>12169.096774193549</v>
      </c>
      <c r="S14" s="121">
        <v>0</v>
      </c>
      <c r="T14" s="121">
        <v>1122.8709677419354</v>
      </c>
      <c r="U14" s="121">
        <v>4255.0322580645161</v>
      </c>
      <c r="V14" s="121">
        <v>10288.516129032258</v>
      </c>
      <c r="W14" s="121">
        <v>1339.6774193548388</v>
      </c>
      <c r="X14" s="127">
        <v>50417.387096774197</v>
      </c>
      <c r="Y14" s="121">
        <v>1947.6774193548388</v>
      </c>
      <c r="Z14" s="121">
        <v>87.387096774193552</v>
      </c>
    </row>
    <row r="15" spans="1:55" ht="14.5" x14ac:dyDescent="0.25">
      <c r="A15" s="118">
        <v>30</v>
      </c>
      <c r="B15" s="120">
        <v>43040</v>
      </c>
      <c r="C15" s="121">
        <v>10057.833333333334</v>
      </c>
      <c r="D15" s="121">
        <v>13036.533333333333</v>
      </c>
      <c r="E15" s="121">
        <v>14685.333333333334</v>
      </c>
      <c r="F15" s="321">
        <v>0</v>
      </c>
      <c r="G15" s="121">
        <v>1203.8</v>
      </c>
      <c r="H15" s="121">
        <v>4757.2333333333336</v>
      </c>
      <c r="I15" s="121">
        <v>11533.333333333332</v>
      </c>
      <c r="J15" s="121">
        <v>1406.7333333333333</v>
      </c>
      <c r="K15" s="127">
        <v>56680.799999999996</v>
      </c>
      <c r="L15" s="121">
        <v>2077</v>
      </c>
      <c r="M15" s="121">
        <v>726.86666666666667</v>
      </c>
      <c r="O15" s="120">
        <v>43040</v>
      </c>
      <c r="P15" s="121">
        <v>11913.766666666666</v>
      </c>
      <c r="Q15" s="121">
        <v>10767.666666666668</v>
      </c>
      <c r="R15" s="121">
        <v>13751.466666666667</v>
      </c>
      <c r="S15" s="121">
        <v>0</v>
      </c>
      <c r="T15" s="121">
        <v>1309.6333333333334</v>
      </c>
      <c r="U15" s="121">
        <v>5385.6333333333332</v>
      </c>
      <c r="V15" s="121">
        <v>10338.566666666666</v>
      </c>
      <c r="W15" s="121">
        <v>1539.1333333333334</v>
      </c>
      <c r="X15" s="127">
        <v>55005.866666666661</v>
      </c>
      <c r="Y15" s="121">
        <v>1891.4666666666667</v>
      </c>
      <c r="Z15" s="121">
        <v>279.3</v>
      </c>
    </row>
    <row r="16" spans="1:55" ht="14.5" x14ac:dyDescent="0.25">
      <c r="A16" s="118">
        <v>31</v>
      </c>
      <c r="B16" s="120">
        <v>43070</v>
      </c>
      <c r="C16" s="121">
        <v>10950.967741935485</v>
      </c>
      <c r="D16" s="121">
        <v>12677.612903225807</v>
      </c>
      <c r="E16" s="121">
        <v>16809.322580645163</v>
      </c>
      <c r="F16" s="321">
        <v>0</v>
      </c>
      <c r="G16" s="121">
        <v>1155.2903225806451</v>
      </c>
      <c r="H16" s="121">
        <v>5060.677419354839</v>
      </c>
      <c r="I16" s="121">
        <v>10722.58064516129</v>
      </c>
      <c r="J16" s="121">
        <v>1783.7096774193546</v>
      </c>
      <c r="K16" s="127">
        <v>59160.161290322583</v>
      </c>
      <c r="L16" s="121">
        <v>3141.7096774193546</v>
      </c>
      <c r="M16" s="121">
        <v>809.9677419354839</v>
      </c>
      <c r="O16" s="120">
        <v>43070</v>
      </c>
      <c r="P16" s="121">
        <v>12133.290322580644</v>
      </c>
      <c r="Q16" s="121">
        <v>11648.903225806451</v>
      </c>
      <c r="R16" s="121">
        <v>16730.645161290322</v>
      </c>
      <c r="S16" s="121">
        <v>0</v>
      </c>
      <c r="T16" s="121">
        <v>964.74193548387098</v>
      </c>
      <c r="U16" s="121">
        <v>5857.0322580645161</v>
      </c>
      <c r="V16" s="121">
        <v>9503.1290322580644</v>
      </c>
      <c r="W16" s="121">
        <v>1152.8387096774193</v>
      </c>
      <c r="X16" s="127">
        <v>57990.580645161288</v>
      </c>
      <c r="Y16" s="121">
        <v>3124.6451612903224</v>
      </c>
      <c r="Z16" s="121">
        <v>572.06451612903231</v>
      </c>
    </row>
    <row r="17" spans="1:26" ht="14.5" x14ac:dyDescent="0.25">
      <c r="A17" s="118">
        <v>31</v>
      </c>
      <c r="B17" s="120">
        <v>43101</v>
      </c>
      <c r="C17" s="121">
        <v>10607.096774193547</v>
      </c>
      <c r="D17" s="121">
        <v>12186.709677419354</v>
      </c>
      <c r="E17" s="121">
        <v>12987.290322580644</v>
      </c>
      <c r="F17" s="321">
        <v>0</v>
      </c>
      <c r="G17" s="121">
        <v>953.29032258064512</v>
      </c>
      <c r="H17" s="121">
        <v>3281.2903225806449</v>
      </c>
      <c r="I17" s="121">
        <v>11122.580645161292</v>
      </c>
      <c r="J17" s="121">
        <v>1738.7741935483871</v>
      </c>
      <c r="K17" s="127">
        <v>52877.032258064515</v>
      </c>
      <c r="L17" s="121">
        <v>3545.3870967741937</v>
      </c>
      <c r="M17" s="121">
        <v>589</v>
      </c>
      <c r="O17" s="120">
        <v>43101</v>
      </c>
      <c r="P17" s="121">
        <v>11379.935483870968</v>
      </c>
      <c r="Q17" s="121">
        <v>11633.806451612903</v>
      </c>
      <c r="R17" s="121">
        <v>16408.548387096773</v>
      </c>
      <c r="S17" s="121">
        <v>0</v>
      </c>
      <c r="T17" s="121">
        <v>1064.0322580645161</v>
      </c>
      <c r="U17" s="121">
        <v>3168.1935483870966</v>
      </c>
      <c r="V17" s="121">
        <v>9928.322580645161</v>
      </c>
      <c r="W17" s="121">
        <v>1893.3225806451615</v>
      </c>
      <c r="X17" s="127">
        <v>55476.161290322576</v>
      </c>
      <c r="Y17" s="121">
        <v>3360.8064516129034</v>
      </c>
      <c r="Z17" s="121">
        <v>479.93548387096774</v>
      </c>
    </row>
    <row r="18" spans="1:26" ht="14.5" x14ac:dyDescent="0.25">
      <c r="A18" s="118">
        <v>28</v>
      </c>
      <c r="B18" s="120">
        <v>43132</v>
      </c>
      <c r="C18" s="121">
        <v>12420</v>
      </c>
      <c r="D18" s="121">
        <v>10374.964285714286</v>
      </c>
      <c r="E18" s="121">
        <v>17461.035714285714</v>
      </c>
      <c r="F18" s="321">
        <v>0</v>
      </c>
      <c r="G18" s="121">
        <v>1874.0357142857144</v>
      </c>
      <c r="H18" s="121">
        <v>3946.3214285714284</v>
      </c>
      <c r="I18" s="121">
        <v>11503.571428571429</v>
      </c>
      <c r="J18" s="121">
        <v>2105.3214285714284</v>
      </c>
      <c r="K18" s="127">
        <v>59685.25</v>
      </c>
      <c r="L18" s="121">
        <v>2632.3214285714284</v>
      </c>
      <c r="M18" s="121">
        <v>571.39285714285711</v>
      </c>
      <c r="O18" s="120">
        <v>43132</v>
      </c>
      <c r="P18" s="121">
        <v>12359</v>
      </c>
      <c r="Q18" s="121">
        <v>10758.321428571429</v>
      </c>
      <c r="R18" s="121">
        <v>18111.857142857145</v>
      </c>
      <c r="S18" s="121">
        <v>0</v>
      </c>
      <c r="T18" s="121">
        <v>1559.5357142857142</v>
      </c>
      <c r="U18" s="121">
        <v>3756.8571428571427</v>
      </c>
      <c r="V18" s="121">
        <v>10099.107142857143</v>
      </c>
      <c r="W18" s="121">
        <v>2235.7142857142858</v>
      </c>
      <c r="X18" s="127">
        <v>58880.392857142862</v>
      </c>
      <c r="Y18" s="121">
        <v>2603.1428571428573</v>
      </c>
      <c r="Z18" s="121">
        <v>391.5</v>
      </c>
    </row>
    <row r="19" spans="1:26" ht="15" thickBot="1" x14ac:dyDescent="0.3">
      <c r="A19" s="118">
        <v>31</v>
      </c>
      <c r="B19" s="120">
        <v>43160</v>
      </c>
      <c r="C19" s="121">
        <v>11197.741935483871</v>
      </c>
      <c r="D19" s="121">
        <v>10536.322580645161</v>
      </c>
      <c r="E19" s="121">
        <v>16134.096774193549</v>
      </c>
      <c r="F19" s="321">
        <v>0</v>
      </c>
      <c r="G19" s="121">
        <v>1931.9354838709678</v>
      </c>
      <c r="H19" s="121">
        <v>5208.0967741935483</v>
      </c>
      <c r="I19" s="121">
        <v>12909.677419354839</v>
      </c>
      <c r="J19" s="121">
        <v>1808.1935483870966</v>
      </c>
      <c r="K19" s="127">
        <v>59726.06451612903</v>
      </c>
      <c r="L19" s="121">
        <v>3525.3225806451615</v>
      </c>
      <c r="M19" s="121">
        <v>465.61290322580646</v>
      </c>
      <c r="O19" s="120">
        <v>43160</v>
      </c>
      <c r="P19" s="121">
        <v>11166.709677419354</v>
      </c>
      <c r="Q19" s="121">
        <v>10505.096774193549</v>
      </c>
      <c r="R19" s="121">
        <v>17099.161290322583</v>
      </c>
      <c r="S19" s="121">
        <v>0</v>
      </c>
      <c r="T19" s="121">
        <v>1844.5483870967741</v>
      </c>
      <c r="U19" s="121">
        <v>5307.0322580645161</v>
      </c>
      <c r="V19" s="121">
        <v>10187</v>
      </c>
      <c r="W19" s="121">
        <v>2120.9354838709678</v>
      </c>
      <c r="X19" s="127">
        <v>58230.483870967742</v>
      </c>
      <c r="Y19" s="121">
        <v>3643.0322580645161</v>
      </c>
      <c r="Z19" s="121">
        <v>844.12903225806451</v>
      </c>
    </row>
    <row r="20" spans="1:26" ht="16" thickBot="1" x14ac:dyDescent="0.3">
      <c r="A20" s="118">
        <v>365</v>
      </c>
      <c r="B20" s="124" t="s">
        <v>14</v>
      </c>
      <c r="C20" s="125">
        <v>11329.520547945205</v>
      </c>
      <c r="D20" s="125">
        <v>10153.547945205479</v>
      </c>
      <c r="E20" s="125">
        <v>14347.043835616438</v>
      </c>
      <c r="F20" s="125">
        <v>0</v>
      </c>
      <c r="G20" s="125">
        <v>1191.1671232876713</v>
      </c>
      <c r="H20" s="125">
        <v>3954.9452054794519</v>
      </c>
      <c r="I20" s="125">
        <v>10967.123287671235</v>
      </c>
      <c r="J20" s="125">
        <v>1215.4054794520548</v>
      </c>
      <c r="K20" s="128">
        <v>53158.753424657531</v>
      </c>
      <c r="L20" s="125">
        <v>2760.66301369863</v>
      </c>
      <c r="M20" s="125">
        <v>568.21369863013695</v>
      </c>
      <c r="O20" s="124" t="s">
        <v>14</v>
      </c>
      <c r="P20" s="125">
        <v>11260.868493150685</v>
      </c>
      <c r="Q20" s="125">
        <v>10145.282191780821</v>
      </c>
      <c r="R20" s="125">
        <v>14852.591780821916</v>
      </c>
      <c r="S20" s="125">
        <v>0</v>
      </c>
      <c r="T20" s="125">
        <v>1181.8739726027397</v>
      </c>
      <c r="U20" s="125">
        <v>3957.7561643835616</v>
      </c>
      <c r="V20" s="125">
        <v>9581.1863013698639</v>
      </c>
      <c r="W20" s="125">
        <v>1197.9041095890411</v>
      </c>
      <c r="X20" s="128">
        <v>52177.463013698631</v>
      </c>
      <c r="Y20" s="125">
        <v>2785.1643835616437</v>
      </c>
      <c r="Z20" s="125">
        <v>527.08493150684933</v>
      </c>
    </row>
    <row r="21" spans="1:26" ht="14.5" x14ac:dyDescent="0.25">
      <c r="A21" s="118">
        <v>30</v>
      </c>
      <c r="B21" s="122">
        <v>43191</v>
      </c>
      <c r="C21" s="121">
        <v>9261</v>
      </c>
      <c r="D21" s="121">
        <v>10004.933333333334</v>
      </c>
      <c r="E21" s="121">
        <v>10362.299999999999</v>
      </c>
      <c r="F21" s="121">
        <v>0</v>
      </c>
      <c r="G21" s="121">
        <v>2306.7333333333331</v>
      </c>
      <c r="H21" s="121">
        <v>5592.2</v>
      </c>
      <c r="I21" s="121">
        <v>11366.666666666666</v>
      </c>
      <c r="J21" s="121">
        <v>623.33333333333337</v>
      </c>
      <c r="K21" s="127">
        <v>49517.166666666664</v>
      </c>
      <c r="L21" s="121">
        <v>2168.8666666666668</v>
      </c>
      <c r="M21" s="121">
        <v>461.2</v>
      </c>
      <c r="O21" s="122">
        <v>43191</v>
      </c>
      <c r="P21" s="121">
        <v>10082.533333333333</v>
      </c>
      <c r="Q21" s="121">
        <v>11088.033333333333</v>
      </c>
      <c r="R21" s="121">
        <v>14554.133333333333</v>
      </c>
      <c r="S21" s="121">
        <v>0</v>
      </c>
      <c r="T21" s="121">
        <v>2189.0333333333333</v>
      </c>
      <c r="U21" s="121">
        <v>5385.9666666666672</v>
      </c>
      <c r="V21" s="121">
        <v>10577.833333333332</v>
      </c>
      <c r="W21" s="121">
        <v>614.4666666666667</v>
      </c>
      <c r="X21" s="127">
        <v>54492</v>
      </c>
      <c r="Y21" s="121">
        <v>2392.5276666666668</v>
      </c>
      <c r="Z21" s="121">
        <v>734.76666666666665</v>
      </c>
    </row>
    <row r="22" spans="1:26" ht="14.5" x14ac:dyDescent="0.25">
      <c r="A22" s="118">
        <v>31</v>
      </c>
      <c r="B22" s="122">
        <v>43221</v>
      </c>
      <c r="C22" s="121">
        <v>11790</v>
      </c>
      <c r="D22" s="121">
        <v>9794.5483870967746</v>
      </c>
      <c r="E22" s="121">
        <v>14870.096774193549</v>
      </c>
      <c r="F22" s="121">
        <v>2868.2258064516132</v>
      </c>
      <c r="G22" s="121">
        <v>2315.7419354838712</v>
      </c>
      <c r="H22" s="121">
        <v>4732.7096774193551</v>
      </c>
      <c r="I22" s="121">
        <v>11003.225806451614</v>
      </c>
      <c r="J22" s="121">
        <v>2262.5806451612902</v>
      </c>
      <c r="K22" s="127">
        <v>59637.129032258068</v>
      </c>
      <c r="L22" s="121">
        <v>2422.7419354838707</v>
      </c>
      <c r="M22" s="121">
        <v>460.67741935483872</v>
      </c>
      <c r="O22" s="122">
        <v>43221</v>
      </c>
      <c r="P22" s="121">
        <v>10048.354838709678</v>
      </c>
      <c r="Q22" s="121">
        <v>10060.935483870968</v>
      </c>
      <c r="R22" s="121">
        <v>14988.322580645161</v>
      </c>
      <c r="S22" s="121">
        <v>788</v>
      </c>
      <c r="T22" s="121">
        <v>2016.6774193548385</v>
      </c>
      <c r="U22" s="121">
        <v>4489.7741935483864</v>
      </c>
      <c r="V22" s="121">
        <v>8979.7741935483864</v>
      </c>
      <c r="W22" s="121">
        <v>2279.4193548387098</v>
      </c>
      <c r="X22" s="127">
        <v>53651.258064516129</v>
      </c>
      <c r="Y22" s="121">
        <v>2833.3551612903225</v>
      </c>
      <c r="Z22" s="121">
        <v>417.83870967741933</v>
      </c>
    </row>
    <row r="23" spans="1:26" ht="14.5" x14ac:dyDescent="0.25">
      <c r="A23" s="118">
        <v>30</v>
      </c>
      <c r="B23" s="122">
        <v>43252</v>
      </c>
      <c r="C23" s="121">
        <v>11556</v>
      </c>
      <c r="D23" s="121">
        <v>10137.066666666666</v>
      </c>
      <c r="E23" s="121">
        <v>15927.933333333334</v>
      </c>
      <c r="F23" s="121">
        <v>6029.9666666666672</v>
      </c>
      <c r="G23" s="121">
        <v>1504.1999999999998</v>
      </c>
      <c r="H23" s="121">
        <v>3577.5</v>
      </c>
      <c r="I23" s="121">
        <v>10843.666666666668</v>
      </c>
      <c r="J23" s="121">
        <v>2163.8000000000002</v>
      </c>
      <c r="K23" s="127">
        <v>61740.133333333331</v>
      </c>
      <c r="L23" s="121">
        <v>3273.4333333333334</v>
      </c>
      <c r="M23" s="121">
        <v>529.20000000000005</v>
      </c>
      <c r="O23" s="122">
        <v>43252</v>
      </c>
      <c r="P23" s="121">
        <v>10960.133333333333</v>
      </c>
      <c r="Q23" s="121">
        <v>10350.599999999999</v>
      </c>
      <c r="R23" s="121">
        <v>18153.466666666667</v>
      </c>
      <c r="S23" s="121">
        <v>3940.3</v>
      </c>
      <c r="T23" s="121">
        <v>1761.1</v>
      </c>
      <c r="U23" s="121">
        <v>4282.8</v>
      </c>
      <c r="V23" s="121">
        <v>8983.4333333333325</v>
      </c>
      <c r="W23" s="121">
        <v>2134.8999999999996</v>
      </c>
      <c r="X23" s="127">
        <v>60566.733333333337</v>
      </c>
      <c r="Y23" s="121">
        <v>2897.1223333333332</v>
      </c>
      <c r="Z23" s="121">
        <v>729.36666666666667</v>
      </c>
    </row>
    <row r="24" spans="1:26" ht="14.5" x14ac:dyDescent="0.25">
      <c r="A24" s="118">
        <v>31</v>
      </c>
      <c r="B24" s="122">
        <v>43282</v>
      </c>
      <c r="C24" s="121">
        <v>10007.419354838708</v>
      </c>
      <c r="D24" s="121">
        <v>7138.8387096774186</v>
      </c>
      <c r="E24" s="121">
        <v>14355.419354838708</v>
      </c>
      <c r="F24" s="121">
        <v>4242.4838709677415</v>
      </c>
      <c r="G24" s="121">
        <v>1409.4193548387098</v>
      </c>
      <c r="H24" s="121">
        <v>2093.5806451612902</v>
      </c>
      <c r="I24" s="121">
        <v>10408.064516129032</v>
      </c>
      <c r="J24" s="121">
        <v>1498.0322580645161</v>
      </c>
      <c r="K24" s="127">
        <v>51153.258064516122</v>
      </c>
      <c r="L24" s="121">
        <v>2630.1935483870966</v>
      </c>
      <c r="M24" s="121">
        <v>414</v>
      </c>
      <c r="O24" s="122">
        <v>43282</v>
      </c>
      <c r="P24" s="121">
        <v>9966.2580645161288</v>
      </c>
      <c r="Q24" s="121">
        <v>8887.1290322580644</v>
      </c>
      <c r="R24" s="121">
        <v>15285.741935483871</v>
      </c>
      <c r="S24" s="121">
        <v>5151.645161290322</v>
      </c>
      <c r="T24" s="121">
        <v>1492.1290322580644</v>
      </c>
      <c r="U24" s="121">
        <v>1974.8064516129032</v>
      </c>
      <c r="V24" s="121">
        <v>10109.709677419356</v>
      </c>
      <c r="W24" s="121">
        <v>1579.8387096774195</v>
      </c>
      <c r="X24" s="127">
        <v>54447.258064516122</v>
      </c>
      <c r="Y24" s="121">
        <v>2562.0664516129032</v>
      </c>
      <c r="Z24" s="121">
        <v>665.22580645161293</v>
      </c>
    </row>
    <row r="25" spans="1:26" ht="14.5" x14ac:dyDescent="0.25">
      <c r="A25" s="118">
        <v>31</v>
      </c>
      <c r="B25" s="122">
        <v>43313</v>
      </c>
      <c r="C25" s="121">
        <v>10138.064516129032</v>
      </c>
      <c r="D25" s="121">
        <v>8789.9677419354848</v>
      </c>
      <c r="E25" s="121">
        <v>13137.354838709678</v>
      </c>
      <c r="F25" s="121">
        <v>4726.5483870967746</v>
      </c>
      <c r="G25" s="121">
        <v>805.54838709677415</v>
      </c>
      <c r="H25" s="121">
        <v>4236.0645161290322</v>
      </c>
      <c r="I25" s="121">
        <v>9679.354838709678</v>
      </c>
      <c r="J25" s="121">
        <v>1639.8064516129034</v>
      </c>
      <c r="K25" s="127">
        <v>53152.709677419356</v>
      </c>
      <c r="L25" s="121">
        <v>1489.0967741935483</v>
      </c>
      <c r="M25" s="121">
        <v>478.41935483870969</v>
      </c>
      <c r="O25" s="122">
        <v>43313</v>
      </c>
      <c r="P25" s="121">
        <v>9778.354838709678</v>
      </c>
      <c r="Q25" s="121">
        <v>10162.870967741936</v>
      </c>
      <c r="R25" s="121">
        <v>13099.58064516129</v>
      </c>
      <c r="S25" s="121">
        <v>4748.0967741935483</v>
      </c>
      <c r="T25" s="121">
        <v>343.19354838709677</v>
      </c>
      <c r="U25" s="121">
        <v>3834.6129032258068</v>
      </c>
      <c r="V25" s="121">
        <v>10183</v>
      </c>
      <c r="W25" s="121">
        <v>1460.483870967742</v>
      </c>
      <c r="X25" s="127">
        <v>53610.193548387098</v>
      </c>
      <c r="Y25" s="121">
        <v>1531.1570967741936</v>
      </c>
      <c r="Z25" s="121">
        <v>868.32258064516134</v>
      </c>
    </row>
    <row r="26" spans="1:26" ht="14.5" x14ac:dyDescent="0.25">
      <c r="A26" s="118">
        <v>30</v>
      </c>
      <c r="B26" s="122">
        <v>43344</v>
      </c>
      <c r="C26" s="121">
        <v>9519</v>
      </c>
      <c r="D26" s="121">
        <v>8442.2000000000007</v>
      </c>
      <c r="E26" s="121">
        <v>14616.333333333332</v>
      </c>
      <c r="F26" s="121">
        <v>5690.9666666666672</v>
      </c>
      <c r="G26" s="121">
        <v>552.66666666666663</v>
      </c>
      <c r="H26" s="121">
        <v>3571.1333333333332</v>
      </c>
      <c r="I26" s="121">
        <v>10069.666666666668</v>
      </c>
      <c r="J26" s="121">
        <v>1845.8666666666668</v>
      </c>
      <c r="K26" s="127">
        <v>54307.833333333336</v>
      </c>
      <c r="L26" s="121">
        <v>2607.2666666666669</v>
      </c>
      <c r="M26" s="121">
        <v>666.2</v>
      </c>
      <c r="O26" s="122">
        <v>43344</v>
      </c>
      <c r="P26" s="121">
        <v>11826.333333333334</v>
      </c>
      <c r="Q26" s="121">
        <v>9850.8333333333339</v>
      </c>
      <c r="R26" s="121">
        <v>13180.733333333334</v>
      </c>
      <c r="S26" s="121">
        <v>4316.058</v>
      </c>
      <c r="T26" s="121">
        <v>624.29999999999995</v>
      </c>
      <c r="U26" s="121">
        <v>3807.2333333333336</v>
      </c>
      <c r="V26" s="121">
        <v>9147.2666666666664</v>
      </c>
      <c r="W26" s="121">
        <v>2188.6999999999998</v>
      </c>
      <c r="X26" s="127">
        <v>54941.457999999999</v>
      </c>
      <c r="Y26" s="121">
        <v>2633.58</v>
      </c>
      <c r="Z26" s="121">
        <v>401.96666666666664</v>
      </c>
    </row>
    <row r="27" spans="1:26" ht="14.5" x14ac:dyDescent="0.25">
      <c r="A27" s="118">
        <v>31</v>
      </c>
      <c r="B27" s="122">
        <v>43374</v>
      </c>
      <c r="C27" s="121">
        <v>11308.064516129032</v>
      </c>
      <c r="D27" s="121">
        <v>11627.806451612903</v>
      </c>
      <c r="E27" s="121">
        <v>16266.096774193547</v>
      </c>
      <c r="F27" s="121">
        <v>6599.0967741935483</v>
      </c>
      <c r="G27" s="121">
        <v>216.03225806451613</v>
      </c>
      <c r="H27" s="121">
        <v>4896.677419354839</v>
      </c>
      <c r="I27" s="121">
        <v>9500.645161290322</v>
      </c>
      <c r="J27" s="121">
        <v>2170.8064516129034</v>
      </c>
      <c r="K27" s="127">
        <v>62585.225806451614</v>
      </c>
      <c r="L27" s="121">
        <v>1946.741935483871</v>
      </c>
      <c r="M27" s="121">
        <v>482.48387096774195</v>
      </c>
      <c r="O27" s="122">
        <v>43374</v>
      </c>
      <c r="P27" s="121">
        <v>10876.741935483871</v>
      </c>
      <c r="Q27" s="121">
        <v>9487.1935483870966</v>
      </c>
      <c r="R27" s="121">
        <v>14013</v>
      </c>
      <c r="S27" s="121">
        <v>5063.8709677419356</v>
      </c>
      <c r="T27" s="121">
        <v>712.12903225806451</v>
      </c>
      <c r="U27" s="121">
        <v>4955.0645161290322</v>
      </c>
      <c r="V27" s="121">
        <v>9185.8064516129034</v>
      </c>
      <c r="W27" s="121">
        <v>2036.3225806451612</v>
      </c>
      <c r="X27" s="127">
        <v>56330.129032258061</v>
      </c>
      <c r="Y27" s="121">
        <v>2157.9851612903226</v>
      </c>
      <c r="Z27" s="121">
        <v>482.87096774193549</v>
      </c>
    </row>
    <row r="28" spans="1:26" ht="14.5" x14ac:dyDescent="0.25">
      <c r="A28" s="118">
        <v>30</v>
      </c>
      <c r="B28" s="122">
        <v>43405</v>
      </c>
      <c r="C28" s="121">
        <v>12009</v>
      </c>
      <c r="D28" s="121">
        <v>10868.366666666667</v>
      </c>
      <c r="E28" s="121">
        <v>16676.966666666667</v>
      </c>
      <c r="F28" s="121">
        <v>6400.4333333333334</v>
      </c>
      <c r="G28" s="121">
        <v>0</v>
      </c>
      <c r="H28" s="121">
        <v>5142.1223333333337</v>
      </c>
      <c r="I28" s="121">
        <v>7662</v>
      </c>
      <c r="J28" s="121">
        <v>2547.4456666666665</v>
      </c>
      <c r="K28" s="127">
        <v>61306.334666666669</v>
      </c>
      <c r="L28" s="121">
        <v>1774.6333333333334</v>
      </c>
      <c r="M28" s="121">
        <v>534.9</v>
      </c>
      <c r="O28" s="122">
        <v>43405</v>
      </c>
      <c r="P28" s="121">
        <v>11289.8</v>
      </c>
      <c r="Q28" s="121">
        <v>10638.243333333334</v>
      </c>
      <c r="R28" s="121">
        <v>16473.460666666666</v>
      </c>
      <c r="S28" s="121">
        <v>6090.9116666666669</v>
      </c>
      <c r="T28" s="121">
        <v>0</v>
      </c>
      <c r="U28" s="121">
        <v>4902.375</v>
      </c>
      <c r="V28" s="121">
        <v>8185.9333333333334</v>
      </c>
      <c r="W28" s="121">
        <v>2619.3999999999996</v>
      </c>
      <c r="X28" s="127">
        <v>60200.124000000003</v>
      </c>
      <c r="Y28" s="121">
        <v>1948.7266666666667</v>
      </c>
      <c r="Z28" s="121">
        <v>379.16666666666669</v>
      </c>
    </row>
    <row r="29" spans="1:26" ht="14.5" x14ac:dyDescent="0.25">
      <c r="A29" s="118">
        <v>31</v>
      </c>
      <c r="B29" s="122">
        <v>43435</v>
      </c>
      <c r="C29" s="121">
        <v>10579.354838709678</v>
      </c>
      <c r="D29" s="121">
        <v>10493.709677419354</v>
      </c>
      <c r="E29" s="121">
        <v>16876.774193548386</v>
      </c>
      <c r="F29" s="121">
        <v>5768.322580645161</v>
      </c>
      <c r="G29" s="121">
        <v>0</v>
      </c>
      <c r="H29" s="121">
        <v>5170.7924193548388</v>
      </c>
      <c r="I29" s="121">
        <v>10019.032258064517</v>
      </c>
      <c r="J29" s="121">
        <v>2925.7770967741935</v>
      </c>
      <c r="K29" s="127">
        <v>61833.763064516126</v>
      </c>
      <c r="L29" s="121">
        <v>3130.516129032258</v>
      </c>
      <c r="M29" s="121">
        <v>559.16129032258061</v>
      </c>
      <c r="O29" s="122">
        <v>43435</v>
      </c>
      <c r="P29" s="121">
        <v>10415.154838709677</v>
      </c>
      <c r="Q29" s="121">
        <v>10345.525806451613</v>
      </c>
      <c r="R29" s="121">
        <v>16665.106451612904</v>
      </c>
      <c r="S29" s="121">
        <v>5818.7490322580652</v>
      </c>
      <c r="T29" s="121">
        <v>0</v>
      </c>
      <c r="U29" s="121">
        <v>4965.4625806451622</v>
      </c>
      <c r="V29" s="121">
        <v>9564.8709677419356</v>
      </c>
      <c r="W29" s="121">
        <v>3085.9354838709678</v>
      </c>
      <c r="X29" s="127">
        <v>60860.805161290336</v>
      </c>
      <c r="Y29" s="121">
        <v>2949.7693548387097</v>
      </c>
      <c r="Z29" s="121">
        <v>783.9677419354839</v>
      </c>
    </row>
    <row r="30" spans="1:26" ht="14.5" x14ac:dyDescent="0.25">
      <c r="A30" s="118">
        <v>31</v>
      </c>
      <c r="B30" s="122">
        <v>43466</v>
      </c>
      <c r="C30" s="121">
        <v>9868.0645161290322</v>
      </c>
      <c r="D30" s="121">
        <v>11165.129032258064</v>
      </c>
      <c r="E30" s="121">
        <v>13590.290322580644</v>
      </c>
      <c r="F30" s="121">
        <v>5664.6129032258068</v>
      </c>
      <c r="G30" s="121">
        <v>0</v>
      </c>
      <c r="H30" s="121">
        <v>4924.0322580645161</v>
      </c>
      <c r="I30" s="121">
        <v>10045.16129032258</v>
      </c>
      <c r="J30" s="121">
        <v>2595.6129032258063</v>
      </c>
      <c r="K30" s="127">
        <v>57852.90322580644</v>
      </c>
      <c r="L30" s="121">
        <v>3774.9032258064517</v>
      </c>
      <c r="M30" s="121">
        <v>399.16129032258067</v>
      </c>
      <c r="O30" s="122">
        <v>43466</v>
      </c>
      <c r="P30" s="121">
        <v>10071.687096774194</v>
      </c>
      <c r="Q30" s="121">
        <v>10305.274193548386</v>
      </c>
      <c r="R30" s="121">
        <v>14078.794516129032</v>
      </c>
      <c r="S30" s="121">
        <v>6075.2258064516136</v>
      </c>
      <c r="T30" s="121">
        <v>0</v>
      </c>
      <c r="U30" s="121">
        <v>5059.1935483870966</v>
      </c>
      <c r="V30" s="121">
        <v>9160.2903225806458</v>
      </c>
      <c r="W30" s="121">
        <v>2732.2258064516127</v>
      </c>
      <c r="X30" s="127">
        <v>57482.691290322582</v>
      </c>
      <c r="Y30" s="121">
        <v>3586.3996774193547</v>
      </c>
      <c r="Z30" s="121">
        <v>890.67741935483866</v>
      </c>
    </row>
    <row r="31" spans="1:26" ht="14.5" x14ac:dyDescent="0.25">
      <c r="A31" s="118">
        <v>28</v>
      </c>
      <c r="B31" s="122">
        <v>43497</v>
      </c>
      <c r="C31" s="121">
        <v>10980</v>
      </c>
      <c r="D31" s="121">
        <v>11125.071428571429</v>
      </c>
      <c r="E31" s="121">
        <v>19082.714285714286</v>
      </c>
      <c r="F31" s="121">
        <v>6598.4285714285706</v>
      </c>
      <c r="G31" s="121">
        <v>0</v>
      </c>
      <c r="H31" s="121">
        <v>5955.3567857142862</v>
      </c>
      <c r="I31" s="121">
        <v>10060.714285714286</v>
      </c>
      <c r="J31" s="121">
        <v>2816.7674999999999</v>
      </c>
      <c r="K31" s="127">
        <v>66619.052857142859</v>
      </c>
      <c r="L31" s="121">
        <v>3795.4285714285716</v>
      </c>
      <c r="M31" s="121">
        <v>442.15928571428566</v>
      </c>
      <c r="O31" s="122">
        <v>43497</v>
      </c>
      <c r="P31" s="121">
        <v>11506.607142857143</v>
      </c>
      <c r="Q31" s="121">
        <v>11765.228571428572</v>
      </c>
      <c r="R31" s="121">
        <v>14714.233928571428</v>
      </c>
      <c r="S31" s="121">
        <v>6991.0764285714286</v>
      </c>
      <c r="T31" s="121">
        <v>0</v>
      </c>
      <c r="U31" s="121">
        <v>5635.2889285714282</v>
      </c>
      <c r="V31" s="121">
        <v>9280.3214285714294</v>
      </c>
      <c r="W31" s="121">
        <v>2745.9535714285712</v>
      </c>
      <c r="X31" s="127">
        <v>62638.71</v>
      </c>
      <c r="Y31" s="121">
        <v>3677.9642857142858</v>
      </c>
      <c r="Z31" s="121">
        <v>567.17857142857144</v>
      </c>
    </row>
    <row r="32" spans="1:26" ht="15" thickBot="1" x14ac:dyDescent="0.3">
      <c r="A32" s="118">
        <v>31</v>
      </c>
      <c r="B32" s="122">
        <v>43525</v>
      </c>
      <c r="C32" s="121">
        <v>10733.225806451614</v>
      </c>
      <c r="D32" s="121">
        <v>10929.387096774193</v>
      </c>
      <c r="E32" s="121">
        <v>19427.612903225807</v>
      </c>
      <c r="F32" s="121">
        <v>6697.5483870967746</v>
      </c>
      <c r="G32" s="121">
        <v>846.45161290322585</v>
      </c>
      <c r="H32" s="121">
        <v>6656.6372580645166</v>
      </c>
      <c r="I32" s="121">
        <v>10019.032258064515</v>
      </c>
      <c r="J32" s="121">
        <v>939.77709677419352</v>
      </c>
      <c r="K32" s="127">
        <v>66249.672419354843</v>
      </c>
      <c r="L32" s="121">
        <v>4202.2903225806449</v>
      </c>
      <c r="M32" s="121">
        <v>141.93548387096774</v>
      </c>
      <c r="O32" s="122">
        <v>43525</v>
      </c>
      <c r="P32" s="121">
        <v>9591.6129032258068</v>
      </c>
      <c r="Q32" s="121">
        <v>9942.8096774193546</v>
      </c>
      <c r="R32" s="121">
        <v>16801.144193548389</v>
      </c>
      <c r="S32" s="121">
        <v>5664.4838709677424</v>
      </c>
      <c r="T32" s="121">
        <v>471.25806451612902</v>
      </c>
      <c r="U32" s="121">
        <v>5466.2993548387103</v>
      </c>
      <c r="V32" s="121">
        <v>9693.032258064517</v>
      </c>
      <c r="W32" s="121">
        <v>1166.438387096774</v>
      </c>
      <c r="X32" s="127">
        <v>58797.078709677415</v>
      </c>
      <c r="Y32" s="121">
        <v>4229.8129032258066</v>
      </c>
      <c r="Z32" s="121">
        <v>168.6032258064516</v>
      </c>
    </row>
    <row r="33" spans="1:26" ht="16" thickBot="1" x14ac:dyDescent="0.3">
      <c r="A33" s="118">
        <v>365</v>
      </c>
      <c r="B33" s="124" t="s">
        <v>14</v>
      </c>
      <c r="C33" s="125">
        <v>10643.671232876712</v>
      </c>
      <c r="D33" s="125">
        <v>10036.164383561645</v>
      </c>
      <c r="E33" s="125">
        <v>15413.849315068492</v>
      </c>
      <c r="F33" s="125">
        <v>5101.2849315068488</v>
      </c>
      <c r="G33" s="125">
        <v>833.69041095890407</v>
      </c>
      <c r="H33" s="125">
        <v>4704.8328219178084</v>
      </c>
      <c r="I33" s="125">
        <v>10057.178082191782</v>
      </c>
      <c r="J33" s="125">
        <v>1998.0466849315067</v>
      </c>
      <c r="K33" s="128">
        <v>58788.717863013691</v>
      </c>
      <c r="L33" s="125">
        <v>2762.9835616438354</v>
      </c>
      <c r="M33" s="125">
        <v>463.38756164383557</v>
      </c>
      <c r="O33" s="124" t="s">
        <v>14</v>
      </c>
      <c r="P33" s="125">
        <v>10520.937260273973</v>
      </c>
      <c r="Q33" s="125">
        <v>10225.209863013697</v>
      </c>
      <c r="R33" s="125">
        <v>15166.396630136986</v>
      </c>
      <c r="S33" s="125">
        <v>4544.6039726027393</v>
      </c>
      <c r="T33" s="125">
        <v>803.64383561643831</v>
      </c>
      <c r="U33" s="125">
        <v>4554.0848219178088</v>
      </c>
      <c r="V33" s="125">
        <v>9424.2575342465752</v>
      </c>
      <c r="W33" s="125">
        <v>2049.7843561643836</v>
      </c>
      <c r="X33" s="128">
        <v>57288.918273972602</v>
      </c>
      <c r="Y33" s="125">
        <v>2779.4756712328763</v>
      </c>
      <c r="Z33" s="125">
        <v>591.34712328767125</v>
      </c>
    </row>
    <row r="34" spans="1:26" ht="14.5" x14ac:dyDescent="0.25">
      <c r="A34" s="118">
        <v>30</v>
      </c>
      <c r="B34" s="122">
        <v>43556</v>
      </c>
      <c r="C34" s="121">
        <v>10152</v>
      </c>
      <c r="D34" s="121">
        <v>10382.200000000001</v>
      </c>
      <c r="E34" s="121">
        <v>18516.033333333333</v>
      </c>
      <c r="F34" s="121">
        <v>80.400000000000006</v>
      </c>
      <c r="G34" s="121">
        <v>1520.527</v>
      </c>
      <c r="H34" s="121">
        <v>5111.5401666666667</v>
      </c>
      <c r="I34" s="121">
        <v>9693</v>
      </c>
      <c r="J34" s="121">
        <v>2800.1966666666667</v>
      </c>
      <c r="K34" s="127">
        <v>58255.897166666662</v>
      </c>
      <c r="L34" s="121">
        <v>3439.4930000000004</v>
      </c>
      <c r="M34" s="121">
        <v>166.37433333333331</v>
      </c>
      <c r="O34" s="122">
        <v>43556</v>
      </c>
      <c r="P34" s="121">
        <v>12592.73</v>
      </c>
      <c r="Q34" s="121">
        <v>13663.523333333333</v>
      </c>
      <c r="R34" s="121">
        <v>13930.851666666666</v>
      </c>
      <c r="S34" s="121">
        <v>2639.8890000000001</v>
      </c>
      <c r="T34" s="121">
        <v>1627.1716666666666</v>
      </c>
      <c r="U34" s="121">
        <v>6028.1200000000008</v>
      </c>
      <c r="V34" s="121">
        <v>9892.7999999999993</v>
      </c>
      <c r="W34" s="121">
        <v>2608.9773333333333</v>
      </c>
      <c r="X34" s="127">
        <v>62984.062999999995</v>
      </c>
      <c r="Y34" s="121">
        <v>3461.4233333333332</v>
      </c>
      <c r="Z34" s="121">
        <v>214.53333333333333</v>
      </c>
    </row>
    <row r="35" spans="1:26" ht="14.5" x14ac:dyDescent="0.25">
      <c r="A35" s="118">
        <v>31</v>
      </c>
      <c r="B35" s="122">
        <v>43586</v>
      </c>
      <c r="C35" s="121">
        <v>9839.0322580645152</v>
      </c>
      <c r="D35" s="121">
        <v>10826.935483870968</v>
      </c>
      <c r="E35" s="121">
        <v>19184.548387096773</v>
      </c>
      <c r="F35" s="121">
        <v>5807.1935483870966</v>
      </c>
      <c r="G35" s="121">
        <v>1568.7096774193549</v>
      </c>
      <c r="H35" s="121">
        <v>4888.8709677419356</v>
      </c>
      <c r="I35" s="121">
        <v>9450</v>
      </c>
      <c r="J35" s="121">
        <v>1987.3870967741937</v>
      </c>
      <c r="K35" s="127">
        <v>63552.677419354841</v>
      </c>
      <c r="L35" s="121">
        <v>3432.4051612903227</v>
      </c>
      <c r="M35" s="121">
        <v>428.09677419354841</v>
      </c>
      <c r="O35" s="122">
        <v>43586</v>
      </c>
      <c r="P35" s="121">
        <v>11627.070967741936</v>
      </c>
      <c r="Q35" s="121">
        <v>11954.516129032258</v>
      </c>
      <c r="R35" s="121">
        <v>16564.870967741936</v>
      </c>
      <c r="S35" s="121">
        <v>3871.9264516129033</v>
      </c>
      <c r="T35" s="121">
        <v>1402.6129032258063</v>
      </c>
      <c r="U35" s="121">
        <v>5887.2677419354832</v>
      </c>
      <c r="V35" s="121">
        <v>9253.7419354838712</v>
      </c>
      <c r="W35" s="121">
        <v>2174.3548387096776</v>
      </c>
      <c r="X35" s="127">
        <v>62736.361935483867</v>
      </c>
      <c r="Y35" s="121">
        <v>3595.3258064516131</v>
      </c>
      <c r="Z35" s="121">
        <v>180</v>
      </c>
    </row>
    <row r="36" spans="1:26" ht="14.5" x14ac:dyDescent="0.25">
      <c r="A36" s="118">
        <v>30</v>
      </c>
      <c r="B36" s="122">
        <v>43617</v>
      </c>
      <c r="C36" s="121">
        <v>12021</v>
      </c>
      <c r="D36" s="121">
        <v>10788</v>
      </c>
      <c r="E36" s="121">
        <v>19487.166666666668</v>
      </c>
      <c r="F36" s="121">
        <v>5348.8</v>
      </c>
      <c r="G36" s="121">
        <v>1436.002</v>
      </c>
      <c r="H36" s="121">
        <v>3612.7476666666662</v>
      </c>
      <c r="I36" s="121">
        <v>10425</v>
      </c>
      <c r="J36" s="121">
        <v>1168.6333333333332</v>
      </c>
      <c r="K36" s="127">
        <v>64287.349666666669</v>
      </c>
      <c r="L36" s="121">
        <v>3328.8173333333339</v>
      </c>
      <c r="M36" s="121">
        <v>566.90933333333328</v>
      </c>
      <c r="O36" s="122">
        <v>43617</v>
      </c>
      <c r="P36" s="121">
        <v>12577.199999999999</v>
      </c>
      <c r="Q36" s="121">
        <v>11488.8</v>
      </c>
      <c r="R36" s="121">
        <v>18621.469666666668</v>
      </c>
      <c r="S36" s="121">
        <v>6147.0413333333327</v>
      </c>
      <c r="T36" s="121">
        <v>1152.3446666666664</v>
      </c>
      <c r="U36" s="121">
        <v>3305.6266666666666</v>
      </c>
      <c r="V36" s="121">
        <v>9766.9333333333325</v>
      </c>
      <c r="W36" s="121">
        <v>1017.3196666666668</v>
      </c>
      <c r="X36" s="127">
        <v>64076.73533333333</v>
      </c>
      <c r="Y36" s="121">
        <v>3459.2866666666669</v>
      </c>
      <c r="Z36" s="121">
        <v>701.55333333333328</v>
      </c>
    </row>
    <row r="37" spans="1:26" ht="14.5" x14ac:dyDescent="0.25">
      <c r="A37" s="118">
        <v>31</v>
      </c>
      <c r="B37" s="122">
        <v>43647</v>
      </c>
      <c r="C37" s="121">
        <v>11588.677419354839</v>
      </c>
      <c r="D37" s="121">
        <v>9030.0967741935492</v>
      </c>
      <c r="E37" s="121">
        <v>17633.483870967742</v>
      </c>
      <c r="F37" s="121">
        <v>4850.7096774193542</v>
      </c>
      <c r="G37" s="121">
        <v>2251.8119354838709</v>
      </c>
      <c r="H37" s="121">
        <v>2879.3190322580645</v>
      </c>
      <c r="I37" s="121">
        <v>9467.4193548387084</v>
      </c>
      <c r="J37" s="121">
        <v>1547.6129032258063</v>
      </c>
      <c r="K37" s="127">
        <v>59249.130967741934</v>
      </c>
      <c r="L37" s="121">
        <v>3746.672258064516</v>
      </c>
      <c r="M37" s="121">
        <v>696.75</v>
      </c>
      <c r="O37" s="122">
        <v>43647</v>
      </c>
      <c r="P37" s="121">
        <v>11662.525806451613</v>
      </c>
      <c r="Q37" s="121">
        <v>11411.993548387096</v>
      </c>
      <c r="R37" s="121">
        <v>17112.247741935484</v>
      </c>
      <c r="S37" s="121">
        <v>3979.37</v>
      </c>
      <c r="T37" s="121">
        <v>2254.8751612903225</v>
      </c>
      <c r="U37" s="121">
        <v>3936.4258064516125</v>
      </c>
      <c r="V37" s="121">
        <v>8603.4516129032254</v>
      </c>
      <c r="W37" s="121">
        <v>1828.538064516129</v>
      </c>
      <c r="X37" s="127">
        <v>60789.427741935477</v>
      </c>
      <c r="Y37" s="121">
        <v>3335.3167741935486</v>
      </c>
      <c r="Z37" s="121">
        <v>636.45483870967746</v>
      </c>
    </row>
    <row r="38" spans="1:26" ht="14.5" x14ac:dyDescent="0.25">
      <c r="A38" s="118">
        <v>31</v>
      </c>
      <c r="B38" s="122">
        <v>43678</v>
      </c>
      <c r="C38" s="121">
        <v>10338.387096774193</v>
      </c>
      <c r="D38" s="121">
        <v>9160.0322580645152</v>
      </c>
      <c r="E38" s="121">
        <v>15820.032258064515</v>
      </c>
      <c r="F38" s="121">
        <v>4206.677419354839</v>
      </c>
      <c r="G38" s="121">
        <v>1286.8729032258063</v>
      </c>
      <c r="H38" s="121">
        <v>863.05516129032264</v>
      </c>
      <c r="I38" s="121">
        <v>10413.870967741936</v>
      </c>
      <c r="J38" s="121">
        <v>2100.2580645161293</v>
      </c>
      <c r="K38" s="127">
        <v>54189.186129032256</v>
      </c>
      <c r="L38" s="121">
        <v>3691.5512903225804</v>
      </c>
      <c r="M38" s="121">
        <v>603.29258064516125</v>
      </c>
      <c r="O38" s="122">
        <v>43678</v>
      </c>
      <c r="P38" s="121">
        <v>10393.91935483871</v>
      </c>
      <c r="Q38" s="121">
        <v>10138.654838709677</v>
      </c>
      <c r="R38" s="121">
        <v>16924.267419354837</v>
      </c>
      <c r="S38" s="121">
        <v>4317.7432258064518</v>
      </c>
      <c r="T38" s="121">
        <v>1144.1690322580644</v>
      </c>
      <c r="U38" s="121">
        <v>1286.9000000000001</v>
      </c>
      <c r="V38" s="121">
        <v>9295.1935483870966</v>
      </c>
      <c r="W38" s="121">
        <v>1110.1438709677418</v>
      </c>
      <c r="X38" s="127">
        <v>54610.991290322578</v>
      </c>
      <c r="Y38" s="121">
        <v>3831.0806451612902</v>
      </c>
      <c r="Z38" s="121">
        <v>259.30032258064517</v>
      </c>
    </row>
    <row r="39" spans="1:26" ht="14.5" x14ac:dyDescent="0.25">
      <c r="A39" s="118">
        <v>30</v>
      </c>
      <c r="B39" s="122">
        <v>43709</v>
      </c>
      <c r="C39" s="121">
        <v>9927</v>
      </c>
      <c r="D39" s="121">
        <v>8475.0333333333328</v>
      </c>
      <c r="E39" s="121">
        <v>9401.4</v>
      </c>
      <c r="F39" s="121">
        <v>3671.6666666666665</v>
      </c>
      <c r="G39" s="121">
        <v>2700.0966666666668</v>
      </c>
      <c r="H39" s="121">
        <v>335.048</v>
      </c>
      <c r="I39" s="121">
        <v>9561</v>
      </c>
      <c r="J39" s="121">
        <v>1554.3</v>
      </c>
      <c r="K39" s="127">
        <v>45625.544666666668</v>
      </c>
      <c r="L39" s="121">
        <v>4144.833333333333</v>
      </c>
      <c r="M39" s="121">
        <v>590.70000000000005</v>
      </c>
      <c r="O39" s="122">
        <v>43709</v>
      </c>
      <c r="P39" s="121">
        <v>10036.366666666667</v>
      </c>
      <c r="Q39" s="121">
        <v>9563.1099999999988</v>
      </c>
      <c r="R39" s="121">
        <v>13445.492333333332</v>
      </c>
      <c r="S39" s="121">
        <v>3661.5813333333335</v>
      </c>
      <c r="T39" s="121">
        <v>3054.0613333333331</v>
      </c>
      <c r="U39" s="121">
        <v>237.48</v>
      </c>
      <c r="V39" s="121">
        <v>9489.6566666666658</v>
      </c>
      <c r="W39" s="121">
        <v>1998.813333333333</v>
      </c>
      <c r="X39" s="127">
        <v>51486.561666666668</v>
      </c>
      <c r="Y39" s="121">
        <v>4265.3833333333332</v>
      </c>
      <c r="Z39" s="121">
        <v>137.36666666666667</v>
      </c>
    </row>
    <row r="40" spans="1:26" ht="14.5" x14ac:dyDescent="0.25">
      <c r="A40" s="118">
        <v>31</v>
      </c>
      <c r="B40" s="122">
        <v>43739</v>
      </c>
      <c r="C40" s="121">
        <v>10892.903225806451</v>
      </c>
      <c r="D40" s="121">
        <v>10680.83870967742</v>
      </c>
      <c r="E40" s="121">
        <v>14102.774193548386</v>
      </c>
      <c r="F40" s="121">
        <v>4449.0645161290322</v>
      </c>
      <c r="G40" s="121">
        <v>2804.4812903225802</v>
      </c>
      <c r="H40" s="121">
        <v>3049.2941935483873</v>
      </c>
      <c r="I40" s="121">
        <v>9325.1612903225796</v>
      </c>
      <c r="J40" s="121">
        <v>2234.3548387096776</v>
      </c>
      <c r="K40" s="127">
        <v>57538.872258064519</v>
      </c>
      <c r="L40" s="121">
        <v>3522.6129032258063</v>
      </c>
      <c r="M40" s="121">
        <v>539.10903225806453</v>
      </c>
      <c r="O40" s="122">
        <v>43739</v>
      </c>
      <c r="P40" s="121">
        <v>10423.387096774193</v>
      </c>
      <c r="Q40" s="121">
        <v>10902.322580645161</v>
      </c>
      <c r="R40" s="121">
        <v>13554.290322580646</v>
      </c>
      <c r="S40" s="121">
        <v>5513.441935483871</v>
      </c>
      <c r="T40" s="121">
        <v>2775.9083870967743</v>
      </c>
      <c r="U40" s="121">
        <v>3029.1483870967741</v>
      </c>
      <c r="V40" s="121">
        <v>8384.5806451612898</v>
      </c>
      <c r="W40" s="121">
        <v>2570.8567741935485</v>
      </c>
      <c r="X40" s="127">
        <v>57153.936129032249</v>
      </c>
      <c r="Y40" s="121">
        <v>3573.9029032258068</v>
      </c>
      <c r="Z40" s="121">
        <v>683.24645161290323</v>
      </c>
    </row>
    <row r="41" spans="1:26" ht="14.5" x14ac:dyDescent="0.25">
      <c r="A41" s="118">
        <v>30</v>
      </c>
      <c r="B41" s="122">
        <v>43770</v>
      </c>
      <c r="C41" s="121">
        <v>9984</v>
      </c>
      <c r="D41" s="121">
        <v>11396.599999999999</v>
      </c>
      <c r="E41" s="121">
        <v>17542.433333333334</v>
      </c>
      <c r="F41" s="121">
        <v>5629.4666666666672</v>
      </c>
      <c r="G41" s="121">
        <v>4468.6843333333327</v>
      </c>
      <c r="H41" s="121">
        <v>5726.8809999999994</v>
      </c>
      <c r="I41" s="121">
        <v>11397.333333333334</v>
      </c>
      <c r="J41" s="121">
        <v>2497.7333333333336</v>
      </c>
      <c r="K41" s="127">
        <v>68643.132000000012</v>
      </c>
      <c r="L41" s="121">
        <v>4206.7666666666664</v>
      </c>
      <c r="M41" s="121">
        <v>474.35400000000004</v>
      </c>
      <c r="O41" s="122">
        <v>43770</v>
      </c>
      <c r="P41" s="121">
        <v>9972.0666666666675</v>
      </c>
      <c r="Q41" s="121">
        <v>10193.723333333332</v>
      </c>
      <c r="R41" s="121">
        <v>15783.628333333334</v>
      </c>
      <c r="S41" s="121">
        <v>4851.8220000000001</v>
      </c>
      <c r="T41" s="121">
        <v>3970.2709999999997</v>
      </c>
      <c r="U41" s="121">
        <v>5575.7966666666662</v>
      </c>
      <c r="V41" s="121">
        <v>9992.4</v>
      </c>
      <c r="W41" s="121">
        <v>2275.5936666666666</v>
      </c>
      <c r="X41" s="127">
        <v>62615.301666666674</v>
      </c>
      <c r="Y41" s="121">
        <v>4005.25</v>
      </c>
      <c r="Z41" s="121">
        <v>126.05333333333333</v>
      </c>
    </row>
    <row r="42" spans="1:26" ht="14.5" x14ac:dyDescent="0.25">
      <c r="A42" s="118">
        <v>31</v>
      </c>
      <c r="B42" s="122">
        <v>43800</v>
      </c>
      <c r="C42" s="121">
        <v>9737.4193548387102</v>
      </c>
      <c r="D42" s="121">
        <v>7881.7419354838712</v>
      </c>
      <c r="E42" s="121">
        <v>18153.354838709678</v>
      </c>
      <c r="F42" s="121">
        <v>5410.8709677419356</v>
      </c>
      <c r="G42" s="121">
        <v>5040.8258064516131</v>
      </c>
      <c r="H42" s="121">
        <v>6500.9629354838708</v>
      </c>
      <c r="I42" s="121">
        <v>7464.5161290322576</v>
      </c>
      <c r="J42" s="121">
        <v>1854.6774193548388</v>
      </c>
      <c r="K42" s="127">
        <v>62044.369387096776</v>
      </c>
      <c r="L42" s="121">
        <v>3431.516129032258</v>
      </c>
      <c r="M42" s="121">
        <v>598.87096774193549</v>
      </c>
      <c r="O42" s="122">
        <v>43800</v>
      </c>
      <c r="P42" s="121">
        <v>7158.9354838709678</v>
      </c>
      <c r="Q42" s="121">
        <v>7482.7096774193542</v>
      </c>
      <c r="R42" s="121">
        <v>18448.329354838708</v>
      </c>
      <c r="S42" s="121">
        <v>6322.1935483870966</v>
      </c>
      <c r="T42" s="121">
        <v>3975.9932258064518</v>
      </c>
      <c r="U42" s="121">
        <v>6207.7967741935481</v>
      </c>
      <c r="V42" s="121">
        <v>5221.8709677419356</v>
      </c>
      <c r="W42" s="121">
        <v>1907.2919354838709</v>
      </c>
      <c r="X42" s="127">
        <v>56725.120967741932</v>
      </c>
      <c r="Y42" s="121">
        <v>3224.89</v>
      </c>
      <c r="Z42" s="121">
        <v>387.29032258064518</v>
      </c>
    </row>
    <row r="43" spans="1:26" ht="14.5" x14ac:dyDescent="0.25">
      <c r="A43" s="118">
        <v>31</v>
      </c>
      <c r="B43" s="122">
        <v>43831</v>
      </c>
      <c r="C43" s="121">
        <v>11107.741935483871</v>
      </c>
      <c r="D43" s="121">
        <v>12204.58064516129</v>
      </c>
      <c r="E43" s="121">
        <v>14346.258064516129</v>
      </c>
      <c r="F43" s="121">
        <v>5008.8064516129034</v>
      </c>
      <c r="G43" s="121">
        <v>4463.3583870967741</v>
      </c>
      <c r="H43" s="121">
        <v>7725.3916129032259</v>
      </c>
      <c r="I43" s="121">
        <v>10729.032258064517</v>
      </c>
      <c r="J43" s="121">
        <v>2154.8709677419356</v>
      </c>
      <c r="K43" s="127">
        <v>67740.040322580651</v>
      </c>
      <c r="L43" s="121">
        <v>3752.2903225806454</v>
      </c>
      <c r="M43" s="121">
        <v>503.64774193548385</v>
      </c>
      <c r="O43" s="122">
        <v>43831</v>
      </c>
      <c r="P43" s="121">
        <v>10412.270967741935</v>
      </c>
      <c r="Q43" s="121">
        <v>11270.264516129033</v>
      </c>
      <c r="R43" s="121">
        <v>14755.950967741934</v>
      </c>
      <c r="S43" s="121">
        <v>5320.094193548387</v>
      </c>
      <c r="T43" s="121">
        <v>4878.5135483870963</v>
      </c>
      <c r="U43" s="121">
        <v>7675.4645161290318</v>
      </c>
      <c r="V43" s="121">
        <v>9878.354838709678</v>
      </c>
      <c r="W43" s="121">
        <v>2037.3225806451612</v>
      </c>
      <c r="X43" s="127">
        <v>66228.236129032244</v>
      </c>
      <c r="Y43" s="121">
        <v>3854.7451612903228</v>
      </c>
      <c r="Z43" s="121">
        <v>645.7161290322581</v>
      </c>
    </row>
    <row r="44" spans="1:26" ht="14.5" x14ac:dyDescent="0.25">
      <c r="A44" s="118">
        <v>29</v>
      </c>
      <c r="B44" s="122">
        <v>43862</v>
      </c>
      <c r="C44" s="121">
        <v>11253.103448275862</v>
      </c>
      <c r="D44" s="121">
        <v>11462.655172413793</v>
      </c>
      <c r="E44" s="121">
        <v>18054.827586206895</v>
      </c>
      <c r="F44" s="121">
        <v>6380.6206896551721</v>
      </c>
      <c r="G44" s="121">
        <v>3767.55</v>
      </c>
      <c r="H44" s="121">
        <v>7679.1334482758612</v>
      </c>
      <c r="I44" s="121">
        <v>11572.413793103449</v>
      </c>
      <c r="J44" s="121">
        <v>2600.8610344827584</v>
      </c>
      <c r="K44" s="127">
        <v>72771.165172413806</v>
      </c>
      <c r="L44" s="121">
        <v>2564.4482758620688</v>
      </c>
      <c r="M44" s="121">
        <v>294.86206896551727</v>
      </c>
      <c r="O44" s="122">
        <v>43862</v>
      </c>
      <c r="P44" s="121">
        <v>11733.037931034483</v>
      </c>
      <c r="Q44" s="121">
        <v>11056.186206896553</v>
      </c>
      <c r="R44" s="121">
        <v>14986.29448275862</v>
      </c>
      <c r="S44" s="121">
        <v>6705.4600000000009</v>
      </c>
      <c r="T44" s="121">
        <v>4416.2458620689649</v>
      </c>
      <c r="U44" s="121">
        <v>7994.6793103448272</v>
      </c>
      <c r="V44" s="121">
        <v>10275.344827586207</v>
      </c>
      <c r="W44" s="121">
        <v>2541.5737931034482</v>
      </c>
      <c r="X44" s="127">
        <v>69708.82241379311</v>
      </c>
      <c r="Y44" s="121">
        <v>2887.8965517241381</v>
      </c>
      <c r="Z44" s="121">
        <v>602.58620689655174</v>
      </c>
    </row>
    <row r="45" spans="1:26" ht="15" thickBot="1" x14ac:dyDescent="0.3">
      <c r="A45" s="118">
        <v>31</v>
      </c>
      <c r="B45" s="122">
        <v>43891</v>
      </c>
      <c r="C45" s="121">
        <v>11819.032258064515</v>
      </c>
      <c r="D45" s="121">
        <v>10345.58064516129</v>
      </c>
      <c r="E45" s="121">
        <v>12175.225806451614</v>
      </c>
      <c r="F45" s="121">
        <v>6458.0967741935483</v>
      </c>
      <c r="G45" s="121">
        <v>1026.0116129032258</v>
      </c>
      <c r="H45" s="121">
        <v>7990.9518709677413</v>
      </c>
      <c r="I45" s="121">
        <v>11758.064516129034</v>
      </c>
      <c r="J45" s="121">
        <v>1596.4622580645162</v>
      </c>
      <c r="K45" s="127">
        <v>63169.425741935491</v>
      </c>
      <c r="L45" s="121">
        <v>1331.1935483870968</v>
      </c>
      <c r="M45" s="121">
        <v>0</v>
      </c>
      <c r="O45" s="122">
        <v>43891</v>
      </c>
      <c r="P45" s="121">
        <v>11315.396774193548</v>
      </c>
      <c r="Q45" s="121">
        <v>12009.80322580645</v>
      </c>
      <c r="R45" s="121">
        <v>13081.674838709678</v>
      </c>
      <c r="S45" s="121">
        <v>6075.5877419354838</v>
      </c>
      <c r="T45" s="121">
        <v>1355.8193548387096</v>
      </c>
      <c r="U45" s="121">
        <v>8118.9545161290325</v>
      </c>
      <c r="V45" s="121">
        <v>11163.58064516129</v>
      </c>
      <c r="W45" s="121">
        <v>1553</v>
      </c>
      <c r="X45" s="127">
        <v>64673.81709677419</v>
      </c>
      <c r="Y45" s="121">
        <v>1419.0967741935483</v>
      </c>
      <c r="Z45" s="121">
        <v>931.45161290322585</v>
      </c>
    </row>
    <row r="46" spans="1:26" ht="16" thickBot="1" x14ac:dyDescent="0.3">
      <c r="A46" s="118">
        <v>366</v>
      </c>
      <c r="B46" s="124" t="s">
        <v>14</v>
      </c>
      <c r="C46" s="125">
        <v>10720.98087431694</v>
      </c>
      <c r="D46" s="125">
        <v>10212.284153005465</v>
      </c>
      <c r="E46" s="125">
        <v>16190.948087431694</v>
      </c>
      <c r="F46" s="125">
        <v>4778.3661202185795</v>
      </c>
      <c r="G46" s="125">
        <v>2690.4985519125685</v>
      </c>
      <c r="H46" s="125">
        <v>4691.5699289617487</v>
      </c>
      <c r="I46" s="125">
        <v>10094.918032786885</v>
      </c>
      <c r="J46" s="125">
        <v>2004.904918032787</v>
      </c>
      <c r="K46" s="128">
        <v>61384.470666666668</v>
      </c>
      <c r="L46" s="125">
        <v>3382.8464480874313</v>
      </c>
      <c r="M46" s="125">
        <v>456.18554644808734</v>
      </c>
      <c r="O46" s="124" t="s">
        <v>14</v>
      </c>
      <c r="P46" s="125">
        <v>10815.321584699454</v>
      </c>
      <c r="Q46" s="125">
        <v>10923.995355191259</v>
      </c>
      <c r="R46" s="125">
        <v>15605.837103825139</v>
      </c>
      <c r="S46" s="125">
        <v>4947.7579781420764</v>
      </c>
      <c r="T46" s="125">
        <v>2660.1399726775953</v>
      </c>
      <c r="U46" s="125">
        <v>4936.2215573770482</v>
      </c>
      <c r="V46" s="125">
        <v>9257.0019125683066</v>
      </c>
      <c r="W46" s="125">
        <v>1965.4467486338799</v>
      </c>
      <c r="X46" s="128">
        <v>61111.722213114757</v>
      </c>
      <c r="Y46" s="125">
        <v>3408.0721311475409</v>
      </c>
      <c r="Z46" s="125">
        <v>459.80177595628419</v>
      </c>
    </row>
    <row r="47" spans="1:26" ht="14.5" x14ac:dyDescent="0.25">
      <c r="A47" s="118">
        <v>30</v>
      </c>
      <c r="B47" s="122">
        <v>43922</v>
      </c>
      <c r="C47" s="121">
        <v>9027</v>
      </c>
      <c r="D47" s="121">
        <v>7092.9666666666662</v>
      </c>
      <c r="E47" s="121">
        <v>14149.100000000002</v>
      </c>
      <c r="F47" s="121">
        <v>4558.8999999999996</v>
      </c>
      <c r="G47" s="121">
        <v>2345.1333333333332</v>
      </c>
      <c r="H47" s="121">
        <v>11426.6</v>
      </c>
      <c r="I47" s="121">
        <v>9227.1</v>
      </c>
      <c r="J47" s="121">
        <v>1203.2666666666667</v>
      </c>
      <c r="K47" s="127">
        <v>59030.066666666666</v>
      </c>
      <c r="L47" s="121">
        <v>0</v>
      </c>
      <c r="M47" s="121">
        <v>0</v>
      </c>
      <c r="O47" s="122">
        <v>43922</v>
      </c>
      <c r="P47" s="121">
        <v>6284.45</v>
      </c>
      <c r="Q47" s="121">
        <v>5021.623333333333</v>
      </c>
      <c r="R47" s="121">
        <v>10229.683000000001</v>
      </c>
      <c r="S47" s="121">
        <v>3269.8289999999997</v>
      </c>
      <c r="T47" s="121">
        <v>2021.4723333333334</v>
      </c>
      <c r="U47" s="121">
        <v>11551.883333333333</v>
      </c>
      <c r="V47" s="121">
        <v>6652</v>
      </c>
      <c r="W47" s="121">
        <v>1391.7020000000002</v>
      </c>
      <c r="X47" s="127">
        <v>46422.642999999996</v>
      </c>
      <c r="Y47" s="121">
        <v>0</v>
      </c>
      <c r="Z47" s="121">
        <v>0</v>
      </c>
    </row>
    <row r="48" spans="1:26" ht="14.5" x14ac:dyDescent="0.25">
      <c r="A48" s="118">
        <v>31</v>
      </c>
      <c r="B48" s="122">
        <v>43952</v>
      </c>
      <c r="C48" s="121">
        <v>4534.8387096774195</v>
      </c>
      <c r="D48" s="121">
        <v>915.32258064516134</v>
      </c>
      <c r="E48" s="121">
        <v>10209.645161290322</v>
      </c>
      <c r="F48" s="121">
        <v>546.9677419354839</v>
      </c>
      <c r="G48" s="121">
        <v>1729.258064516129</v>
      </c>
      <c r="H48" s="121">
        <v>6783.2580645161288</v>
      </c>
      <c r="I48" s="121">
        <v>0</v>
      </c>
      <c r="J48" s="121">
        <v>1466.0967741935483</v>
      </c>
      <c r="K48" s="127">
        <v>26185.387096774193</v>
      </c>
      <c r="L48" s="121">
        <v>0</v>
      </c>
      <c r="M48" s="121">
        <v>0</v>
      </c>
      <c r="O48" s="122">
        <v>43952</v>
      </c>
      <c r="P48" s="121">
        <v>5344.0677419354843</v>
      </c>
      <c r="Q48" s="121">
        <v>2609.5322580645161</v>
      </c>
      <c r="R48" s="121">
        <v>10013.039999999999</v>
      </c>
      <c r="S48" s="121">
        <v>1760.9967741935484</v>
      </c>
      <c r="T48" s="121">
        <v>1873.0193548387097</v>
      </c>
      <c r="U48" s="121">
        <v>6158.9451612903231</v>
      </c>
      <c r="V48" s="121">
        <v>1582.4193548387098</v>
      </c>
      <c r="W48" s="121">
        <v>621.68483870967736</v>
      </c>
      <c r="X48" s="127">
        <v>29963.705483870963</v>
      </c>
      <c r="Y48" s="121">
        <v>0</v>
      </c>
      <c r="Z48" s="121">
        <v>0</v>
      </c>
    </row>
    <row r="49" spans="1:26" ht="14.5" x14ac:dyDescent="0.25">
      <c r="A49" s="118">
        <v>30</v>
      </c>
      <c r="B49" s="122">
        <v>43983</v>
      </c>
      <c r="C49" s="121">
        <v>6981</v>
      </c>
      <c r="D49" s="121">
        <v>1922.2666666666667</v>
      </c>
      <c r="E49" s="121">
        <v>13720.966666666667</v>
      </c>
      <c r="F49" s="121">
        <v>4568.2</v>
      </c>
      <c r="G49" s="121">
        <v>1645.6333333333334</v>
      </c>
      <c r="H49" s="121">
        <v>5323.4</v>
      </c>
      <c r="I49" s="121">
        <v>5094.0666666666666</v>
      </c>
      <c r="J49" s="121">
        <v>1448.2666666666667</v>
      </c>
      <c r="K49" s="127">
        <v>40703.800000000003</v>
      </c>
      <c r="L49" s="121">
        <v>978.76666666666665</v>
      </c>
      <c r="M49" s="121">
        <v>0</v>
      </c>
      <c r="O49" s="122">
        <v>43983</v>
      </c>
      <c r="P49" s="121">
        <v>6456.5466666666653</v>
      </c>
      <c r="Q49" s="121">
        <v>1799.79</v>
      </c>
      <c r="R49" s="121">
        <v>11905.288666666667</v>
      </c>
      <c r="S49" s="121">
        <v>3657.3806666666669</v>
      </c>
      <c r="T49" s="121">
        <v>2046.8833333333334</v>
      </c>
      <c r="U49" s="121">
        <v>5396.0266666666666</v>
      </c>
      <c r="V49" s="121">
        <v>4983.8333333333339</v>
      </c>
      <c r="W49" s="121">
        <v>1666.7516666666666</v>
      </c>
      <c r="X49" s="127">
        <v>37912.500999999997</v>
      </c>
      <c r="Y49" s="121">
        <v>900.62733333333335</v>
      </c>
      <c r="Z49" s="121">
        <v>0</v>
      </c>
    </row>
    <row r="50" spans="1:26" ht="14.5" x14ac:dyDescent="0.25">
      <c r="A50" s="118">
        <v>31</v>
      </c>
      <c r="B50" s="122">
        <v>44013</v>
      </c>
      <c r="C50" s="121">
        <v>8422.2580645161288</v>
      </c>
      <c r="D50" s="121">
        <v>5045.5483870967746</v>
      </c>
      <c r="E50" s="121">
        <v>14382.483870967742</v>
      </c>
      <c r="F50" s="121">
        <v>5708.9354838709678</v>
      </c>
      <c r="G50" s="121">
        <v>3076.8387096774195</v>
      </c>
      <c r="H50" s="121">
        <v>6233.8387096774195</v>
      </c>
      <c r="I50" s="121">
        <v>7746.032258064517</v>
      </c>
      <c r="J50" s="121">
        <v>0</v>
      </c>
      <c r="K50" s="127">
        <v>50615.935483870962</v>
      </c>
      <c r="L50" s="121">
        <v>1604.1935483870968</v>
      </c>
      <c r="M50" s="121">
        <v>0</v>
      </c>
      <c r="O50" s="122">
        <v>44013</v>
      </c>
      <c r="P50" s="121">
        <v>7720.4290322580646</v>
      </c>
      <c r="Q50" s="121">
        <v>6230.0935483870971</v>
      </c>
      <c r="R50" s="121">
        <v>14677.09129032258</v>
      </c>
      <c r="S50" s="121">
        <v>6120.1751612903226</v>
      </c>
      <c r="T50" s="121">
        <v>3240.7161290322583</v>
      </c>
      <c r="U50" s="121">
        <v>6552.8258064516122</v>
      </c>
      <c r="V50" s="121">
        <v>7587.2258064516136</v>
      </c>
      <c r="W50" s="121">
        <v>789.87419354838721</v>
      </c>
      <c r="X50" s="127">
        <v>52918.430967741937</v>
      </c>
      <c r="Y50" s="121">
        <v>1677.3519354838711</v>
      </c>
      <c r="Z50" s="121">
        <v>0</v>
      </c>
    </row>
    <row r="51" spans="1:26" ht="15" thickBot="1" x14ac:dyDescent="0.3">
      <c r="A51" s="118">
        <v>31</v>
      </c>
      <c r="B51" s="122">
        <v>44044</v>
      </c>
      <c r="C51" s="121">
        <v>8567.4193548387084</v>
      </c>
      <c r="D51" s="121">
        <v>6726.3870967741941</v>
      </c>
      <c r="E51" s="121">
        <v>14852.612903225807</v>
      </c>
      <c r="F51" s="121">
        <v>6436.5483870967746</v>
      </c>
      <c r="G51" s="121">
        <v>2060.8387096774195</v>
      </c>
      <c r="H51" s="121">
        <v>5108.8064516129034</v>
      </c>
      <c r="I51" s="121">
        <v>7090.0322580645161</v>
      </c>
      <c r="J51" s="121">
        <v>0</v>
      </c>
      <c r="K51" s="127">
        <v>50842.645161290318</v>
      </c>
      <c r="L51" s="121">
        <v>1910.1290322580646</v>
      </c>
      <c r="M51" s="121">
        <v>0</v>
      </c>
      <c r="O51" s="122">
        <v>44044</v>
      </c>
      <c r="P51" s="121">
        <v>9126.9354838709678</v>
      </c>
      <c r="Q51" s="121">
        <v>7456.0225806451608</v>
      </c>
      <c r="R51" s="121">
        <v>15496.944193548386</v>
      </c>
      <c r="S51" s="121">
        <v>6233.470967741936</v>
      </c>
      <c r="T51" s="121">
        <v>2129.1267741935485</v>
      </c>
      <c r="U51" s="121">
        <v>5260.7741935483864</v>
      </c>
      <c r="V51" s="121">
        <v>8175</v>
      </c>
      <c r="W51" s="121">
        <v>0</v>
      </c>
      <c r="X51" s="127">
        <v>53878.274193548386</v>
      </c>
      <c r="Y51" s="121">
        <v>2077.7419354838707</v>
      </c>
      <c r="Z51" s="121">
        <v>0</v>
      </c>
    </row>
    <row r="52" spans="1:26" ht="14.5" hidden="1" x14ac:dyDescent="0.25">
      <c r="A52" s="118">
        <v>153</v>
      </c>
      <c r="B52" s="122">
        <v>44075</v>
      </c>
      <c r="C52" s="121">
        <v>7500</v>
      </c>
      <c r="D52" s="121">
        <v>4338.3137254901958</v>
      </c>
      <c r="E52" s="121">
        <v>13456.790849673202</v>
      </c>
      <c r="F52" s="121">
        <v>4361.3006535947716</v>
      </c>
      <c r="G52" s="121">
        <v>2173.8431372549021</v>
      </c>
      <c r="H52" s="121">
        <v>6956.8823529411766</v>
      </c>
      <c r="I52" s="121">
        <v>5814.0718954248359</v>
      </c>
      <c r="J52" s="121">
        <v>816.96078431372553</v>
      </c>
      <c r="K52" s="127">
        <v>45418.169934640522</v>
      </c>
      <c r="L52" s="121"/>
      <c r="M52" s="121"/>
      <c r="O52" s="122">
        <v>44075</v>
      </c>
      <c r="P52" s="121">
        <v>6994.5379084967317</v>
      </c>
      <c r="Q52" s="121">
        <v>4639.2647058823532</v>
      </c>
      <c r="R52" s="121">
        <v>12482.669869281046</v>
      </c>
      <c r="S52" s="121">
        <v>4218.1060130718952</v>
      </c>
      <c r="T52" s="121">
        <v>2265.2248366013073</v>
      </c>
      <c r="U52" s="121">
        <v>6964.6156862745102</v>
      </c>
      <c r="V52" s="121">
        <v>5795.8104575163397</v>
      </c>
      <c r="W52" s="121">
        <v>885.69895424836591</v>
      </c>
      <c r="X52" s="127">
        <v>44245.928431372544</v>
      </c>
      <c r="Y52" s="121"/>
      <c r="Z52" s="121"/>
    </row>
    <row r="53" spans="1:26" ht="14.5" hidden="1" x14ac:dyDescent="0.25">
      <c r="B53" s="122">
        <v>44105</v>
      </c>
      <c r="C53" s="121"/>
      <c r="D53" s="121"/>
      <c r="E53" s="121"/>
      <c r="F53" s="121"/>
      <c r="G53" s="121"/>
      <c r="H53" s="121"/>
      <c r="I53" s="121"/>
      <c r="J53" s="121"/>
      <c r="K53" s="127"/>
      <c r="L53" s="121"/>
      <c r="M53" s="121"/>
      <c r="O53" s="122">
        <v>44105</v>
      </c>
      <c r="P53" s="121"/>
      <c r="Q53" s="121"/>
      <c r="R53" s="121"/>
      <c r="S53" s="121"/>
      <c r="T53" s="121"/>
      <c r="U53" s="121"/>
      <c r="V53" s="121"/>
      <c r="W53" s="121"/>
      <c r="X53" s="127"/>
      <c r="Y53" s="121"/>
      <c r="Z53" s="121"/>
    </row>
    <row r="54" spans="1:26" ht="14.5" hidden="1" x14ac:dyDescent="0.25">
      <c r="B54" s="122">
        <v>44136</v>
      </c>
      <c r="C54" s="121"/>
      <c r="D54" s="121"/>
      <c r="E54" s="121"/>
      <c r="F54" s="121"/>
      <c r="G54" s="121"/>
      <c r="H54" s="121"/>
      <c r="I54" s="121"/>
      <c r="J54" s="121"/>
      <c r="K54" s="127"/>
      <c r="L54" s="121"/>
      <c r="M54" s="121"/>
      <c r="O54" s="122">
        <v>44136</v>
      </c>
      <c r="P54" s="121"/>
      <c r="Q54" s="121"/>
      <c r="R54" s="121"/>
      <c r="S54" s="121"/>
      <c r="T54" s="121"/>
      <c r="U54" s="121"/>
      <c r="V54" s="121"/>
      <c r="W54" s="121"/>
      <c r="X54" s="127"/>
      <c r="Y54" s="121"/>
      <c r="Z54" s="121"/>
    </row>
    <row r="55" spans="1:26" ht="14.5" hidden="1" x14ac:dyDescent="0.25">
      <c r="B55" s="122">
        <v>44166</v>
      </c>
      <c r="C55" s="121"/>
      <c r="D55" s="121"/>
      <c r="E55" s="121"/>
      <c r="F55" s="121"/>
      <c r="G55" s="121"/>
      <c r="H55" s="121"/>
      <c r="I55" s="121"/>
      <c r="J55" s="121"/>
      <c r="K55" s="127"/>
      <c r="L55" s="121"/>
      <c r="M55" s="121"/>
      <c r="O55" s="122">
        <v>44166</v>
      </c>
      <c r="P55" s="121"/>
      <c r="Q55" s="121"/>
      <c r="R55" s="121"/>
      <c r="S55" s="121"/>
      <c r="T55" s="121"/>
      <c r="U55" s="121"/>
      <c r="V55" s="121"/>
      <c r="W55" s="121"/>
      <c r="X55" s="127"/>
      <c r="Y55" s="121"/>
      <c r="Z55" s="121"/>
    </row>
    <row r="56" spans="1:26" ht="14.5" hidden="1" x14ac:dyDescent="0.25">
      <c r="B56" s="122">
        <v>44197</v>
      </c>
      <c r="C56" s="121"/>
      <c r="D56" s="121"/>
      <c r="E56" s="121"/>
      <c r="F56" s="121"/>
      <c r="G56" s="121"/>
      <c r="H56" s="121"/>
      <c r="I56" s="121"/>
      <c r="J56" s="121"/>
      <c r="K56" s="127"/>
      <c r="L56" s="121"/>
      <c r="M56" s="121"/>
      <c r="O56" s="122">
        <v>44197</v>
      </c>
      <c r="P56" s="121"/>
      <c r="Q56" s="121"/>
      <c r="R56" s="121"/>
      <c r="S56" s="121"/>
      <c r="T56" s="121"/>
      <c r="U56" s="121"/>
      <c r="V56" s="121"/>
      <c r="W56" s="121"/>
      <c r="X56" s="127"/>
      <c r="Y56" s="121"/>
      <c r="Z56" s="121"/>
    </row>
    <row r="57" spans="1:26" ht="15" hidden="1" thickBot="1" x14ac:dyDescent="0.3">
      <c r="B57" s="122">
        <v>44228</v>
      </c>
      <c r="C57" s="121"/>
      <c r="D57" s="121"/>
      <c r="E57" s="121"/>
      <c r="F57" s="121"/>
      <c r="G57" s="121"/>
      <c r="H57" s="121"/>
      <c r="I57" s="121"/>
      <c r="J57" s="121"/>
      <c r="K57" s="127"/>
      <c r="L57" s="121"/>
      <c r="M57" s="121"/>
      <c r="O57" s="122">
        <v>44228</v>
      </c>
      <c r="P57" s="121"/>
      <c r="Q57" s="121"/>
      <c r="R57" s="121"/>
      <c r="S57" s="121"/>
      <c r="T57" s="121"/>
      <c r="U57" s="121"/>
      <c r="V57" s="121"/>
      <c r="W57" s="121"/>
      <c r="X57" s="127"/>
      <c r="Y57" s="121"/>
      <c r="Z57" s="121"/>
    </row>
    <row r="58" spans="1:26" ht="15" hidden="1" thickBot="1" x14ac:dyDescent="0.3">
      <c r="B58" s="123">
        <v>44256</v>
      </c>
      <c r="C58" s="121"/>
      <c r="D58" s="121"/>
      <c r="E58" s="121"/>
      <c r="F58" s="121"/>
      <c r="G58" s="121"/>
      <c r="H58" s="121"/>
      <c r="I58" s="121"/>
      <c r="J58" s="121"/>
      <c r="K58" s="127"/>
      <c r="L58" s="121"/>
      <c r="M58" s="121"/>
      <c r="O58" s="123">
        <v>44256</v>
      </c>
      <c r="P58" s="121"/>
      <c r="Q58" s="121"/>
      <c r="R58" s="121"/>
      <c r="S58" s="121"/>
      <c r="T58" s="121"/>
      <c r="U58" s="121"/>
      <c r="V58" s="121"/>
      <c r="W58" s="121"/>
      <c r="X58" s="127"/>
      <c r="Y58" s="121"/>
      <c r="Z58" s="121"/>
    </row>
    <row r="59" spans="1:26" ht="16" thickBot="1" x14ac:dyDescent="0.3">
      <c r="B59" s="124" t="s">
        <v>14</v>
      </c>
      <c r="C59" s="125">
        <v>7500</v>
      </c>
      <c r="D59" s="125">
        <v>4338.3137254901958</v>
      </c>
      <c r="E59" s="125">
        <v>13456.790849673202</v>
      </c>
      <c r="F59" s="125">
        <v>4361.3006535947716</v>
      </c>
      <c r="G59" s="125">
        <v>2173.8431372549021</v>
      </c>
      <c r="H59" s="125">
        <v>6956.8823529411766</v>
      </c>
      <c r="I59" s="125">
        <v>5814.0718954248359</v>
      </c>
      <c r="J59" s="125">
        <v>816.96078431372553</v>
      </c>
      <c r="K59" s="128">
        <v>45418.169934640522</v>
      </c>
      <c r="L59" s="125">
        <v>903.96732026143786</v>
      </c>
      <c r="M59" s="125">
        <v>0</v>
      </c>
      <c r="O59" s="124" t="s">
        <v>14</v>
      </c>
      <c r="P59" s="125">
        <v>6994.5379084967317</v>
      </c>
      <c r="Q59" s="125">
        <v>4639.2647058823532</v>
      </c>
      <c r="R59" s="125">
        <v>12482.669869281046</v>
      </c>
      <c r="S59" s="125">
        <v>4218.1060130718952</v>
      </c>
      <c r="T59" s="125">
        <v>2265.2248366013073</v>
      </c>
      <c r="U59" s="125">
        <v>6964.6156862745102</v>
      </c>
      <c r="V59" s="125">
        <v>5795.8104575163397</v>
      </c>
      <c r="W59" s="125">
        <v>885.69895424836591</v>
      </c>
      <c r="X59" s="128">
        <v>44202.753921568627</v>
      </c>
      <c r="Y59" s="125">
        <v>937.42960784313732</v>
      </c>
      <c r="Z59" s="125">
        <v>0</v>
      </c>
    </row>
  </sheetData>
  <conditionalFormatting sqref="C8:C19">
    <cfRule type="top10" dxfId="85" priority="126" rank="1"/>
  </conditionalFormatting>
  <conditionalFormatting sqref="D8:D19">
    <cfRule type="top10" dxfId="84" priority="117" rank="1"/>
  </conditionalFormatting>
  <conditionalFormatting sqref="E8:E19">
    <cfRule type="top10" dxfId="83" priority="116" rank="1"/>
  </conditionalFormatting>
  <conditionalFormatting sqref="G8:G19">
    <cfRule type="top10" dxfId="82" priority="115" rank="1"/>
  </conditionalFormatting>
  <conditionalFormatting sqref="H8:H19">
    <cfRule type="top10" dxfId="81" priority="114" rank="1"/>
  </conditionalFormatting>
  <conditionalFormatting sqref="I8:I19">
    <cfRule type="top10" dxfId="80" priority="113" rank="1"/>
  </conditionalFormatting>
  <conditionalFormatting sqref="J8:J19">
    <cfRule type="top10" dxfId="79" priority="112" rank="1"/>
  </conditionalFormatting>
  <conditionalFormatting sqref="K8:K19">
    <cfRule type="top10" dxfId="78" priority="111" rank="1"/>
  </conditionalFormatting>
  <conditionalFormatting sqref="C21:C32">
    <cfRule type="top10" dxfId="77" priority="83" rank="1"/>
  </conditionalFormatting>
  <conditionalFormatting sqref="F21:F32">
    <cfRule type="top10" dxfId="76" priority="82" rank="1"/>
  </conditionalFormatting>
  <conditionalFormatting sqref="D21:D32">
    <cfRule type="top10" dxfId="75" priority="81" rank="1"/>
  </conditionalFormatting>
  <conditionalFormatting sqref="E21:E32">
    <cfRule type="top10" dxfId="74" priority="80" rank="1"/>
  </conditionalFormatting>
  <conditionalFormatting sqref="G21:G32">
    <cfRule type="top10" dxfId="73" priority="79" rank="1"/>
  </conditionalFormatting>
  <conditionalFormatting sqref="H21:H32">
    <cfRule type="top10" dxfId="72" priority="78" rank="1"/>
  </conditionalFormatting>
  <conditionalFormatting sqref="I21:I32">
    <cfRule type="top10" dxfId="71" priority="77" rank="1"/>
  </conditionalFormatting>
  <conditionalFormatting sqref="J21:J32">
    <cfRule type="top10" dxfId="70" priority="76" rank="1"/>
  </conditionalFormatting>
  <conditionalFormatting sqref="K21:K32">
    <cfRule type="top10" dxfId="69" priority="75" rank="1"/>
  </conditionalFormatting>
  <conditionalFormatting sqref="C34:C45">
    <cfRule type="top10" dxfId="68" priority="74" rank="1"/>
  </conditionalFormatting>
  <conditionalFormatting sqref="F34:F45">
    <cfRule type="top10" dxfId="67" priority="73" rank="1"/>
  </conditionalFormatting>
  <conditionalFormatting sqref="D34:D45">
    <cfRule type="top10" dxfId="66" priority="72" rank="1"/>
  </conditionalFormatting>
  <conditionalFormatting sqref="E34:E45">
    <cfRule type="top10" dxfId="65" priority="71" rank="1"/>
  </conditionalFormatting>
  <conditionalFormatting sqref="G34:G45">
    <cfRule type="top10" dxfId="64" priority="70" rank="1"/>
  </conditionalFormatting>
  <conditionalFormatting sqref="H34:H45">
    <cfRule type="top10" dxfId="63" priority="69" rank="1"/>
  </conditionalFormatting>
  <conditionalFormatting sqref="I34:I45">
    <cfRule type="top10" dxfId="62" priority="68" rank="1"/>
  </conditionalFormatting>
  <conditionalFormatting sqref="J34:J45">
    <cfRule type="top10" dxfId="61" priority="67" rank="1"/>
  </conditionalFormatting>
  <conditionalFormatting sqref="K34:K45">
    <cfRule type="top10" dxfId="60" priority="66" rank="1"/>
  </conditionalFormatting>
  <conditionalFormatting sqref="C47:C58">
    <cfRule type="top10" dxfId="59" priority="65" rank="1"/>
  </conditionalFormatting>
  <conditionalFormatting sqref="F47:F58">
    <cfRule type="top10" dxfId="58" priority="64" rank="1"/>
  </conditionalFormatting>
  <conditionalFormatting sqref="D47:D58">
    <cfRule type="top10" dxfId="57" priority="63" rank="1"/>
  </conditionalFormatting>
  <conditionalFormatting sqref="E47:E58">
    <cfRule type="top10" dxfId="56" priority="62" rank="1"/>
  </conditionalFormatting>
  <conditionalFormatting sqref="G47:G58">
    <cfRule type="top10" dxfId="55" priority="61" rank="1"/>
  </conditionalFormatting>
  <conditionalFormatting sqref="H47:H58">
    <cfRule type="top10" dxfId="54" priority="60" rank="1"/>
  </conditionalFormatting>
  <conditionalFormatting sqref="I47:I58">
    <cfRule type="top10" dxfId="53" priority="59" rank="1"/>
  </conditionalFormatting>
  <conditionalFormatting sqref="J47:J58">
    <cfRule type="top10" dxfId="52" priority="58" rank="1"/>
  </conditionalFormatting>
  <conditionalFormatting sqref="K47:K58">
    <cfRule type="top10" dxfId="51" priority="57" rank="1"/>
  </conditionalFormatting>
  <conditionalFormatting sqref="P47:P58">
    <cfRule type="top10" dxfId="50" priority="56" rank="1"/>
  </conditionalFormatting>
  <conditionalFormatting sqref="S47:S58">
    <cfRule type="top10" dxfId="49" priority="55" rank="1"/>
  </conditionalFormatting>
  <conditionalFormatting sqref="Q47:Q58">
    <cfRule type="top10" dxfId="48" priority="54" rank="1"/>
  </conditionalFormatting>
  <conditionalFormatting sqref="R47:R58">
    <cfRule type="top10" dxfId="47" priority="53" rank="1"/>
  </conditionalFormatting>
  <conditionalFormatting sqref="T47:T58">
    <cfRule type="top10" dxfId="46" priority="52" rank="1"/>
  </conditionalFormatting>
  <conditionalFormatting sqref="U47:U58">
    <cfRule type="top10" dxfId="45" priority="51" rank="1"/>
  </conditionalFormatting>
  <conditionalFormatting sqref="V47:V58">
    <cfRule type="top10" dxfId="44" priority="50" rank="1"/>
  </conditionalFormatting>
  <conditionalFormatting sqref="W47:W58">
    <cfRule type="top10" dxfId="43" priority="49" rank="1"/>
  </conditionalFormatting>
  <conditionalFormatting sqref="X47:X58">
    <cfRule type="top10" dxfId="42" priority="48" rank="1"/>
  </conditionalFormatting>
  <conditionalFormatting sqref="P34:P45">
    <cfRule type="top10" dxfId="41" priority="47" rank="1"/>
  </conditionalFormatting>
  <conditionalFormatting sqref="S34:S45">
    <cfRule type="top10" dxfId="40" priority="46" rank="1"/>
  </conditionalFormatting>
  <conditionalFormatting sqref="Q34:Q45">
    <cfRule type="top10" dxfId="39" priority="45" rank="1"/>
  </conditionalFormatting>
  <conditionalFormatting sqref="R34:R45">
    <cfRule type="top10" dxfId="38" priority="44" rank="1"/>
  </conditionalFormatting>
  <conditionalFormatting sqref="T34:T45">
    <cfRule type="top10" dxfId="37" priority="43" rank="1"/>
  </conditionalFormatting>
  <conditionalFormatting sqref="U34:U45">
    <cfRule type="top10" dxfId="36" priority="42" rank="1"/>
  </conditionalFormatting>
  <conditionalFormatting sqref="V34:V45">
    <cfRule type="top10" dxfId="35" priority="41" rank="1"/>
  </conditionalFormatting>
  <conditionalFormatting sqref="W34:W45">
    <cfRule type="top10" dxfId="34" priority="40" rank="1"/>
  </conditionalFormatting>
  <conditionalFormatting sqref="X34:X45">
    <cfRule type="top10" dxfId="33" priority="39" rank="1"/>
  </conditionalFormatting>
  <conditionalFormatting sqref="P21:P32">
    <cfRule type="top10" dxfId="32" priority="38" rank="1"/>
  </conditionalFormatting>
  <conditionalFormatting sqref="S21:S32">
    <cfRule type="top10" dxfId="31" priority="37" rank="1"/>
  </conditionalFormatting>
  <conditionalFormatting sqref="Q21:Q32">
    <cfRule type="top10" dxfId="30" priority="36" rank="1"/>
  </conditionalFormatting>
  <conditionalFormatting sqref="R21:R32">
    <cfRule type="top10" dxfId="29" priority="35" rank="1"/>
  </conditionalFormatting>
  <conditionalFormatting sqref="T21:T32">
    <cfRule type="top10" dxfId="28" priority="34" rank="1"/>
  </conditionalFormatting>
  <conditionalFormatting sqref="U21:U32">
    <cfRule type="top10" dxfId="27" priority="33" rank="1"/>
  </conditionalFormatting>
  <conditionalFormatting sqref="V21:V32">
    <cfRule type="top10" dxfId="26" priority="32" rank="1"/>
  </conditionalFormatting>
  <conditionalFormatting sqref="W21:W32">
    <cfRule type="top10" dxfId="25" priority="31" rank="1"/>
  </conditionalFormatting>
  <conditionalFormatting sqref="X21:X32">
    <cfRule type="top10" dxfId="24" priority="30" rank="1"/>
  </conditionalFormatting>
  <conditionalFormatting sqref="P8:P19">
    <cfRule type="top10" dxfId="23" priority="29" rank="1"/>
  </conditionalFormatting>
  <conditionalFormatting sqref="Q8:Q19">
    <cfRule type="top10" dxfId="22" priority="27" rank="1"/>
  </conditionalFormatting>
  <conditionalFormatting sqref="R8:R19">
    <cfRule type="top10" dxfId="21" priority="26" rank="1"/>
  </conditionalFormatting>
  <conditionalFormatting sqref="T8:T19">
    <cfRule type="top10" dxfId="20" priority="25" rank="1"/>
  </conditionalFormatting>
  <conditionalFormatting sqref="U8:U19">
    <cfRule type="top10" dxfId="19" priority="24" rank="1"/>
  </conditionalFormatting>
  <conditionalFormatting sqref="V8:V19">
    <cfRule type="top10" dxfId="18" priority="23" rank="1"/>
  </conditionalFormatting>
  <conditionalFormatting sqref="W8:W19">
    <cfRule type="top10" dxfId="17" priority="22" rank="1"/>
  </conditionalFormatting>
  <conditionalFormatting sqref="X8:X19">
    <cfRule type="top10" dxfId="16" priority="21" rank="1"/>
  </conditionalFormatting>
  <conditionalFormatting sqref="L8:L19">
    <cfRule type="top10" dxfId="15" priority="16" rank="1"/>
  </conditionalFormatting>
  <conditionalFormatting sqref="M8:M19">
    <cfRule type="top10" dxfId="14" priority="15" rank="1"/>
  </conditionalFormatting>
  <conditionalFormatting sqref="L21:L32">
    <cfRule type="top10" dxfId="13" priority="14" rank="1"/>
  </conditionalFormatting>
  <conditionalFormatting sqref="M21:M32">
    <cfRule type="top10" dxfId="12" priority="13" rank="1"/>
  </conditionalFormatting>
  <conditionalFormatting sqref="L34:L45">
    <cfRule type="top10" dxfId="11" priority="12" rank="1"/>
  </conditionalFormatting>
  <conditionalFormatting sqref="M34:M45">
    <cfRule type="top10" dxfId="10" priority="11" rank="1"/>
  </conditionalFormatting>
  <conditionalFormatting sqref="L47:L58">
    <cfRule type="top10" dxfId="9" priority="10" rank="1"/>
  </conditionalFormatting>
  <conditionalFormatting sqref="M47:M58">
    <cfRule type="top10" dxfId="8" priority="9" rank="1"/>
  </conditionalFormatting>
  <conditionalFormatting sqref="Y8:Y19">
    <cfRule type="top10" dxfId="7" priority="8" rank="1"/>
  </conditionalFormatting>
  <conditionalFormatting sqref="Z8:Z19">
    <cfRule type="top10" dxfId="6" priority="7" rank="1"/>
  </conditionalFormatting>
  <conditionalFormatting sqref="Y21:Y32">
    <cfRule type="top10" dxfId="5" priority="6" rank="1"/>
  </conditionalFormatting>
  <conditionalFormatting sqref="Z21:Z32">
    <cfRule type="top10" dxfId="4" priority="5" rank="1"/>
  </conditionalFormatting>
  <conditionalFormatting sqref="Y34:Y45">
    <cfRule type="top10" dxfId="3" priority="4" rank="1"/>
  </conditionalFormatting>
  <conditionalFormatting sqref="Z34:Z45">
    <cfRule type="top10" dxfId="2" priority="3" rank="1"/>
  </conditionalFormatting>
  <conditionalFormatting sqref="Y47:Y58">
    <cfRule type="top10" dxfId="1" priority="2" rank="1"/>
  </conditionalFormatting>
  <conditionalFormatting sqref="Z47:Z58">
    <cfRule type="top10" dxfId="0" priority="1" rank="1"/>
  </conditionalFormatting>
  <printOptions horizontalCentered="1" verticalCentered="1"/>
  <pageMargins left="0.23622047244094491" right="0.23622047244094491" top="0.27559055118110237" bottom="0.27559055118110237" header="0.31496062992125984" footer="7.874015748031496E-2"/>
  <pageSetup paperSize="9" scale="110" orientation="portrait" blackAndWhite="1" r:id="rId1"/>
  <headerFooter scaleWithDoc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3:AR76"/>
  <sheetViews>
    <sheetView workbookViewId="0">
      <selection activeCell="R18" sqref="R18"/>
    </sheetView>
  </sheetViews>
  <sheetFormatPr defaultRowHeight="14" x14ac:dyDescent="0.3"/>
  <cols>
    <col min="1" max="1" width="6" customWidth="1"/>
    <col min="2" max="2" width="19.1796875" customWidth="1"/>
    <col min="3" max="3" width="6.81640625" bestFit="1" customWidth="1"/>
    <col min="4" max="4" width="7.26953125" bestFit="1" customWidth="1"/>
    <col min="5" max="5" width="6.453125" bestFit="1" customWidth="1"/>
    <col min="6" max="6" width="7.54296875" customWidth="1"/>
    <col min="7" max="7" width="5.81640625" bestFit="1" customWidth="1"/>
    <col min="8" max="8" width="7.1796875" bestFit="1" customWidth="1"/>
    <col min="9" max="9" width="10.26953125" style="187" bestFit="1" customWidth="1"/>
    <col min="10" max="10" width="6.54296875" bestFit="1" customWidth="1"/>
    <col min="11" max="11" width="7.26953125" customWidth="1"/>
    <col min="12" max="12" width="6.453125" bestFit="1" customWidth="1"/>
    <col min="13" max="13" width="7.1796875" bestFit="1" customWidth="1"/>
    <col min="14" max="14" width="6.7265625" bestFit="1" customWidth="1"/>
    <col min="15" max="15" width="7.81640625" customWidth="1"/>
    <col min="16" max="16" width="6.26953125" bestFit="1" customWidth="1"/>
    <col min="17" max="17" width="6.453125" bestFit="1" customWidth="1"/>
    <col min="18" max="18" width="7" bestFit="1" customWidth="1"/>
    <col min="19" max="19" width="7.81640625" customWidth="1"/>
    <col min="20" max="20" width="6.7265625" bestFit="1" customWidth="1"/>
    <col min="21" max="21" width="10.7265625" bestFit="1" customWidth="1"/>
    <col min="22" max="23" width="6" bestFit="1" customWidth="1"/>
    <col min="24" max="24" width="19.1796875" bestFit="1" customWidth="1"/>
    <col min="25" max="25" width="6.81640625" customWidth="1"/>
    <col min="26" max="26" width="7.26953125" customWidth="1"/>
    <col min="27" max="27" width="6.453125" customWidth="1"/>
    <col min="28" max="28" width="7.54296875" customWidth="1"/>
    <col min="29" max="29" width="5.81640625" customWidth="1"/>
    <col min="30" max="30" width="7.1796875" customWidth="1"/>
    <col min="31" max="31" width="8.81640625" customWidth="1"/>
    <col min="32" max="32" width="6.54296875" customWidth="1"/>
    <col min="33" max="33" width="7.26953125" customWidth="1"/>
    <col min="34" max="34" width="6.453125" customWidth="1"/>
    <col min="35" max="35" width="7.1796875" customWidth="1"/>
    <col min="36" max="36" width="6.7265625" customWidth="1"/>
    <col min="37" max="37" width="7.81640625" customWidth="1"/>
    <col min="38" max="38" width="6.26953125" customWidth="1"/>
    <col min="39" max="39" width="6.453125" customWidth="1"/>
    <col min="40" max="40" width="7" customWidth="1"/>
    <col min="41" max="41" width="7.81640625" customWidth="1"/>
    <col min="42" max="42" width="6.7265625" customWidth="1"/>
    <col min="43" max="43" width="10.7265625" bestFit="1" customWidth="1"/>
    <col min="44" max="44" width="6" customWidth="1"/>
  </cols>
  <sheetData>
    <row r="3" spans="1:44" ht="17" x14ac:dyDescent="0.25">
      <c r="B3" s="646" t="s">
        <v>37</v>
      </c>
      <c r="C3" s="638"/>
      <c r="D3" s="638"/>
      <c r="E3" s="638"/>
      <c r="F3" s="638"/>
      <c r="G3" s="638"/>
      <c r="H3" s="638"/>
      <c r="I3" s="638"/>
      <c r="J3" s="638"/>
      <c r="K3" s="638"/>
      <c r="L3" s="638"/>
      <c r="M3" s="638"/>
      <c r="N3" s="638"/>
      <c r="O3" s="638"/>
      <c r="P3" s="638"/>
      <c r="Q3" s="638"/>
      <c r="R3" s="638"/>
      <c r="S3" s="638"/>
      <c r="T3" s="638"/>
      <c r="U3" s="168"/>
      <c r="X3" s="646" t="s">
        <v>38</v>
      </c>
      <c r="Y3" s="638"/>
      <c r="Z3" s="638"/>
      <c r="AA3" s="638"/>
      <c r="AB3" s="638"/>
      <c r="AC3" s="638"/>
      <c r="AD3" s="638"/>
      <c r="AE3" s="638"/>
      <c r="AF3" s="638"/>
      <c r="AG3" s="638"/>
      <c r="AH3" s="638"/>
      <c r="AI3" s="638"/>
      <c r="AJ3" s="638"/>
      <c r="AK3" s="638"/>
      <c r="AL3" s="638"/>
      <c r="AM3" s="638"/>
      <c r="AN3" s="638"/>
      <c r="AO3" s="638"/>
      <c r="AP3" s="638"/>
    </row>
    <row r="4" spans="1:44" ht="15.5" x14ac:dyDescent="0.25">
      <c r="B4" s="131"/>
      <c r="C4" s="132">
        <v>43922</v>
      </c>
      <c r="D4" s="132">
        <v>43952</v>
      </c>
      <c r="E4" s="132">
        <v>43983</v>
      </c>
      <c r="F4" s="133" t="s">
        <v>42</v>
      </c>
      <c r="G4" s="132">
        <v>44013</v>
      </c>
      <c r="H4" s="132">
        <v>44044</v>
      </c>
      <c r="I4" s="179" t="s">
        <v>66</v>
      </c>
      <c r="J4" s="132">
        <v>44075</v>
      </c>
      <c r="K4" s="133" t="s">
        <v>43</v>
      </c>
      <c r="L4" s="132">
        <v>44105</v>
      </c>
      <c r="M4" s="132">
        <v>44136</v>
      </c>
      <c r="N4" s="132">
        <v>44166</v>
      </c>
      <c r="O4" s="133" t="s">
        <v>44</v>
      </c>
      <c r="P4" s="132">
        <v>44197</v>
      </c>
      <c r="Q4" s="132">
        <v>44228</v>
      </c>
      <c r="R4" s="132">
        <v>44256</v>
      </c>
      <c r="S4" s="133" t="s">
        <v>45</v>
      </c>
      <c r="T4" s="134" t="s">
        <v>46</v>
      </c>
      <c r="U4" s="174" t="s">
        <v>67</v>
      </c>
      <c r="V4" t="s">
        <v>68</v>
      </c>
      <c r="X4" s="131"/>
      <c r="Y4" s="132">
        <v>43922</v>
      </c>
      <c r="Z4" s="132">
        <v>43952</v>
      </c>
      <c r="AA4" s="132">
        <v>43983</v>
      </c>
      <c r="AB4" s="133" t="s">
        <v>42</v>
      </c>
      <c r="AC4" s="132">
        <v>44013</v>
      </c>
      <c r="AD4" s="132">
        <v>44044</v>
      </c>
      <c r="AE4" s="170" t="s">
        <v>66</v>
      </c>
      <c r="AF4" s="132">
        <v>44075</v>
      </c>
      <c r="AG4" s="133" t="s">
        <v>43</v>
      </c>
      <c r="AH4" s="132">
        <v>44105</v>
      </c>
      <c r="AI4" s="132">
        <v>44136</v>
      </c>
      <c r="AJ4" s="132">
        <v>44166</v>
      </c>
      <c r="AK4" s="133" t="s">
        <v>44</v>
      </c>
      <c r="AL4" s="132">
        <v>44197</v>
      </c>
      <c r="AM4" s="132">
        <v>44228</v>
      </c>
      <c r="AN4" s="132">
        <v>44256</v>
      </c>
      <c r="AO4" s="133" t="s">
        <v>45</v>
      </c>
      <c r="AP4" s="134" t="s">
        <v>46</v>
      </c>
      <c r="AQ4" s="174" t="s">
        <v>67</v>
      </c>
      <c r="AR4" t="s">
        <v>68</v>
      </c>
    </row>
    <row r="5" spans="1:44" ht="16" thickBot="1" x14ac:dyDescent="0.3">
      <c r="B5" s="647" t="s">
        <v>47</v>
      </c>
      <c r="C5" s="638"/>
      <c r="D5" s="638"/>
      <c r="E5" s="638"/>
      <c r="F5" s="638"/>
      <c r="G5" s="638"/>
      <c r="H5" s="638"/>
      <c r="I5" s="638"/>
      <c r="J5" s="638"/>
      <c r="K5" s="638"/>
      <c r="L5" s="638"/>
      <c r="M5" s="638"/>
      <c r="N5" s="638"/>
      <c r="O5" s="638"/>
      <c r="P5" s="638"/>
      <c r="Q5" s="638"/>
      <c r="R5" s="638"/>
      <c r="S5" s="638"/>
      <c r="T5" s="638"/>
      <c r="U5" s="168"/>
      <c r="X5" s="647" t="s">
        <v>47</v>
      </c>
      <c r="Y5" s="638"/>
      <c r="Z5" s="638"/>
      <c r="AA5" s="638"/>
      <c r="AB5" s="638"/>
      <c r="AC5" s="638"/>
      <c r="AD5" s="638"/>
      <c r="AE5" s="638"/>
      <c r="AF5" s="638"/>
      <c r="AG5" s="638"/>
      <c r="AH5" s="638"/>
      <c r="AI5" s="638"/>
      <c r="AJ5" s="638"/>
      <c r="AK5" s="638"/>
      <c r="AL5" s="638"/>
      <c r="AM5" s="638"/>
      <c r="AN5" s="638"/>
      <c r="AO5" s="638"/>
      <c r="AP5" s="638"/>
      <c r="AQ5" s="168"/>
    </row>
    <row r="6" spans="1:44" ht="15.5" hidden="1" x14ac:dyDescent="0.25">
      <c r="A6" s="642" t="s">
        <v>63</v>
      </c>
      <c r="B6" s="161" t="s">
        <v>60</v>
      </c>
      <c r="C6" s="162">
        <v>80</v>
      </c>
      <c r="D6" s="163">
        <v>30</v>
      </c>
      <c r="E6" s="164">
        <v>60</v>
      </c>
      <c r="F6" s="165">
        <f t="shared" ref="F6:F11" si="0">SUM(C6:E6)</f>
        <v>170</v>
      </c>
      <c r="G6" s="162">
        <v>60</v>
      </c>
      <c r="H6" s="166">
        <v>70</v>
      </c>
      <c r="I6" s="180">
        <f t="shared" ref="I6:I11" si="1">F6+SUM(G6:H6)</f>
        <v>300</v>
      </c>
      <c r="J6" s="163">
        <v>75</v>
      </c>
      <c r="K6" s="165">
        <f t="shared" ref="K6:K11" si="2">SUM(G6:H6)+J6</f>
        <v>205</v>
      </c>
      <c r="L6" s="163">
        <v>60</v>
      </c>
      <c r="M6" s="163">
        <v>90</v>
      </c>
      <c r="N6" s="163">
        <v>90</v>
      </c>
      <c r="O6" s="165">
        <f t="shared" ref="O6:O11" si="3">SUM(L6:N6)</f>
        <v>240</v>
      </c>
      <c r="P6" s="163">
        <v>95</v>
      </c>
      <c r="Q6" s="163">
        <v>95</v>
      </c>
      <c r="R6" s="163">
        <v>95</v>
      </c>
      <c r="S6" s="165">
        <f t="shared" ref="S6:S11" si="4">SUM(P6:R6)</f>
        <v>285</v>
      </c>
      <c r="T6" s="167">
        <f t="shared" ref="T6:T11" si="5">F6+K6+O6+S6</f>
        <v>900</v>
      </c>
      <c r="U6" s="175">
        <f t="shared" ref="U6:U11" si="6">+J6+O6+S6</f>
        <v>600</v>
      </c>
      <c r="V6" s="176">
        <f t="shared" ref="V6:V11" si="7">U6/0.212</f>
        <v>2830.1886792452833</v>
      </c>
      <c r="W6" s="642" t="s">
        <v>63</v>
      </c>
      <c r="X6" s="161" t="s">
        <v>60</v>
      </c>
      <c r="Y6" s="162">
        <v>80</v>
      </c>
      <c r="Z6" s="163">
        <v>35</v>
      </c>
      <c r="AA6" s="164">
        <v>50</v>
      </c>
      <c r="AB6" s="165">
        <f t="shared" ref="AB6:AB11" si="8">SUM(Y6:AA6)</f>
        <v>165</v>
      </c>
      <c r="AC6" s="162">
        <v>60</v>
      </c>
      <c r="AD6" s="166">
        <v>70</v>
      </c>
      <c r="AE6" s="171">
        <f t="shared" ref="AE6:AE11" si="9">AB6+SUM(AC6:AD6)</f>
        <v>295</v>
      </c>
      <c r="AF6" s="163">
        <v>75</v>
      </c>
      <c r="AG6" s="165">
        <f t="shared" ref="AG6:AG11" si="10">SUM(AC6:AD6)+AF6</f>
        <v>205</v>
      </c>
      <c r="AH6" s="163">
        <v>65</v>
      </c>
      <c r="AI6" s="163">
        <v>90</v>
      </c>
      <c r="AJ6" s="163">
        <v>90</v>
      </c>
      <c r="AK6" s="165">
        <f t="shared" ref="AK6:AK11" si="11">SUM(AH6:AJ6)</f>
        <v>245</v>
      </c>
      <c r="AL6" s="163">
        <v>95</v>
      </c>
      <c r="AM6" s="163">
        <v>95</v>
      </c>
      <c r="AN6" s="163">
        <v>95</v>
      </c>
      <c r="AO6" s="165">
        <f t="shared" ref="AO6:AO11" si="12">SUM(AL6:AN6)</f>
        <v>285</v>
      </c>
      <c r="AP6" s="167">
        <f t="shared" ref="AP6:AP11" si="13">AB6+AG6+AK6+AO6</f>
        <v>900</v>
      </c>
      <c r="AQ6" s="175">
        <f t="shared" ref="AQ6:AQ11" si="14">+AF6+AK6+AO6</f>
        <v>605</v>
      </c>
      <c r="AR6" s="176">
        <f t="shared" ref="AR6:AR11" si="15">AQ6/0.212</f>
        <v>2853.7735849056603</v>
      </c>
    </row>
    <row r="7" spans="1:44" ht="16" hidden="1" thickBot="1" x14ac:dyDescent="0.3">
      <c r="A7" s="643"/>
      <c r="B7" s="146" t="s">
        <v>61</v>
      </c>
      <c r="C7" s="147">
        <f t="array" ref="C7:E7">TRANSPOSE('Actual Production'!$C$127:$C$129)/1000</f>
        <v>64.084999999999994</v>
      </c>
      <c r="D7" s="148">
        <v>25.584</v>
      </c>
      <c r="E7" s="149">
        <v>41.021999999999998</v>
      </c>
      <c r="F7" s="150">
        <f t="shared" si="0"/>
        <v>130.691</v>
      </c>
      <c r="G7" s="147">
        <f t="array" ref="G7:H7">TRANSPOSE('Actual Production'!$C$130:$C$131)/1000</f>
        <v>58.332999999999998</v>
      </c>
      <c r="H7" s="151">
        <v>75.92</v>
      </c>
      <c r="I7" s="181">
        <f t="shared" si="1"/>
        <v>264.94399999999996</v>
      </c>
      <c r="J7" s="148"/>
      <c r="K7" s="150">
        <f t="shared" si="2"/>
        <v>134.25299999999999</v>
      </c>
      <c r="L7" s="152"/>
      <c r="M7" s="148"/>
      <c r="N7" s="152"/>
      <c r="O7" s="150">
        <f t="shared" si="3"/>
        <v>0</v>
      </c>
      <c r="P7" s="148"/>
      <c r="Q7" s="152"/>
      <c r="R7" s="148"/>
      <c r="S7" s="150">
        <f t="shared" si="4"/>
        <v>0</v>
      </c>
      <c r="T7" s="153">
        <f t="shared" si="5"/>
        <v>264.94399999999996</v>
      </c>
      <c r="U7" s="175">
        <f t="shared" si="6"/>
        <v>0</v>
      </c>
      <c r="V7" s="176">
        <f t="shared" si="7"/>
        <v>0</v>
      </c>
      <c r="W7" s="643"/>
      <c r="X7" s="146" t="s">
        <v>61</v>
      </c>
      <c r="Y7" s="147">
        <f t="array" ref="Y7:AA7">TRANSPOSE('Actual Production'!$AI$127:$AI$129)/1000</f>
        <v>66.305000000000007</v>
      </c>
      <c r="Z7" s="148">
        <v>27.981200000000001</v>
      </c>
      <c r="AA7" s="149">
        <v>33.764300000000006</v>
      </c>
      <c r="AB7" s="150">
        <f t="shared" si="8"/>
        <v>128.0505</v>
      </c>
      <c r="AC7" s="147">
        <f t="array" ref="AC7:AD7">TRANSPOSE('Actual Production'!$AI$130:$AI$131)/1000</f>
        <v>51.192599999999999</v>
      </c>
      <c r="AD7" s="151">
        <v>71.997</v>
      </c>
      <c r="AE7" s="172">
        <f t="shared" si="9"/>
        <v>251.24009999999998</v>
      </c>
      <c r="AF7" s="148"/>
      <c r="AG7" s="150">
        <f t="shared" si="10"/>
        <v>123.1896</v>
      </c>
      <c r="AH7" s="152"/>
      <c r="AI7" s="148"/>
      <c r="AJ7" s="152"/>
      <c r="AK7" s="150">
        <f t="shared" si="11"/>
        <v>0</v>
      </c>
      <c r="AL7" s="148"/>
      <c r="AM7" s="152"/>
      <c r="AN7" s="148"/>
      <c r="AO7" s="150">
        <f t="shared" si="12"/>
        <v>0</v>
      </c>
      <c r="AP7" s="153">
        <f t="shared" si="13"/>
        <v>251.24009999999998</v>
      </c>
      <c r="AQ7" s="175">
        <f t="shared" si="14"/>
        <v>0</v>
      </c>
      <c r="AR7" s="176">
        <f t="shared" si="15"/>
        <v>0</v>
      </c>
    </row>
    <row r="8" spans="1:44" ht="15.5" hidden="1" x14ac:dyDescent="0.25">
      <c r="A8" s="643" t="s">
        <v>62</v>
      </c>
      <c r="B8" s="161" t="s">
        <v>60</v>
      </c>
      <c r="C8" s="162">
        <v>250</v>
      </c>
      <c r="D8" s="163">
        <v>135</v>
      </c>
      <c r="E8" s="164">
        <v>185</v>
      </c>
      <c r="F8" s="165">
        <f t="shared" si="0"/>
        <v>570</v>
      </c>
      <c r="G8" s="162">
        <v>205</v>
      </c>
      <c r="H8" s="166">
        <v>245</v>
      </c>
      <c r="I8" s="180">
        <f t="shared" si="1"/>
        <v>1020</v>
      </c>
      <c r="J8" s="163">
        <v>280</v>
      </c>
      <c r="K8" s="165">
        <f t="shared" si="2"/>
        <v>730</v>
      </c>
      <c r="L8" s="163">
        <v>250</v>
      </c>
      <c r="M8" s="163">
        <v>335</v>
      </c>
      <c r="N8" s="163">
        <v>335</v>
      </c>
      <c r="O8" s="165">
        <f t="shared" si="3"/>
        <v>920</v>
      </c>
      <c r="P8" s="163">
        <v>335</v>
      </c>
      <c r="Q8" s="163">
        <v>310</v>
      </c>
      <c r="R8" s="163">
        <v>335</v>
      </c>
      <c r="S8" s="165">
        <f t="shared" si="4"/>
        <v>980</v>
      </c>
      <c r="T8" s="167">
        <f t="shared" si="5"/>
        <v>3200</v>
      </c>
      <c r="U8" s="175">
        <f t="shared" si="6"/>
        <v>2180</v>
      </c>
      <c r="V8" s="176">
        <f t="shared" si="7"/>
        <v>10283.018867924529</v>
      </c>
      <c r="W8" s="643" t="s">
        <v>62</v>
      </c>
      <c r="X8" s="161" t="s">
        <v>60</v>
      </c>
      <c r="Y8" s="162">
        <v>145</v>
      </c>
      <c r="Z8" s="163">
        <v>165</v>
      </c>
      <c r="AA8" s="164">
        <v>205</v>
      </c>
      <c r="AB8" s="165">
        <f t="shared" si="8"/>
        <v>515</v>
      </c>
      <c r="AC8" s="162">
        <v>175</v>
      </c>
      <c r="AD8" s="166">
        <v>215</v>
      </c>
      <c r="AE8" s="171">
        <f t="shared" si="9"/>
        <v>905</v>
      </c>
      <c r="AF8" s="163">
        <v>270</v>
      </c>
      <c r="AG8" s="165">
        <f t="shared" si="10"/>
        <v>660</v>
      </c>
      <c r="AH8" s="163">
        <v>305</v>
      </c>
      <c r="AI8" s="163">
        <v>340</v>
      </c>
      <c r="AJ8" s="163">
        <v>350</v>
      </c>
      <c r="AK8" s="165">
        <f t="shared" si="11"/>
        <v>995</v>
      </c>
      <c r="AL8" s="163">
        <v>340</v>
      </c>
      <c r="AM8" s="163">
        <v>350</v>
      </c>
      <c r="AN8" s="163">
        <v>340</v>
      </c>
      <c r="AO8" s="165">
        <f t="shared" si="12"/>
        <v>1030</v>
      </c>
      <c r="AP8" s="167">
        <f t="shared" si="13"/>
        <v>3200</v>
      </c>
      <c r="AQ8" s="175">
        <f t="shared" si="14"/>
        <v>2295</v>
      </c>
      <c r="AR8" s="176">
        <f t="shared" si="15"/>
        <v>10825.471698113208</v>
      </c>
    </row>
    <row r="9" spans="1:44" ht="16" hidden="1" thickBot="1" x14ac:dyDescent="0.3">
      <c r="A9" s="643"/>
      <c r="B9" s="146" t="s">
        <v>61</v>
      </c>
      <c r="C9" s="147">
        <f t="array" ref="C9:E9">TRANSPOSE('Actual Production'!$D$127:$D$129)/1000</f>
        <v>206.72499999999999</v>
      </c>
      <c r="D9" s="151">
        <v>114.996</v>
      </c>
      <c r="E9" s="154">
        <v>168.40799999999999</v>
      </c>
      <c r="F9" s="150">
        <f t="shared" si="0"/>
        <v>490.12900000000002</v>
      </c>
      <c r="G9" s="147">
        <f t="array" ref="G9:H9">TRANSPOSE('Actual Production'!$D$130:$D$131)/1000</f>
        <v>202.75700000000001</v>
      </c>
      <c r="H9" s="151">
        <v>189.67</v>
      </c>
      <c r="I9" s="181">
        <f t="shared" si="1"/>
        <v>882.55600000000004</v>
      </c>
      <c r="J9" s="148"/>
      <c r="K9" s="150">
        <f t="shared" si="2"/>
        <v>392.42700000000002</v>
      </c>
      <c r="L9" s="152"/>
      <c r="M9" s="148"/>
      <c r="N9" s="152"/>
      <c r="O9" s="150">
        <f t="shared" si="3"/>
        <v>0</v>
      </c>
      <c r="P9" s="148"/>
      <c r="Q9" s="152"/>
      <c r="R9" s="148"/>
      <c r="S9" s="150">
        <f t="shared" si="4"/>
        <v>0</v>
      </c>
      <c r="T9" s="153">
        <f t="shared" si="5"/>
        <v>882.55600000000004</v>
      </c>
      <c r="U9" s="175">
        <f t="shared" si="6"/>
        <v>0</v>
      </c>
      <c r="V9" s="176">
        <f t="shared" si="7"/>
        <v>0</v>
      </c>
      <c r="W9" s="643"/>
      <c r="X9" s="146" t="s">
        <v>61</v>
      </c>
      <c r="Y9" s="147">
        <f t="array" ref="Y9:AA9">TRANSPOSE('Actual Production'!$AJ$127:$AJ$129)/1000</f>
        <v>122.2285</v>
      </c>
      <c r="Z9" s="151">
        <v>137.6849</v>
      </c>
      <c r="AA9" s="154">
        <v>159.93209999999996</v>
      </c>
      <c r="AB9" s="150">
        <f t="shared" si="8"/>
        <v>419.84550000000002</v>
      </c>
      <c r="AC9" s="147">
        <f t="array" ref="AC9:AD9">TRANSPOSE('Actual Production'!$AJ$130:$AJ$131)/1000</f>
        <v>188.14070000000001</v>
      </c>
      <c r="AD9" s="151">
        <v>210.9384</v>
      </c>
      <c r="AE9" s="172">
        <f t="shared" si="9"/>
        <v>818.92460000000005</v>
      </c>
      <c r="AF9" s="148"/>
      <c r="AG9" s="150">
        <f t="shared" si="10"/>
        <v>399.07910000000004</v>
      </c>
      <c r="AH9" s="152"/>
      <c r="AI9" s="148"/>
      <c r="AJ9" s="152"/>
      <c r="AK9" s="150">
        <f t="shared" si="11"/>
        <v>0</v>
      </c>
      <c r="AL9" s="148"/>
      <c r="AM9" s="152"/>
      <c r="AN9" s="148"/>
      <c r="AO9" s="150">
        <f t="shared" si="12"/>
        <v>0</v>
      </c>
      <c r="AP9" s="153">
        <f t="shared" si="13"/>
        <v>818.92460000000005</v>
      </c>
      <c r="AQ9" s="175">
        <f t="shared" si="14"/>
        <v>0</v>
      </c>
      <c r="AR9" s="176">
        <f t="shared" si="15"/>
        <v>0</v>
      </c>
    </row>
    <row r="10" spans="1:44" ht="15.5" x14ac:dyDescent="0.25">
      <c r="A10" s="643" t="s">
        <v>14</v>
      </c>
      <c r="B10" s="161" t="s">
        <v>60</v>
      </c>
      <c r="C10" s="162">
        <f>+C6+C8</f>
        <v>330</v>
      </c>
      <c r="D10" s="163">
        <f t="shared" ref="D10:R11" si="16">+D6+D8</f>
        <v>165</v>
      </c>
      <c r="E10" s="164">
        <f t="shared" si="16"/>
        <v>245</v>
      </c>
      <c r="F10" s="165">
        <f t="shared" si="0"/>
        <v>740</v>
      </c>
      <c r="G10" s="162">
        <f t="shared" si="16"/>
        <v>265</v>
      </c>
      <c r="H10" s="166">
        <f t="shared" si="16"/>
        <v>315</v>
      </c>
      <c r="I10" s="180">
        <f t="shared" si="1"/>
        <v>1320</v>
      </c>
      <c r="J10" s="163">
        <f t="shared" si="16"/>
        <v>355</v>
      </c>
      <c r="K10" s="165">
        <f t="shared" si="2"/>
        <v>935</v>
      </c>
      <c r="L10" s="163">
        <f t="shared" si="16"/>
        <v>310</v>
      </c>
      <c r="M10" s="163">
        <f t="shared" si="16"/>
        <v>425</v>
      </c>
      <c r="N10" s="163">
        <f t="shared" si="16"/>
        <v>425</v>
      </c>
      <c r="O10" s="165">
        <f t="shared" si="3"/>
        <v>1160</v>
      </c>
      <c r="P10" s="163">
        <f t="shared" si="16"/>
        <v>430</v>
      </c>
      <c r="Q10" s="163">
        <f t="shared" si="16"/>
        <v>405</v>
      </c>
      <c r="R10" s="163">
        <f t="shared" si="16"/>
        <v>430</v>
      </c>
      <c r="S10" s="165">
        <f t="shared" si="4"/>
        <v>1265</v>
      </c>
      <c r="T10" s="167">
        <f t="shared" si="5"/>
        <v>4100</v>
      </c>
      <c r="U10" s="175">
        <f t="shared" si="6"/>
        <v>2780</v>
      </c>
      <c r="V10" s="176">
        <f t="shared" si="7"/>
        <v>13113.207547169812</v>
      </c>
      <c r="W10" s="643" t="s">
        <v>14</v>
      </c>
      <c r="X10" s="161" t="s">
        <v>60</v>
      </c>
      <c r="Y10" s="162">
        <f t="shared" ref="Y10:AA11" si="17">+Y6+Y8</f>
        <v>225</v>
      </c>
      <c r="Z10" s="163">
        <f t="shared" si="17"/>
        <v>200</v>
      </c>
      <c r="AA10" s="164">
        <f t="shared" si="17"/>
        <v>255</v>
      </c>
      <c r="AB10" s="165">
        <f t="shared" si="8"/>
        <v>680</v>
      </c>
      <c r="AC10" s="162">
        <f>+AC6+AC8</f>
        <v>235</v>
      </c>
      <c r="AD10" s="166">
        <f>+AD6+AD8</f>
        <v>285</v>
      </c>
      <c r="AE10" s="171">
        <f t="shared" si="9"/>
        <v>1200</v>
      </c>
      <c r="AF10" s="163">
        <f>+AF6+AF8</f>
        <v>345</v>
      </c>
      <c r="AG10" s="165">
        <f t="shared" si="10"/>
        <v>865</v>
      </c>
      <c r="AH10" s="163">
        <f t="shared" ref="AH10:AJ11" si="18">+AH6+AH8</f>
        <v>370</v>
      </c>
      <c r="AI10" s="163">
        <f t="shared" si="18"/>
        <v>430</v>
      </c>
      <c r="AJ10" s="163">
        <f t="shared" si="18"/>
        <v>440</v>
      </c>
      <c r="AK10" s="165">
        <f t="shared" si="11"/>
        <v>1240</v>
      </c>
      <c r="AL10" s="163">
        <f t="shared" ref="AL10:AN11" si="19">+AL6+AL8</f>
        <v>435</v>
      </c>
      <c r="AM10" s="163">
        <f t="shared" si="19"/>
        <v>445</v>
      </c>
      <c r="AN10" s="163">
        <f t="shared" si="19"/>
        <v>435</v>
      </c>
      <c r="AO10" s="165">
        <f t="shared" si="12"/>
        <v>1315</v>
      </c>
      <c r="AP10" s="167">
        <f t="shared" si="13"/>
        <v>4100</v>
      </c>
      <c r="AQ10" s="175">
        <f t="shared" si="14"/>
        <v>2900</v>
      </c>
      <c r="AR10" s="176">
        <f t="shared" si="15"/>
        <v>13679.245283018869</v>
      </c>
    </row>
    <row r="11" spans="1:44" ht="16" thickBot="1" x14ac:dyDescent="0.3">
      <c r="A11" s="644"/>
      <c r="B11" s="155" t="s">
        <v>61</v>
      </c>
      <c r="C11" s="156">
        <f>+C7+C9</f>
        <v>270.81</v>
      </c>
      <c r="D11" s="157">
        <f t="shared" si="16"/>
        <v>140.57999999999998</v>
      </c>
      <c r="E11" s="158">
        <f t="shared" si="16"/>
        <v>209.42999999999998</v>
      </c>
      <c r="F11" s="159">
        <f t="shared" si="0"/>
        <v>620.81999999999994</v>
      </c>
      <c r="G11" s="158">
        <f t="shared" si="16"/>
        <v>261.09000000000003</v>
      </c>
      <c r="H11" s="158">
        <f t="shared" si="16"/>
        <v>265.58999999999997</v>
      </c>
      <c r="I11" s="182">
        <f t="shared" si="1"/>
        <v>1147.5</v>
      </c>
      <c r="J11" s="158">
        <f t="shared" si="16"/>
        <v>0</v>
      </c>
      <c r="K11" s="159">
        <f t="shared" si="2"/>
        <v>526.68000000000006</v>
      </c>
      <c r="L11" s="158">
        <f t="shared" si="16"/>
        <v>0</v>
      </c>
      <c r="M11" s="158">
        <f t="shared" si="16"/>
        <v>0</v>
      </c>
      <c r="N11" s="158">
        <f t="shared" si="16"/>
        <v>0</v>
      </c>
      <c r="O11" s="159">
        <f t="shared" si="3"/>
        <v>0</v>
      </c>
      <c r="P11" s="158">
        <f t="shared" si="16"/>
        <v>0</v>
      </c>
      <c r="Q11" s="158">
        <f t="shared" si="16"/>
        <v>0</v>
      </c>
      <c r="R11" s="158">
        <f t="shared" si="16"/>
        <v>0</v>
      </c>
      <c r="S11" s="159">
        <f t="shared" si="4"/>
        <v>0</v>
      </c>
      <c r="T11" s="160">
        <f t="shared" si="5"/>
        <v>1147.5</v>
      </c>
      <c r="U11" s="175">
        <f t="shared" si="6"/>
        <v>0</v>
      </c>
      <c r="V11" s="176">
        <f t="shared" si="7"/>
        <v>0</v>
      </c>
      <c r="W11" s="644"/>
      <c r="X11" s="155" t="s">
        <v>61</v>
      </c>
      <c r="Y11" s="156">
        <f t="shared" si="17"/>
        <v>188.5335</v>
      </c>
      <c r="Z11" s="157">
        <f t="shared" si="17"/>
        <v>165.6661</v>
      </c>
      <c r="AA11" s="158">
        <f t="shared" si="17"/>
        <v>193.69639999999998</v>
      </c>
      <c r="AB11" s="159">
        <f t="shared" si="8"/>
        <v>547.89599999999996</v>
      </c>
      <c r="AC11" s="158">
        <f>+AC7+AC9</f>
        <v>239.33330000000001</v>
      </c>
      <c r="AD11" s="158">
        <f>+AD7+AD9</f>
        <v>282.93540000000002</v>
      </c>
      <c r="AE11" s="173">
        <f t="shared" si="9"/>
        <v>1070.1647</v>
      </c>
      <c r="AF11" s="158">
        <f>+AF7+AF9</f>
        <v>0</v>
      </c>
      <c r="AG11" s="159">
        <f t="shared" si="10"/>
        <v>522.26870000000008</v>
      </c>
      <c r="AH11" s="158">
        <f t="shared" si="18"/>
        <v>0</v>
      </c>
      <c r="AI11" s="158">
        <f t="shared" si="18"/>
        <v>0</v>
      </c>
      <c r="AJ11" s="158">
        <f t="shared" si="18"/>
        <v>0</v>
      </c>
      <c r="AK11" s="159">
        <f t="shared" si="11"/>
        <v>0</v>
      </c>
      <c r="AL11" s="158">
        <f t="shared" si="19"/>
        <v>0</v>
      </c>
      <c r="AM11" s="158">
        <f t="shared" si="19"/>
        <v>0</v>
      </c>
      <c r="AN11" s="158">
        <f t="shared" si="19"/>
        <v>0</v>
      </c>
      <c r="AO11" s="159">
        <f t="shared" si="12"/>
        <v>0</v>
      </c>
      <c r="AP11" s="160">
        <f t="shared" si="13"/>
        <v>1070.1647</v>
      </c>
      <c r="AQ11" s="175">
        <f t="shared" si="14"/>
        <v>0</v>
      </c>
      <c r="AR11" s="176">
        <f t="shared" si="15"/>
        <v>0</v>
      </c>
    </row>
    <row r="12" spans="1:44" ht="16" thickBot="1" x14ac:dyDescent="0.3">
      <c r="B12" s="640" t="s">
        <v>48</v>
      </c>
      <c r="C12" s="641"/>
      <c r="D12" s="641"/>
      <c r="E12" s="641"/>
      <c r="F12" s="641"/>
      <c r="G12" s="641"/>
      <c r="H12" s="641"/>
      <c r="I12" s="641"/>
      <c r="J12" s="641"/>
      <c r="K12" s="641"/>
      <c r="L12" s="641"/>
      <c r="M12" s="641"/>
      <c r="N12" s="641"/>
      <c r="O12" s="641"/>
      <c r="P12" s="641"/>
      <c r="Q12" s="641"/>
      <c r="R12" s="641"/>
      <c r="S12" s="641"/>
      <c r="T12" s="641"/>
      <c r="U12" s="169"/>
      <c r="X12" s="640" t="s">
        <v>48</v>
      </c>
      <c r="Y12" s="641"/>
      <c r="Z12" s="641"/>
      <c r="AA12" s="641"/>
      <c r="AB12" s="641"/>
      <c r="AC12" s="641"/>
      <c r="AD12" s="641"/>
      <c r="AE12" s="641"/>
      <c r="AF12" s="641"/>
      <c r="AG12" s="641"/>
      <c r="AH12" s="641"/>
      <c r="AI12" s="641"/>
      <c r="AJ12" s="641"/>
      <c r="AK12" s="641"/>
      <c r="AL12" s="641"/>
      <c r="AM12" s="641"/>
      <c r="AN12" s="641"/>
      <c r="AO12" s="641"/>
      <c r="AP12" s="641"/>
    </row>
    <row r="13" spans="1:44" ht="15.5" hidden="1" x14ac:dyDescent="0.25">
      <c r="A13" s="642" t="s">
        <v>63</v>
      </c>
      <c r="B13" s="161" t="s">
        <v>60</v>
      </c>
      <c r="C13" s="162">
        <v>50</v>
      </c>
      <c r="D13" s="163">
        <v>0</v>
      </c>
      <c r="E13" s="164">
        <v>40</v>
      </c>
      <c r="F13" s="165">
        <f t="shared" ref="F13:F18" si="20">SUM(C13:E13)</f>
        <v>90</v>
      </c>
      <c r="G13" s="162">
        <v>75</v>
      </c>
      <c r="H13" s="166">
        <v>70</v>
      </c>
      <c r="I13" s="180">
        <f t="shared" ref="I13:I18" si="21">F13+SUM(G13:H13)</f>
        <v>235</v>
      </c>
      <c r="J13" s="163">
        <v>75</v>
      </c>
      <c r="K13" s="165">
        <f t="shared" ref="K13:K18" si="22">SUM(G13:H13)+J13</f>
        <v>220</v>
      </c>
      <c r="L13" s="163">
        <v>65</v>
      </c>
      <c r="M13" s="163">
        <v>70</v>
      </c>
      <c r="N13" s="163">
        <v>75</v>
      </c>
      <c r="O13" s="165">
        <v>210</v>
      </c>
      <c r="P13" s="163">
        <v>80</v>
      </c>
      <c r="Q13" s="163">
        <v>70</v>
      </c>
      <c r="R13" s="163">
        <v>80</v>
      </c>
      <c r="S13" s="165">
        <v>230</v>
      </c>
      <c r="T13" s="167">
        <f t="shared" ref="T13:T18" si="23">F13+K13+O13+S13</f>
        <v>750</v>
      </c>
      <c r="U13" s="175">
        <f t="shared" ref="U13:U18" si="24">+J13+O13+S13</f>
        <v>515</v>
      </c>
      <c r="V13" s="176">
        <f t="shared" ref="V13:V18" si="25">U13/0.212</f>
        <v>2429.2452830188681</v>
      </c>
      <c r="W13" s="642" t="s">
        <v>63</v>
      </c>
      <c r="X13" s="161" t="s">
        <v>60</v>
      </c>
      <c r="Y13" s="162">
        <v>65</v>
      </c>
      <c r="Z13" s="163">
        <v>15</v>
      </c>
      <c r="AA13" s="164">
        <v>15</v>
      </c>
      <c r="AB13" s="165">
        <f t="shared" ref="AB13:AB18" si="26">SUM(Y13:AA13)</f>
        <v>95</v>
      </c>
      <c r="AC13" s="162">
        <v>75</v>
      </c>
      <c r="AD13" s="166">
        <v>70</v>
      </c>
      <c r="AE13" s="171">
        <f t="shared" ref="AE13:AE18" si="27">AB13+SUM(AC13:AD13)</f>
        <v>240</v>
      </c>
      <c r="AF13" s="163">
        <v>70</v>
      </c>
      <c r="AG13" s="165">
        <f t="shared" ref="AG13:AG18" si="28">SUM(AC13:AD13)+AF13</f>
        <v>215</v>
      </c>
      <c r="AH13" s="163">
        <v>65</v>
      </c>
      <c r="AI13" s="163">
        <v>70</v>
      </c>
      <c r="AJ13" s="163">
        <v>75</v>
      </c>
      <c r="AK13" s="165">
        <f t="shared" ref="AK13:AK18" si="29">SUM(AH13:AJ13)</f>
        <v>210</v>
      </c>
      <c r="AL13" s="163">
        <v>80</v>
      </c>
      <c r="AM13" s="163">
        <v>70</v>
      </c>
      <c r="AN13" s="163">
        <v>80</v>
      </c>
      <c r="AO13" s="165">
        <f t="shared" ref="AO13:AO18" si="30">SUM(AL13:AN13)</f>
        <v>230</v>
      </c>
      <c r="AP13" s="167">
        <f t="shared" ref="AP13:AP18" si="31">AB13+AG13+AK13+AO13</f>
        <v>750</v>
      </c>
      <c r="AQ13" s="175">
        <f t="shared" ref="AQ13:AQ18" si="32">+AF13+AK13+AO13</f>
        <v>510</v>
      </c>
      <c r="AR13" s="176">
        <f t="shared" ref="AR13:AR18" si="33">AQ13/0.212</f>
        <v>2405.6603773584907</v>
      </c>
    </row>
    <row r="14" spans="1:44" ht="16" hidden="1" thickBot="1" x14ac:dyDescent="0.3">
      <c r="A14" s="643"/>
      <c r="B14" s="146" t="s">
        <v>61</v>
      </c>
      <c r="C14" s="147">
        <f t="array" ref="C14:E14">TRANSPOSE('Actual Production'!$F$127:$F$129)/1000</f>
        <v>51.802999999999997</v>
      </c>
      <c r="D14" s="148">
        <v>5.6070000000000002</v>
      </c>
      <c r="E14" s="149">
        <v>14.641999999999999</v>
      </c>
      <c r="F14" s="150">
        <f t="shared" si="20"/>
        <v>72.051999999999992</v>
      </c>
      <c r="G14" s="147">
        <f t="array" ref="G14:H14">TRANSPOSE('Actual Production'!$F$130:$F$131)/1000</f>
        <v>42.889000000000003</v>
      </c>
      <c r="H14" s="151">
        <v>59.884999999999998</v>
      </c>
      <c r="I14" s="181">
        <f t="shared" si="21"/>
        <v>174.82599999999999</v>
      </c>
      <c r="J14" s="148"/>
      <c r="K14" s="150">
        <f t="shared" si="22"/>
        <v>102.774</v>
      </c>
      <c r="L14" s="152"/>
      <c r="M14" s="148"/>
      <c r="N14" s="152"/>
      <c r="O14" s="150"/>
      <c r="P14" s="148"/>
      <c r="Q14" s="152"/>
      <c r="R14" s="148"/>
      <c r="S14" s="150"/>
      <c r="T14" s="153">
        <f t="shared" si="23"/>
        <v>174.82599999999999</v>
      </c>
      <c r="U14" s="175">
        <f t="shared" si="24"/>
        <v>0</v>
      </c>
      <c r="V14" s="176">
        <f t="shared" si="25"/>
        <v>0</v>
      </c>
      <c r="W14" s="643"/>
      <c r="X14" s="146" t="s">
        <v>61</v>
      </c>
      <c r="Y14" s="147">
        <f t="array" ref="Y14:AA14">TRANSPOSE('Actual Production'!$AL$127:$AL$129)/1000</f>
        <v>50.657899999999991</v>
      </c>
      <c r="Z14" s="148">
        <v>12.068299999999999</v>
      </c>
      <c r="AA14" s="149">
        <v>7.9379999999999997</v>
      </c>
      <c r="AB14" s="150">
        <f t="shared" si="26"/>
        <v>70.664199999999994</v>
      </c>
      <c r="AC14" s="147">
        <f t="array" ref="AC14:AD14">TRANSPOSE('Actual Production'!$AL$130:$AL$131)/1000</f>
        <v>47.127000000000002</v>
      </c>
      <c r="AD14" s="151">
        <v>56.69</v>
      </c>
      <c r="AE14" s="172">
        <f t="shared" si="27"/>
        <v>174.4812</v>
      </c>
      <c r="AF14" s="148"/>
      <c r="AG14" s="150">
        <f t="shared" si="28"/>
        <v>103.81700000000001</v>
      </c>
      <c r="AH14" s="152"/>
      <c r="AI14" s="148"/>
      <c r="AJ14" s="152"/>
      <c r="AK14" s="150">
        <f t="shared" si="29"/>
        <v>0</v>
      </c>
      <c r="AL14" s="148"/>
      <c r="AM14" s="152"/>
      <c r="AN14" s="148"/>
      <c r="AO14" s="150">
        <f t="shared" si="30"/>
        <v>0</v>
      </c>
      <c r="AP14" s="153">
        <f t="shared" si="31"/>
        <v>174.4812</v>
      </c>
      <c r="AQ14" s="175">
        <f t="shared" si="32"/>
        <v>0</v>
      </c>
      <c r="AR14" s="176">
        <f t="shared" si="33"/>
        <v>0</v>
      </c>
    </row>
    <row r="15" spans="1:44" ht="15.5" hidden="1" x14ac:dyDescent="0.25">
      <c r="A15" s="643" t="s">
        <v>62</v>
      </c>
      <c r="B15" s="161" t="s">
        <v>60</v>
      </c>
      <c r="C15" s="162">
        <v>160</v>
      </c>
      <c r="D15" s="163">
        <v>0</v>
      </c>
      <c r="E15" s="164">
        <v>100</v>
      </c>
      <c r="F15" s="165">
        <f t="shared" si="20"/>
        <v>260</v>
      </c>
      <c r="G15" s="162">
        <v>180</v>
      </c>
      <c r="H15" s="166">
        <v>190</v>
      </c>
      <c r="I15" s="180">
        <f t="shared" si="21"/>
        <v>630</v>
      </c>
      <c r="J15" s="163">
        <v>175</v>
      </c>
      <c r="K15" s="165">
        <f t="shared" si="22"/>
        <v>545</v>
      </c>
      <c r="L15" s="163">
        <v>300</v>
      </c>
      <c r="M15" s="163">
        <v>330</v>
      </c>
      <c r="N15" s="163">
        <v>340</v>
      </c>
      <c r="O15" s="165">
        <v>970</v>
      </c>
      <c r="P15" s="163">
        <v>335</v>
      </c>
      <c r="Q15" s="163">
        <v>310</v>
      </c>
      <c r="R15" s="163">
        <v>330</v>
      </c>
      <c r="S15" s="165">
        <v>975</v>
      </c>
      <c r="T15" s="167">
        <f t="shared" si="23"/>
        <v>2750</v>
      </c>
      <c r="U15" s="175">
        <f t="shared" si="24"/>
        <v>2120</v>
      </c>
      <c r="V15" s="176">
        <f t="shared" si="25"/>
        <v>10000</v>
      </c>
      <c r="W15" s="643" t="s">
        <v>62</v>
      </c>
      <c r="X15" s="161" t="s">
        <v>60</v>
      </c>
      <c r="Y15" s="162">
        <v>120</v>
      </c>
      <c r="Z15" s="163">
        <v>85</v>
      </c>
      <c r="AA15" s="164">
        <v>35</v>
      </c>
      <c r="AB15" s="165">
        <f t="shared" si="26"/>
        <v>240</v>
      </c>
      <c r="AC15" s="162">
        <v>135</v>
      </c>
      <c r="AD15" s="166">
        <v>200</v>
      </c>
      <c r="AE15" s="171">
        <f t="shared" si="27"/>
        <v>575</v>
      </c>
      <c r="AF15" s="163">
        <v>235</v>
      </c>
      <c r="AG15" s="165">
        <f t="shared" si="28"/>
        <v>570</v>
      </c>
      <c r="AH15" s="163">
        <v>285</v>
      </c>
      <c r="AI15" s="163">
        <v>335</v>
      </c>
      <c r="AJ15" s="163">
        <v>330</v>
      </c>
      <c r="AK15" s="165">
        <f t="shared" si="29"/>
        <v>950</v>
      </c>
      <c r="AL15" s="163">
        <v>330</v>
      </c>
      <c r="AM15" s="163">
        <v>330</v>
      </c>
      <c r="AN15" s="163">
        <v>330</v>
      </c>
      <c r="AO15" s="165">
        <f t="shared" si="30"/>
        <v>990</v>
      </c>
      <c r="AP15" s="167">
        <f t="shared" si="31"/>
        <v>2750</v>
      </c>
      <c r="AQ15" s="175">
        <f t="shared" si="32"/>
        <v>2175</v>
      </c>
      <c r="AR15" s="176">
        <f t="shared" si="33"/>
        <v>10259.433962264151</v>
      </c>
    </row>
    <row r="16" spans="1:44" ht="16" hidden="1" thickBot="1" x14ac:dyDescent="0.3">
      <c r="A16" s="643"/>
      <c r="B16" s="146" t="s">
        <v>61</v>
      </c>
      <c r="C16" s="147">
        <f t="array" ref="C16:E16">TRANSPOSE('Actual Production'!$G$127:$G$129)/1000</f>
        <v>160.98599999999999</v>
      </c>
      <c r="D16" s="151">
        <v>22.768000000000001</v>
      </c>
      <c r="E16" s="154">
        <v>43.026000000000003</v>
      </c>
      <c r="F16" s="150">
        <f t="shared" si="20"/>
        <v>226.78</v>
      </c>
      <c r="G16" s="147">
        <f t="array" ref="G16:H16">TRANSPOSE('Actual Production'!$G$130:$G$131)/1000</f>
        <v>113.523</v>
      </c>
      <c r="H16" s="151">
        <v>148.63300000000001</v>
      </c>
      <c r="I16" s="181">
        <f t="shared" si="21"/>
        <v>488.93600000000004</v>
      </c>
      <c r="J16" s="148"/>
      <c r="K16" s="150">
        <f t="shared" si="22"/>
        <v>262.15600000000001</v>
      </c>
      <c r="L16" s="152"/>
      <c r="M16" s="148"/>
      <c r="N16" s="152"/>
      <c r="O16" s="150"/>
      <c r="P16" s="148"/>
      <c r="Q16" s="152"/>
      <c r="R16" s="148"/>
      <c r="S16" s="150"/>
      <c r="T16" s="153">
        <f t="shared" si="23"/>
        <v>488.93600000000004</v>
      </c>
      <c r="U16" s="175">
        <f t="shared" si="24"/>
        <v>0</v>
      </c>
      <c r="V16" s="176">
        <f t="shared" si="25"/>
        <v>0</v>
      </c>
      <c r="W16" s="643"/>
      <c r="X16" s="146" t="s">
        <v>61</v>
      </c>
      <c r="Y16" s="147">
        <f t="array" ref="Y16:AA16">TRANSPOSE('Actual Production'!$AM$127:$AM$129)/1000</f>
        <v>99.990800000000007</v>
      </c>
      <c r="Z16" s="151">
        <v>68.827199999999991</v>
      </c>
      <c r="AA16" s="154">
        <v>46.055699999999995</v>
      </c>
      <c r="AB16" s="150">
        <f t="shared" si="26"/>
        <v>214.87369999999999</v>
      </c>
      <c r="AC16" s="147">
        <f t="array" ref="AC16:AD16">TRANSPOSE('Actual Production'!$AM$130:$AM$131)/1000</f>
        <v>146.00590000000003</v>
      </c>
      <c r="AD16" s="151">
        <v>174.44669999999999</v>
      </c>
      <c r="AE16" s="172">
        <f t="shared" si="27"/>
        <v>535.32629999999995</v>
      </c>
      <c r="AF16" s="148"/>
      <c r="AG16" s="150">
        <f t="shared" si="28"/>
        <v>320.45260000000002</v>
      </c>
      <c r="AH16" s="152"/>
      <c r="AI16" s="148"/>
      <c r="AJ16" s="152"/>
      <c r="AK16" s="150">
        <f t="shared" si="29"/>
        <v>0</v>
      </c>
      <c r="AL16" s="148"/>
      <c r="AM16" s="152"/>
      <c r="AN16" s="148"/>
      <c r="AO16" s="150">
        <f t="shared" si="30"/>
        <v>0</v>
      </c>
      <c r="AP16" s="153">
        <f t="shared" si="31"/>
        <v>535.32629999999995</v>
      </c>
      <c r="AQ16" s="175">
        <f t="shared" si="32"/>
        <v>0</v>
      </c>
      <c r="AR16" s="176">
        <f t="shared" si="33"/>
        <v>0</v>
      </c>
    </row>
    <row r="17" spans="1:44" ht="15.5" x14ac:dyDescent="0.25">
      <c r="A17" s="643" t="s">
        <v>14</v>
      </c>
      <c r="B17" s="161" t="s">
        <v>60</v>
      </c>
      <c r="C17" s="162">
        <f t="shared" ref="C17:E18" si="34">+C13+C15</f>
        <v>210</v>
      </c>
      <c r="D17" s="163">
        <f t="shared" si="34"/>
        <v>0</v>
      </c>
      <c r="E17" s="164">
        <f t="shared" si="34"/>
        <v>140</v>
      </c>
      <c r="F17" s="165">
        <f t="shared" si="20"/>
        <v>350</v>
      </c>
      <c r="G17" s="162">
        <f t="shared" ref="G17:J18" si="35">+G13+G15</f>
        <v>255</v>
      </c>
      <c r="H17" s="166">
        <f t="shared" si="35"/>
        <v>260</v>
      </c>
      <c r="I17" s="180">
        <f t="shared" si="21"/>
        <v>865</v>
      </c>
      <c r="J17" s="163">
        <f t="shared" si="35"/>
        <v>250</v>
      </c>
      <c r="K17" s="165">
        <f t="shared" si="22"/>
        <v>765</v>
      </c>
      <c r="L17" s="163">
        <f t="shared" ref="L17:R18" si="36">+L13+L15</f>
        <v>365</v>
      </c>
      <c r="M17" s="163">
        <f t="shared" si="36"/>
        <v>400</v>
      </c>
      <c r="N17" s="163">
        <f t="shared" si="36"/>
        <v>415</v>
      </c>
      <c r="O17" s="165">
        <f>SUM(L17:N17)</f>
        <v>1180</v>
      </c>
      <c r="P17" s="163">
        <f>+P13+P15</f>
        <v>415</v>
      </c>
      <c r="Q17" s="163">
        <f>+Q13+Q15</f>
        <v>380</v>
      </c>
      <c r="R17" s="163">
        <f>+R13+R15</f>
        <v>410</v>
      </c>
      <c r="S17" s="165">
        <f>SUM(P17:R17)</f>
        <v>1205</v>
      </c>
      <c r="T17" s="167">
        <f t="shared" si="23"/>
        <v>3500</v>
      </c>
      <c r="U17" s="175">
        <f t="shared" si="24"/>
        <v>2635</v>
      </c>
      <c r="V17" s="176">
        <f t="shared" si="25"/>
        <v>12429.245283018869</v>
      </c>
      <c r="W17" s="643" t="s">
        <v>14</v>
      </c>
      <c r="X17" s="161" t="s">
        <v>60</v>
      </c>
      <c r="Y17" s="162">
        <f t="shared" ref="Y17:AA18" si="37">+Y13+Y15</f>
        <v>185</v>
      </c>
      <c r="Z17" s="163">
        <f t="shared" si="37"/>
        <v>100</v>
      </c>
      <c r="AA17" s="164">
        <f t="shared" si="37"/>
        <v>50</v>
      </c>
      <c r="AB17" s="165">
        <f t="shared" si="26"/>
        <v>335</v>
      </c>
      <c r="AC17" s="162">
        <f>+AC13+AC15</f>
        <v>210</v>
      </c>
      <c r="AD17" s="166">
        <f>+AD13+AD15</f>
        <v>270</v>
      </c>
      <c r="AE17" s="171">
        <f t="shared" si="27"/>
        <v>815</v>
      </c>
      <c r="AF17" s="163">
        <f>+AF13+AF15</f>
        <v>305</v>
      </c>
      <c r="AG17" s="165">
        <f t="shared" si="28"/>
        <v>785</v>
      </c>
      <c r="AH17" s="163">
        <f t="shared" ref="AH17:AJ18" si="38">+AH13+AH15</f>
        <v>350</v>
      </c>
      <c r="AI17" s="163">
        <f t="shared" si="38"/>
        <v>405</v>
      </c>
      <c r="AJ17" s="163">
        <f t="shared" si="38"/>
        <v>405</v>
      </c>
      <c r="AK17" s="165">
        <f t="shared" si="29"/>
        <v>1160</v>
      </c>
      <c r="AL17" s="163">
        <f t="shared" ref="AL17:AN18" si="39">+AL13+AL15</f>
        <v>410</v>
      </c>
      <c r="AM17" s="163">
        <f t="shared" si="39"/>
        <v>400</v>
      </c>
      <c r="AN17" s="163">
        <f t="shared" si="39"/>
        <v>410</v>
      </c>
      <c r="AO17" s="165">
        <f t="shared" si="30"/>
        <v>1220</v>
      </c>
      <c r="AP17" s="167">
        <f t="shared" si="31"/>
        <v>3500</v>
      </c>
      <c r="AQ17" s="175">
        <f t="shared" si="32"/>
        <v>2685</v>
      </c>
      <c r="AR17" s="176">
        <f t="shared" si="33"/>
        <v>12665.094339622641</v>
      </c>
    </row>
    <row r="18" spans="1:44" ht="16" thickBot="1" x14ac:dyDescent="0.3">
      <c r="A18" s="644"/>
      <c r="B18" s="155" t="s">
        <v>61</v>
      </c>
      <c r="C18" s="156">
        <f t="shared" si="34"/>
        <v>212.78899999999999</v>
      </c>
      <c r="D18" s="157">
        <f t="shared" si="34"/>
        <v>28.375</v>
      </c>
      <c r="E18" s="158">
        <f t="shared" si="34"/>
        <v>57.668000000000006</v>
      </c>
      <c r="F18" s="159">
        <f t="shared" si="20"/>
        <v>298.83199999999999</v>
      </c>
      <c r="G18" s="158">
        <f t="shared" si="35"/>
        <v>156.41200000000001</v>
      </c>
      <c r="H18" s="158">
        <f t="shared" si="35"/>
        <v>208.518</v>
      </c>
      <c r="I18" s="182">
        <f t="shared" si="21"/>
        <v>663.76199999999994</v>
      </c>
      <c r="J18" s="158">
        <f t="shared" si="35"/>
        <v>0</v>
      </c>
      <c r="K18" s="159">
        <f t="shared" si="22"/>
        <v>364.93</v>
      </c>
      <c r="L18" s="158">
        <f t="shared" si="36"/>
        <v>0</v>
      </c>
      <c r="M18" s="158">
        <f t="shared" si="36"/>
        <v>0</v>
      </c>
      <c r="N18" s="158">
        <f t="shared" si="36"/>
        <v>0</v>
      </c>
      <c r="O18" s="159">
        <f>SUM(L18:N18)</f>
        <v>0</v>
      </c>
      <c r="P18" s="158">
        <f t="shared" si="36"/>
        <v>0</v>
      </c>
      <c r="Q18" s="158">
        <f t="shared" si="36"/>
        <v>0</v>
      </c>
      <c r="R18" s="158">
        <f t="shared" si="36"/>
        <v>0</v>
      </c>
      <c r="S18" s="159">
        <f>SUM(P18:R18)</f>
        <v>0</v>
      </c>
      <c r="T18" s="160">
        <f t="shared" si="23"/>
        <v>663.76199999999994</v>
      </c>
      <c r="U18" s="175">
        <f t="shared" si="24"/>
        <v>0</v>
      </c>
      <c r="V18" s="176">
        <f t="shared" si="25"/>
        <v>0</v>
      </c>
      <c r="W18" s="644"/>
      <c r="X18" s="155" t="s">
        <v>61</v>
      </c>
      <c r="Y18" s="156">
        <f t="shared" si="37"/>
        <v>150.64869999999999</v>
      </c>
      <c r="Z18" s="157">
        <f t="shared" si="37"/>
        <v>80.895499999999984</v>
      </c>
      <c r="AA18" s="158">
        <f t="shared" si="37"/>
        <v>53.993699999999997</v>
      </c>
      <c r="AB18" s="159">
        <f t="shared" si="26"/>
        <v>285.53789999999998</v>
      </c>
      <c r="AC18" s="158">
        <f>+AC14+AC16</f>
        <v>193.13290000000003</v>
      </c>
      <c r="AD18" s="158">
        <f>+AD14+AD16</f>
        <v>231.13669999999999</v>
      </c>
      <c r="AE18" s="173">
        <f t="shared" si="27"/>
        <v>709.8075</v>
      </c>
      <c r="AF18" s="158">
        <f>+AF14+AF16</f>
        <v>0</v>
      </c>
      <c r="AG18" s="159">
        <f t="shared" si="28"/>
        <v>424.26960000000003</v>
      </c>
      <c r="AH18" s="158">
        <f t="shared" si="38"/>
        <v>0</v>
      </c>
      <c r="AI18" s="158">
        <f t="shared" si="38"/>
        <v>0</v>
      </c>
      <c r="AJ18" s="158">
        <f t="shared" si="38"/>
        <v>0</v>
      </c>
      <c r="AK18" s="159">
        <f t="shared" si="29"/>
        <v>0</v>
      </c>
      <c r="AL18" s="158">
        <f t="shared" si="39"/>
        <v>0</v>
      </c>
      <c r="AM18" s="158">
        <f t="shared" si="39"/>
        <v>0</v>
      </c>
      <c r="AN18" s="158">
        <f t="shared" si="39"/>
        <v>0</v>
      </c>
      <c r="AO18" s="159">
        <f t="shared" si="30"/>
        <v>0</v>
      </c>
      <c r="AP18" s="160">
        <f t="shared" si="31"/>
        <v>709.8075</v>
      </c>
      <c r="AQ18" s="175">
        <f t="shared" si="32"/>
        <v>0</v>
      </c>
      <c r="AR18" s="176">
        <f t="shared" si="33"/>
        <v>0</v>
      </c>
    </row>
    <row r="19" spans="1:44" ht="16" thickBot="1" x14ac:dyDescent="0.3">
      <c r="B19" s="640" t="s">
        <v>49</v>
      </c>
      <c r="C19" s="641"/>
      <c r="D19" s="641"/>
      <c r="E19" s="641"/>
      <c r="F19" s="641"/>
      <c r="G19" s="641"/>
      <c r="H19" s="641"/>
      <c r="I19" s="641"/>
      <c r="J19" s="641"/>
      <c r="K19" s="641"/>
      <c r="L19" s="641"/>
      <c r="M19" s="641"/>
      <c r="N19" s="641"/>
      <c r="O19" s="641"/>
      <c r="P19" s="641"/>
      <c r="Q19" s="641"/>
      <c r="R19" s="641"/>
      <c r="S19" s="641"/>
      <c r="T19" s="641"/>
      <c r="U19" s="169"/>
      <c r="X19" s="640" t="s">
        <v>49</v>
      </c>
      <c r="Y19" s="641"/>
      <c r="Z19" s="641"/>
      <c r="AA19" s="641"/>
      <c r="AB19" s="641"/>
      <c r="AC19" s="641"/>
      <c r="AD19" s="641"/>
      <c r="AE19" s="641"/>
      <c r="AF19" s="641"/>
      <c r="AG19" s="641"/>
      <c r="AH19" s="641"/>
      <c r="AI19" s="641"/>
      <c r="AJ19" s="641"/>
      <c r="AK19" s="641"/>
      <c r="AL19" s="641"/>
      <c r="AM19" s="641"/>
      <c r="AN19" s="641"/>
      <c r="AO19" s="641"/>
      <c r="AP19" s="641"/>
    </row>
    <row r="20" spans="1:44" ht="15.5" hidden="1" x14ac:dyDescent="0.25">
      <c r="A20" s="642" t="s">
        <v>63</v>
      </c>
      <c r="B20" s="161" t="s">
        <v>60</v>
      </c>
      <c r="C20" s="162">
        <v>165</v>
      </c>
      <c r="D20" s="163">
        <v>120</v>
      </c>
      <c r="E20" s="164">
        <v>150</v>
      </c>
      <c r="F20" s="165">
        <f t="shared" ref="F20:F25" si="40">SUM(C20:E20)</f>
        <v>435</v>
      </c>
      <c r="G20" s="162">
        <v>180</v>
      </c>
      <c r="H20" s="166">
        <v>180</v>
      </c>
      <c r="I20" s="180">
        <f t="shared" ref="I20:I25" si="41">F20+SUM(G20:H20)</f>
        <v>795</v>
      </c>
      <c r="J20" s="163">
        <v>180</v>
      </c>
      <c r="K20" s="165">
        <f t="shared" ref="K20:K25" si="42">SUM(G20:H20)+J20</f>
        <v>540</v>
      </c>
      <c r="L20" s="163">
        <v>190</v>
      </c>
      <c r="M20" s="163">
        <v>195</v>
      </c>
      <c r="N20" s="163">
        <v>150</v>
      </c>
      <c r="O20" s="165">
        <v>535</v>
      </c>
      <c r="P20" s="163">
        <v>200</v>
      </c>
      <c r="Q20" s="163">
        <v>190</v>
      </c>
      <c r="R20" s="163">
        <v>200</v>
      </c>
      <c r="S20" s="165">
        <v>590</v>
      </c>
      <c r="T20" s="167">
        <f t="shared" ref="T20:T25" si="43">F20+K20+O20+S20</f>
        <v>2100</v>
      </c>
      <c r="U20" s="175">
        <f t="shared" ref="U20:U25" si="44">+J20+O20+S20</f>
        <v>1305</v>
      </c>
      <c r="V20" s="176">
        <f t="shared" ref="V20:V25" si="45">U20/0.212</f>
        <v>6155.6603773584911</v>
      </c>
      <c r="W20" s="642" t="s">
        <v>63</v>
      </c>
      <c r="X20" s="161" t="s">
        <v>60</v>
      </c>
      <c r="Y20" s="162">
        <v>155</v>
      </c>
      <c r="Z20" s="163">
        <v>130</v>
      </c>
      <c r="AA20" s="164">
        <v>130</v>
      </c>
      <c r="AB20" s="165">
        <f t="shared" ref="AB20:AB25" si="46">SUM(Y20:AA20)</f>
        <v>415</v>
      </c>
      <c r="AC20" s="162">
        <v>180</v>
      </c>
      <c r="AD20" s="166">
        <v>180</v>
      </c>
      <c r="AE20" s="171">
        <f t="shared" ref="AE20:AE25" si="47">AB20+SUM(AC20:AD20)</f>
        <v>775</v>
      </c>
      <c r="AF20" s="163">
        <v>180</v>
      </c>
      <c r="AG20" s="165">
        <f t="shared" ref="AG20:AG25" si="48">SUM(AC20:AD20)+AF20</f>
        <v>540</v>
      </c>
      <c r="AH20" s="163">
        <v>190</v>
      </c>
      <c r="AI20" s="163">
        <v>195</v>
      </c>
      <c r="AJ20" s="163">
        <v>155</v>
      </c>
      <c r="AK20" s="165">
        <f t="shared" ref="AK20:AK25" si="49">SUM(AH20:AJ20)</f>
        <v>540</v>
      </c>
      <c r="AL20" s="163">
        <v>205</v>
      </c>
      <c r="AM20" s="163">
        <v>195</v>
      </c>
      <c r="AN20" s="163">
        <v>205</v>
      </c>
      <c r="AO20" s="165">
        <f t="shared" ref="AO20:AO25" si="50">SUM(AL20:AN20)</f>
        <v>605</v>
      </c>
      <c r="AP20" s="167">
        <f t="shared" ref="AP20:AP25" si="51">AB20+AG20+AK20+AO20</f>
        <v>2100</v>
      </c>
      <c r="AQ20" s="175">
        <f t="shared" ref="AQ20:AQ25" si="52">+AF20+AK20+AO20</f>
        <v>1325</v>
      </c>
      <c r="AR20" s="176">
        <f t="shared" ref="AR20:AR25" si="53">AQ20/0.212</f>
        <v>6250</v>
      </c>
    </row>
    <row r="21" spans="1:44" ht="16" hidden="1" thickBot="1" x14ac:dyDescent="0.3">
      <c r="A21" s="643"/>
      <c r="B21" s="146" t="s">
        <v>61</v>
      </c>
      <c r="C21" s="147">
        <f t="array" ref="C21:E21">TRANSPOSE('Actual Production'!$I$127:$I$129)/1000</f>
        <v>136.30600000000001</v>
      </c>
      <c r="D21" s="148">
        <v>96.998999999999995</v>
      </c>
      <c r="E21" s="149">
        <v>121.27</v>
      </c>
      <c r="F21" s="150">
        <f t="shared" si="40"/>
        <v>354.57499999999999</v>
      </c>
      <c r="G21" s="147">
        <f t="array" ref="G21:H21">TRANSPOSE('Actual Production'!$I$130:$I$131)/1000</f>
        <v>146.27099999999999</v>
      </c>
      <c r="H21" s="151">
        <v>151.74299999999999</v>
      </c>
      <c r="I21" s="181">
        <f t="shared" si="41"/>
        <v>652.58899999999994</v>
      </c>
      <c r="J21" s="148"/>
      <c r="K21" s="150">
        <f t="shared" si="42"/>
        <v>298.01400000000001</v>
      </c>
      <c r="L21" s="152"/>
      <c r="M21" s="148"/>
      <c r="N21" s="152"/>
      <c r="O21" s="150"/>
      <c r="P21" s="148"/>
      <c r="Q21" s="152"/>
      <c r="R21" s="148"/>
      <c r="S21" s="150"/>
      <c r="T21" s="153">
        <f t="shared" si="43"/>
        <v>652.58899999999994</v>
      </c>
      <c r="U21" s="175">
        <f t="shared" si="44"/>
        <v>0</v>
      </c>
      <c r="V21" s="176">
        <f t="shared" si="45"/>
        <v>0</v>
      </c>
      <c r="W21" s="643"/>
      <c r="X21" s="146" t="s">
        <v>61</v>
      </c>
      <c r="Y21" s="147">
        <f t="array" ref="Y21:AA21">TRANSPOSE('Actual Production'!$AO$127:$AO$129)/1000</f>
        <v>128.84347999999997</v>
      </c>
      <c r="Z21" s="148">
        <v>110.72357000000001</v>
      </c>
      <c r="AA21" s="149">
        <v>111.05986999999999</v>
      </c>
      <c r="AB21" s="150">
        <f t="shared" si="46"/>
        <v>350.62691999999998</v>
      </c>
      <c r="AC21" s="147">
        <f t="array" ref="AC21:AD21">TRANSPOSE('Actual Production'!$AO$130:$AO$131)/1000</f>
        <v>169.38900000000001</v>
      </c>
      <c r="AD21" s="151">
        <v>171.16561999999999</v>
      </c>
      <c r="AE21" s="172">
        <f t="shared" si="47"/>
        <v>691.18154000000004</v>
      </c>
      <c r="AF21" s="148"/>
      <c r="AG21" s="150">
        <f t="shared" si="48"/>
        <v>340.55462</v>
      </c>
      <c r="AH21" s="152"/>
      <c r="AI21" s="148"/>
      <c r="AJ21" s="152"/>
      <c r="AK21" s="150">
        <f t="shared" si="49"/>
        <v>0</v>
      </c>
      <c r="AL21" s="148"/>
      <c r="AM21" s="152"/>
      <c r="AN21" s="148"/>
      <c r="AO21" s="150">
        <f t="shared" si="50"/>
        <v>0</v>
      </c>
      <c r="AP21" s="153">
        <f t="shared" si="51"/>
        <v>691.18154000000004</v>
      </c>
      <c r="AQ21" s="175">
        <f t="shared" si="52"/>
        <v>0</v>
      </c>
      <c r="AR21" s="176">
        <f t="shared" si="53"/>
        <v>0</v>
      </c>
    </row>
    <row r="22" spans="1:44" ht="15.5" hidden="1" x14ac:dyDescent="0.25">
      <c r="A22" s="643" t="s">
        <v>62</v>
      </c>
      <c r="B22" s="161" t="s">
        <v>60</v>
      </c>
      <c r="C22" s="162">
        <v>360</v>
      </c>
      <c r="D22" s="163">
        <v>270</v>
      </c>
      <c r="E22" s="164">
        <v>360</v>
      </c>
      <c r="F22" s="165">
        <f t="shared" si="40"/>
        <v>990</v>
      </c>
      <c r="G22" s="162">
        <v>305</v>
      </c>
      <c r="H22" s="166">
        <v>295</v>
      </c>
      <c r="I22" s="180">
        <f t="shared" si="41"/>
        <v>1590</v>
      </c>
      <c r="J22" s="163">
        <v>340</v>
      </c>
      <c r="K22" s="165">
        <f t="shared" si="42"/>
        <v>940</v>
      </c>
      <c r="L22" s="163">
        <v>360</v>
      </c>
      <c r="M22" s="163">
        <v>360</v>
      </c>
      <c r="N22" s="163">
        <v>330</v>
      </c>
      <c r="O22" s="165">
        <v>1050</v>
      </c>
      <c r="P22" s="163">
        <v>380</v>
      </c>
      <c r="Q22" s="163">
        <v>365</v>
      </c>
      <c r="R22" s="163">
        <v>375</v>
      </c>
      <c r="S22" s="165">
        <v>1120</v>
      </c>
      <c r="T22" s="167">
        <f t="shared" si="43"/>
        <v>4100</v>
      </c>
      <c r="U22" s="175">
        <f t="shared" si="44"/>
        <v>2510</v>
      </c>
      <c r="V22" s="176">
        <f t="shared" si="45"/>
        <v>11839.622641509435</v>
      </c>
      <c r="W22" s="643" t="s">
        <v>62</v>
      </c>
      <c r="X22" s="161" t="s">
        <v>60</v>
      </c>
      <c r="Y22" s="162">
        <v>214</v>
      </c>
      <c r="Z22" s="163">
        <v>240</v>
      </c>
      <c r="AA22" s="164">
        <v>326</v>
      </c>
      <c r="AB22" s="165">
        <f t="shared" si="46"/>
        <v>780</v>
      </c>
      <c r="AC22" s="162">
        <v>310</v>
      </c>
      <c r="AD22" s="166">
        <v>355</v>
      </c>
      <c r="AE22" s="171">
        <f t="shared" si="47"/>
        <v>1445</v>
      </c>
      <c r="AF22" s="163">
        <v>370</v>
      </c>
      <c r="AG22" s="165">
        <f t="shared" si="48"/>
        <v>1035</v>
      </c>
      <c r="AH22" s="163">
        <v>370</v>
      </c>
      <c r="AI22" s="163">
        <v>365</v>
      </c>
      <c r="AJ22" s="163">
        <v>415</v>
      </c>
      <c r="AK22" s="165">
        <f t="shared" si="49"/>
        <v>1150</v>
      </c>
      <c r="AL22" s="163">
        <v>375</v>
      </c>
      <c r="AM22" s="163">
        <v>380</v>
      </c>
      <c r="AN22" s="163">
        <v>380</v>
      </c>
      <c r="AO22" s="165">
        <f t="shared" si="50"/>
        <v>1135</v>
      </c>
      <c r="AP22" s="167">
        <f t="shared" si="51"/>
        <v>4100</v>
      </c>
      <c r="AQ22" s="175">
        <f t="shared" si="52"/>
        <v>2655</v>
      </c>
      <c r="AR22" s="176">
        <f t="shared" si="53"/>
        <v>12523.584905660378</v>
      </c>
    </row>
    <row r="23" spans="1:44" ht="16" hidden="1" thickBot="1" x14ac:dyDescent="0.3">
      <c r="A23" s="643"/>
      <c r="B23" s="146" t="s">
        <v>61</v>
      </c>
      <c r="C23" s="147">
        <f t="array" ref="C23:E23">TRANSPOSE('Actual Production'!$J$127:$J$129)/1000</f>
        <v>288.16699999999997</v>
      </c>
      <c r="D23" s="151">
        <v>219.5</v>
      </c>
      <c r="E23" s="154">
        <v>290.35899999999998</v>
      </c>
      <c r="F23" s="150">
        <f t="shared" si="40"/>
        <v>798.02599999999995</v>
      </c>
      <c r="G23" s="147">
        <f t="array" ref="G23:H23">TRANSPOSE('Actual Production'!$J$130:$J$131)/1000</f>
        <v>299.58600000000001</v>
      </c>
      <c r="H23" s="151">
        <v>308.68799999999999</v>
      </c>
      <c r="I23" s="181">
        <f t="shared" si="41"/>
        <v>1406.3</v>
      </c>
      <c r="J23" s="148"/>
      <c r="K23" s="150">
        <f t="shared" si="42"/>
        <v>608.274</v>
      </c>
      <c r="L23" s="152"/>
      <c r="M23" s="148"/>
      <c r="N23" s="152"/>
      <c r="O23" s="150"/>
      <c r="P23" s="148"/>
      <c r="Q23" s="152"/>
      <c r="R23" s="148"/>
      <c r="S23" s="150"/>
      <c r="T23" s="153">
        <f t="shared" si="43"/>
        <v>1406.3</v>
      </c>
      <c r="U23" s="175">
        <f t="shared" si="44"/>
        <v>0</v>
      </c>
      <c r="V23" s="176">
        <f t="shared" si="45"/>
        <v>0</v>
      </c>
      <c r="W23" s="643"/>
      <c r="X23" s="146" t="s">
        <v>61</v>
      </c>
      <c r="Y23" s="147">
        <f t="array" ref="Y23:AA23">TRANSPOSE('Actual Production'!$AP$127:$AP$129)/1000</f>
        <v>178.04701</v>
      </c>
      <c r="Z23" s="151">
        <v>199.68066999999999</v>
      </c>
      <c r="AA23" s="154">
        <v>246.09878999999998</v>
      </c>
      <c r="AB23" s="150">
        <f t="shared" si="46"/>
        <v>623.82646999999997</v>
      </c>
      <c r="AC23" s="147">
        <f t="array" ref="AC23:AD23">TRANSPOSE('Actual Production'!$AP$130:$AP$131)/1000</f>
        <v>285.60083000000003</v>
      </c>
      <c r="AD23" s="151">
        <v>309.24027000000001</v>
      </c>
      <c r="AE23" s="172">
        <f t="shared" si="47"/>
        <v>1218.6675700000001</v>
      </c>
      <c r="AF23" s="148"/>
      <c r="AG23" s="150">
        <f t="shared" si="48"/>
        <v>594.8411000000001</v>
      </c>
      <c r="AH23" s="152"/>
      <c r="AI23" s="148"/>
      <c r="AJ23" s="152"/>
      <c r="AK23" s="150">
        <f t="shared" si="49"/>
        <v>0</v>
      </c>
      <c r="AL23" s="148"/>
      <c r="AM23" s="152"/>
      <c r="AN23" s="148"/>
      <c r="AO23" s="150">
        <f t="shared" si="50"/>
        <v>0</v>
      </c>
      <c r="AP23" s="153">
        <f t="shared" si="51"/>
        <v>1218.6675700000001</v>
      </c>
      <c r="AQ23" s="175">
        <f t="shared" si="52"/>
        <v>0</v>
      </c>
      <c r="AR23" s="176">
        <f t="shared" si="53"/>
        <v>0</v>
      </c>
    </row>
    <row r="24" spans="1:44" ht="15.5" x14ac:dyDescent="0.25">
      <c r="A24" s="643" t="s">
        <v>14</v>
      </c>
      <c r="B24" s="161" t="s">
        <v>60</v>
      </c>
      <c r="C24" s="162">
        <f t="shared" ref="C24:E25" si="54">+C20+C22</f>
        <v>525</v>
      </c>
      <c r="D24" s="163">
        <f t="shared" si="54"/>
        <v>390</v>
      </c>
      <c r="E24" s="164">
        <f t="shared" si="54"/>
        <v>510</v>
      </c>
      <c r="F24" s="165">
        <f t="shared" si="40"/>
        <v>1425</v>
      </c>
      <c r="G24" s="162">
        <f t="shared" ref="G24:J25" si="55">+G20+G22</f>
        <v>485</v>
      </c>
      <c r="H24" s="166">
        <f t="shared" si="55"/>
        <v>475</v>
      </c>
      <c r="I24" s="180">
        <f t="shared" si="41"/>
        <v>2385</v>
      </c>
      <c r="J24" s="163">
        <f t="shared" si="55"/>
        <v>520</v>
      </c>
      <c r="K24" s="165">
        <f t="shared" si="42"/>
        <v>1480</v>
      </c>
      <c r="L24" s="163">
        <f t="shared" ref="L24:R25" si="56">+L20+L22</f>
        <v>550</v>
      </c>
      <c r="M24" s="163">
        <f t="shared" si="56"/>
        <v>555</v>
      </c>
      <c r="N24" s="163">
        <f t="shared" si="56"/>
        <v>480</v>
      </c>
      <c r="O24" s="165">
        <f>SUM(L24:N24)</f>
        <v>1585</v>
      </c>
      <c r="P24" s="163">
        <f>+P20+P22</f>
        <v>580</v>
      </c>
      <c r="Q24" s="163">
        <f>+Q20+Q22</f>
        <v>555</v>
      </c>
      <c r="R24" s="163">
        <f>+R20+R22</f>
        <v>575</v>
      </c>
      <c r="S24" s="165">
        <f>SUM(P24:R24)</f>
        <v>1710</v>
      </c>
      <c r="T24" s="167">
        <f t="shared" si="43"/>
        <v>6200</v>
      </c>
      <c r="U24" s="175">
        <f t="shared" si="44"/>
        <v>3815</v>
      </c>
      <c r="V24" s="176">
        <f t="shared" si="45"/>
        <v>17995.283018867925</v>
      </c>
      <c r="W24" s="643" t="s">
        <v>14</v>
      </c>
      <c r="X24" s="161" t="s">
        <v>60</v>
      </c>
      <c r="Y24" s="162">
        <f t="shared" ref="Y24:AA25" si="57">+Y20+Y22</f>
        <v>369</v>
      </c>
      <c r="Z24" s="163">
        <f t="shared" si="57"/>
        <v>370</v>
      </c>
      <c r="AA24" s="164">
        <f t="shared" si="57"/>
        <v>456</v>
      </c>
      <c r="AB24" s="165">
        <f t="shared" si="46"/>
        <v>1195</v>
      </c>
      <c r="AC24" s="162">
        <f>+AC20+AC22</f>
        <v>490</v>
      </c>
      <c r="AD24" s="166">
        <f>+AD20+AD22</f>
        <v>535</v>
      </c>
      <c r="AE24" s="171">
        <f t="shared" si="47"/>
        <v>2220</v>
      </c>
      <c r="AF24" s="163">
        <f>+AF20+AF22</f>
        <v>550</v>
      </c>
      <c r="AG24" s="165">
        <f t="shared" si="48"/>
        <v>1575</v>
      </c>
      <c r="AH24" s="163">
        <f t="shared" ref="AH24:AJ25" si="58">+AH20+AH22</f>
        <v>560</v>
      </c>
      <c r="AI24" s="163">
        <f t="shared" si="58"/>
        <v>560</v>
      </c>
      <c r="AJ24" s="163">
        <f t="shared" si="58"/>
        <v>570</v>
      </c>
      <c r="AK24" s="165">
        <f t="shared" si="49"/>
        <v>1690</v>
      </c>
      <c r="AL24" s="163">
        <f t="shared" ref="AL24:AN25" si="59">+AL20+AL22</f>
        <v>580</v>
      </c>
      <c r="AM24" s="163">
        <f t="shared" si="59"/>
        <v>575</v>
      </c>
      <c r="AN24" s="163">
        <f t="shared" si="59"/>
        <v>585</v>
      </c>
      <c r="AO24" s="165">
        <f t="shared" si="50"/>
        <v>1740</v>
      </c>
      <c r="AP24" s="167">
        <f t="shared" si="51"/>
        <v>6200</v>
      </c>
      <c r="AQ24" s="175">
        <f t="shared" si="52"/>
        <v>3980</v>
      </c>
      <c r="AR24" s="176">
        <f t="shared" si="53"/>
        <v>18773.584905660377</v>
      </c>
    </row>
    <row r="25" spans="1:44" ht="16" thickBot="1" x14ac:dyDescent="0.3">
      <c r="A25" s="644"/>
      <c r="B25" s="155" t="s">
        <v>61</v>
      </c>
      <c r="C25" s="156">
        <f t="shared" si="54"/>
        <v>424.47299999999996</v>
      </c>
      <c r="D25" s="157">
        <f t="shared" si="54"/>
        <v>316.49900000000002</v>
      </c>
      <c r="E25" s="158">
        <f t="shared" si="54"/>
        <v>411.62899999999996</v>
      </c>
      <c r="F25" s="159">
        <f t="shared" si="40"/>
        <v>1152.6009999999999</v>
      </c>
      <c r="G25" s="158">
        <f t="shared" si="55"/>
        <v>445.85699999999997</v>
      </c>
      <c r="H25" s="158">
        <f t="shared" si="55"/>
        <v>460.43099999999998</v>
      </c>
      <c r="I25" s="182">
        <f t="shared" si="41"/>
        <v>2058.8890000000001</v>
      </c>
      <c r="J25" s="158">
        <f t="shared" si="55"/>
        <v>0</v>
      </c>
      <c r="K25" s="159">
        <f t="shared" si="42"/>
        <v>906.28800000000001</v>
      </c>
      <c r="L25" s="158">
        <f t="shared" si="56"/>
        <v>0</v>
      </c>
      <c r="M25" s="158">
        <f t="shared" si="56"/>
        <v>0</v>
      </c>
      <c r="N25" s="158">
        <f t="shared" si="56"/>
        <v>0</v>
      </c>
      <c r="O25" s="159">
        <f>SUM(L25:N25)</f>
        <v>0</v>
      </c>
      <c r="P25" s="158">
        <f t="shared" si="56"/>
        <v>0</v>
      </c>
      <c r="Q25" s="158">
        <f t="shared" si="56"/>
        <v>0</v>
      </c>
      <c r="R25" s="158">
        <f t="shared" si="56"/>
        <v>0</v>
      </c>
      <c r="S25" s="159">
        <f>SUM(P25:R25)</f>
        <v>0</v>
      </c>
      <c r="T25" s="160">
        <f t="shared" si="43"/>
        <v>2058.8890000000001</v>
      </c>
      <c r="U25" s="175">
        <f t="shared" si="44"/>
        <v>0</v>
      </c>
      <c r="V25" s="176">
        <f t="shared" si="45"/>
        <v>0</v>
      </c>
      <c r="W25" s="644"/>
      <c r="X25" s="155" t="s">
        <v>61</v>
      </c>
      <c r="Y25" s="156">
        <f t="shared" si="57"/>
        <v>306.89049</v>
      </c>
      <c r="Z25" s="157">
        <f t="shared" si="57"/>
        <v>310.40424000000002</v>
      </c>
      <c r="AA25" s="158">
        <f t="shared" si="57"/>
        <v>357.15865999999994</v>
      </c>
      <c r="AB25" s="159">
        <f t="shared" si="46"/>
        <v>974.45339000000001</v>
      </c>
      <c r="AC25" s="158">
        <f>+AC21+AC23</f>
        <v>454.98983000000004</v>
      </c>
      <c r="AD25" s="158">
        <f>+AD21+AD23</f>
        <v>480.40589</v>
      </c>
      <c r="AE25" s="173">
        <f t="shared" si="47"/>
        <v>1909.8491100000001</v>
      </c>
      <c r="AF25" s="158">
        <f>+AF21+AF23</f>
        <v>0</v>
      </c>
      <c r="AG25" s="159">
        <f t="shared" si="48"/>
        <v>935.39571999999998</v>
      </c>
      <c r="AH25" s="158">
        <f t="shared" si="58"/>
        <v>0</v>
      </c>
      <c r="AI25" s="158">
        <f t="shared" si="58"/>
        <v>0</v>
      </c>
      <c r="AJ25" s="158">
        <f t="shared" si="58"/>
        <v>0</v>
      </c>
      <c r="AK25" s="159">
        <f t="shared" si="49"/>
        <v>0</v>
      </c>
      <c r="AL25" s="158">
        <f t="shared" si="59"/>
        <v>0</v>
      </c>
      <c r="AM25" s="158">
        <f t="shared" si="59"/>
        <v>0</v>
      </c>
      <c r="AN25" s="158">
        <f t="shared" si="59"/>
        <v>0</v>
      </c>
      <c r="AO25" s="159">
        <f t="shared" si="50"/>
        <v>0</v>
      </c>
      <c r="AP25" s="160">
        <f t="shared" si="51"/>
        <v>1909.8491100000001</v>
      </c>
      <c r="AQ25" s="175">
        <f t="shared" si="52"/>
        <v>0</v>
      </c>
      <c r="AR25" s="176">
        <f t="shared" si="53"/>
        <v>0</v>
      </c>
    </row>
    <row r="26" spans="1:44" ht="16" thickBot="1" x14ac:dyDescent="0.3">
      <c r="B26" s="640" t="s">
        <v>50</v>
      </c>
      <c r="C26" s="641"/>
      <c r="D26" s="641"/>
      <c r="E26" s="641"/>
      <c r="F26" s="641"/>
      <c r="G26" s="641"/>
      <c r="H26" s="641"/>
      <c r="I26" s="641"/>
      <c r="J26" s="641"/>
      <c r="K26" s="641"/>
      <c r="L26" s="641"/>
      <c r="M26" s="641"/>
      <c r="N26" s="641"/>
      <c r="O26" s="641"/>
      <c r="P26" s="641"/>
      <c r="Q26" s="641"/>
      <c r="R26" s="641"/>
      <c r="S26" s="641"/>
      <c r="T26" s="641"/>
      <c r="U26" s="169"/>
      <c r="X26" s="640" t="s">
        <v>50</v>
      </c>
      <c r="Y26" s="641"/>
      <c r="Z26" s="641"/>
      <c r="AA26" s="641"/>
      <c r="AB26" s="641"/>
      <c r="AC26" s="641"/>
      <c r="AD26" s="641"/>
      <c r="AE26" s="641"/>
      <c r="AF26" s="641"/>
      <c r="AG26" s="641"/>
      <c r="AH26" s="641"/>
      <c r="AI26" s="641"/>
      <c r="AJ26" s="641"/>
      <c r="AK26" s="641"/>
      <c r="AL26" s="641"/>
      <c r="AM26" s="641"/>
      <c r="AN26" s="641"/>
      <c r="AO26" s="641"/>
      <c r="AP26" s="641"/>
    </row>
    <row r="27" spans="1:44" ht="15.5" hidden="1" x14ac:dyDescent="0.25">
      <c r="A27" s="642" t="s">
        <v>63</v>
      </c>
      <c r="B27" s="161" t="s">
        <v>60</v>
      </c>
      <c r="C27" s="162">
        <v>55</v>
      </c>
      <c r="D27" s="163">
        <v>25</v>
      </c>
      <c r="E27" s="164">
        <v>60</v>
      </c>
      <c r="F27" s="165">
        <f t="shared" ref="F27:F32" si="60">SUM(C27:E27)</f>
        <v>140</v>
      </c>
      <c r="G27" s="162">
        <v>65</v>
      </c>
      <c r="H27" s="166">
        <v>65</v>
      </c>
      <c r="I27" s="180">
        <f t="shared" ref="I27:I32" si="61">F27+SUM(G27:H27)</f>
        <v>270</v>
      </c>
      <c r="J27" s="163">
        <v>65</v>
      </c>
      <c r="K27" s="165">
        <f t="shared" ref="K27:K32" si="62">SUM(G27:H27)+J27</f>
        <v>195</v>
      </c>
      <c r="L27" s="163">
        <v>75</v>
      </c>
      <c r="M27" s="163">
        <v>45</v>
      </c>
      <c r="N27" s="163">
        <v>75</v>
      </c>
      <c r="O27" s="165">
        <f t="shared" ref="O27:O32" si="63">SUM(L27:N27)</f>
        <v>195</v>
      </c>
      <c r="P27" s="163">
        <v>75</v>
      </c>
      <c r="Q27" s="163">
        <v>75</v>
      </c>
      <c r="R27" s="163">
        <v>70</v>
      </c>
      <c r="S27" s="165">
        <f t="shared" ref="S27:S32" si="64">SUM(P27:R27)</f>
        <v>220</v>
      </c>
      <c r="T27" s="167">
        <f t="shared" ref="T27:T32" si="65">F27+K27+O27+S27</f>
        <v>750</v>
      </c>
      <c r="U27" s="175">
        <f t="shared" ref="U27:U32" si="66">+J27+O27+S27</f>
        <v>480</v>
      </c>
      <c r="V27" s="176">
        <f t="shared" ref="V27:V32" si="67">U27/0.212</f>
        <v>2264.1509433962265</v>
      </c>
      <c r="W27" s="642" t="s">
        <v>63</v>
      </c>
      <c r="X27" s="161" t="s">
        <v>60</v>
      </c>
      <c r="Y27" s="162">
        <v>60</v>
      </c>
      <c r="Z27" s="163">
        <v>20</v>
      </c>
      <c r="AA27" s="164">
        <v>25</v>
      </c>
      <c r="AB27" s="165">
        <f t="shared" ref="AB27:AB32" si="68">SUM(Y27:AA27)</f>
        <v>105</v>
      </c>
      <c r="AC27" s="162">
        <v>65</v>
      </c>
      <c r="AD27" s="166">
        <v>65</v>
      </c>
      <c r="AE27" s="171">
        <f t="shared" ref="AE27:AE32" si="69">AB27+SUM(AC27:AD27)</f>
        <v>235</v>
      </c>
      <c r="AF27" s="163">
        <v>65</v>
      </c>
      <c r="AG27" s="165">
        <f t="shared" ref="AG27:AG32" si="70">SUM(AC27:AD27)+AF27</f>
        <v>195</v>
      </c>
      <c r="AH27" s="163">
        <v>65</v>
      </c>
      <c r="AI27" s="163">
        <v>45</v>
      </c>
      <c r="AJ27" s="163">
        <v>75</v>
      </c>
      <c r="AK27" s="165">
        <f t="shared" ref="AK27:AK32" si="71">SUM(AH27:AJ27)</f>
        <v>185</v>
      </c>
      <c r="AL27" s="163">
        <v>95</v>
      </c>
      <c r="AM27" s="163">
        <v>80</v>
      </c>
      <c r="AN27" s="163">
        <v>90</v>
      </c>
      <c r="AO27" s="165">
        <f t="shared" ref="AO27:AO32" si="72">SUM(AL27:AN27)</f>
        <v>265</v>
      </c>
      <c r="AP27" s="167">
        <f t="shared" ref="AP27:AP32" si="73">AB27+AG27+AK27+AO27</f>
        <v>750</v>
      </c>
      <c r="AQ27" s="175">
        <f t="shared" ref="AQ27:AQ32" si="74">+AF27+AK27+AO27</f>
        <v>515</v>
      </c>
      <c r="AR27" s="176">
        <f t="shared" ref="AR27:AR32" si="75">AQ27/0.212</f>
        <v>2429.2452830188681</v>
      </c>
    </row>
    <row r="28" spans="1:44" ht="16" hidden="1" thickBot="1" x14ac:dyDescent="0.3">
      <c r="A28" s="643"/>
      <c r="B28" s="146" t="s">
        <v>61</v>
      </c>
      <c r="C28" s="147">
        <f t="array" ref="C28:E28">TRANSPOSE('Actual Production'!$L$127:$L$129)/1000</f>
        <v>51.17</v>
      </c>
      <c r="D28" s="148">
        <v>6.9509999999999996</v>
      </c>
      <c r="E28" s="149">
        <v>54.8</v>
      </c>
      <c r="F28" s="150">
        <f t="shared" si="60"/>
        <v>112.92099999999999</v>
      </c>
      <c r="G28" s="147">
        <f t="array" ref="G28:H28">TRANSPOSE('Actual Production'!$L$130:$L$131)/1000</f>
        <v>53.712000000000003</v>
      </c>
      <c r="H28" s="151">
        <v>66.087000000000003</v>
      </c>
      <c r="I28" s="181">
        <f t="shared" si="61"/>
        <v>232.72</v>
      </c>
      <c r="J28" s="148"/>
      <c r="K28" s="150">
        <f t="shared" si="62"/>
        <v>119.79900000000001</v>
      </c>
      <c r="L28" s="152"/>
      <c r="M28" s="148"/>
      <c r="N28" s="152"/>
      <c r="O28" s="150">
        <f t="shared" si="63"/>
        <v>0</v>
      </c>
      <c r="P28" s="148"/>
      <c r="Q28" s="152"/>
      <c r="R28" s="148"/>
      <c r="S28" s="150">
        <f t="shared" si="64"/>
        <v>0</v>
      </c>
      <c r="T28" s="153">
        <f t="shared" si="65"/>
        <v>232.72</v>
      </c>
      <c r="U28" s="175">
        <f t="shared" si="66"/>
        <v>0</v>
      </c>
      <c r="V28" s="176">
        <f t="shared" si="67"/>
        <v>0</v>
      </c>
      <c r="W28" s="643"/>
      <c r="X28" s="146" t="s">
        <v>61</v>
      </c>
      <c r="Y28" s="147">
        <f t="array" ref="Y28:AA28">TRANSPOSE('Actual Production'!$AR$127:$AR$129)/1000</f>
        <v>51.3172</v>
      </c>
      <c r="Z28" s="148">
        <v>13.805999999999999</v>
      </c>
      <c r="AA28" s="149">
        <v>42.263669999999998</v>
      </c>
      <c r="AB28" s="150">
        <f t="shared" si="68"/>
        <v>107.38686999999999</v>
      </c>
      <c r="AC28" s="147">
        <f t="array" ref="AC28:AD28">TRANSPOSE('Actual Production'!$AR$130:$AR$131)/1000</f>
        <v>55.215629999999997</v>
      </c>
      <c r="AD28" s="151">
        <v>65.734139999999996</v>
      </c>
      <c r="AE28" s="172">
        <f t="shared" si="69"/>
        <v>228.33663999999999</v>
      </c>
      <c r="AF28" s="148"/>
      <c r="AG28" s="150">
        <f t="shared" si="70"/>
        <v>120.94977</v>
      </c>
      <c r="AH28" s="152"/>
      <c r="AI28" s="148"/>
      <c r="AJ28" s="152"/>
      <c r="AK28" s="150">
        <f t="shared" si="71"/>
        <v>0</v>
      </c>
      <c r="AL28" s="148"/>
      <c r="AM28" s="152"/>
      <c r="AN28" s="148"/>
      <c r="AO28" s="150">
        <f t="shared" si="72"/>
        <v>0</v>
      </c>
      <c r="AP28" s="153">
        <f t="shared" si="73"/>
        <v>228.33663999999999</v>
      </c>
      <c r="AQ28" s="175">
        <f t="shared" si="74"/>
        <v>0</v>
      </c>
      <c r="AR28" s="176">
        <f t="shared" si="75"/>
        <v>0</v>
      </c>
    </row>
    <row r="29" spans="1:44" ht="15.5" hidden="1" x14ac:dyDescent="0.25">
      <c r="A29" s="643" t="s">
        <v>62</v>
      </c>
      <c r="B29" s="161" t="s">
        <v>60</v>
      </c>
      <c r="C29" s="162">
        <v>110</v>
      </c>
      <c r="D29" s="163">
        <v>50</v>
      </c>
      <c r="E29" s="164">
        <v>85</v>
      </c>
      <c r="F29" s="165">
        <f t="shared" si="60"/>
        <v>245</v>
      </c>
      <c r="G29" s="162">
        <v>120</v>
      </c>
      <c r="H29" s="166">
        <v>120</v>
      </c>
      <c r="I29" s="180">
        <f t="shared" si="61"/>
        <v>485</v>
      </c>
      <c r="J29" s="163">
        <v>120</v>
      </c>
      <c r="K29" s="165">
        <f t="shared" si="62"/>
        <v>360</v>
      </c>
      <c r="L29" s="163">
        <v>140</v>
      </c>
      <c r="M29" s="163">
        <v>140</v>
      </c>
      <c r="N29" s="163">
        <v>150</v>
      </c>
      <c r="O29" s="165">
        <f t="shared" si="63"/>
        <v>430</v>
      </c>
      <c r="P29" s="163">
        <v>140</v>
      </c>
      <c r="Q29" s="163">
        <v>130</v>
      </c>
      <c r="R29" s="163">
        <v>145</v>
      </c>
      <c r="S29" s="165">
        <f t="shared" si="64"/>
        <v>415</v>
      </c>
      <c r="T29" s="167">
        <f t="shared" si="65"/>
        <v>1450</v>
      </c>
      <c r="U29" s="175">
        <f t="shared" si="66"/>
        <v>965</v>
      </c>
      <c r="V29" s="176">
        <f t="shared" si="67"/>
        <v>4551.8867924528304</v>
      </c>
      <c r="W29" s="643" t="s">
        <v>62</v>
      </c>
      <c r="X29" s="161" t="s">
        <v>60</v>
      </c>
      <c r="Y29" s="162">
        <v>61</v>
      </c>
      <c r="Z29" s="163">
        <v>45</v>
      </c>
      <c r="AA29" s="164">
        <v>61</v>
      </c>
      <c r="AB29" s="165">
        <f t="shared" si="68"/>
        <v>167</v>
      </c>
      <c r="AC29" s="162">
        <v>104</v>
      </c>
      <c r="AD29" s="166">
        <v>100</v>
      </c>
      <c r="AE29" s="171">
        <f t="shared" si="69"/>
        <v>371</v>
      </c>
      <c r="AF29" s="163">
        <v>110</v>
      </c>
      <c r="AG29" s="165">
        <f t="shared" si="70"/>
        <v>314</v>
      </c>
      <c r="AH29" s="163">
        <v>150</v>
      </c>
      <c r="AI29" s="163">
        <v>160</v>
      </c>
      <c r="AJ29" s="163">
        <v>170</v>
      </c>
      <c r="AK29" s="165">
        <f t="shared" si="71"/>
        <v>480</v>
      </c>
      <c r="AL29" s="163">
        <v>165</v>
      </c>
      <c r="AM29" s="163">
        <v>154</v>
      </c>
      <c r="AN29" s="163">
        <v>170</v>
      </c>
      <c r="AO29" s="165">
        <f t="shared" si="72"/>
        <v>489</v>
      </c>
      <c r="AP29" s="167">
        <f t="shared" si="73"/>
        <v>1450</v>
      </c>
      <c r="AQ29" s="175">
        <f t="shared" si="74"/>
        <v>1079</v>
      </c>
      <c r="AR29" s="176">
        <f t="shared" si="75"/>
        <v>5089.6226415094343</v>
      </c>
    </row>
    <row r="30" spans="1:44" ht="16" hidden="1" thickBot="1" x14ac:dyDescent="0.3">
      <c r="A30" s="643"/>
      <c r="B30" s="146" t="s">
        <v>61</v>
      </c>
      <c r="C30" s="147">
        <f t="array" ref="C30:E30">TRANSPOSE('Actual Production'!$M$127:$M$129)/1000</f>
        <v>85.596999999999994</v>
      </c>
      <c r="D30" s="151">
        <v>10.005000000000001</v>
      </c>
      <c r="E30" s="154">
        <v>82.245999999999995</v>
      </c>
      <c r="F30" s="150">
        <f t="shared" si="60"/>
        <v>177.84799999999998</v>
      </c>
      <c r="G30" s="147">
        <f t="array" ref="G30:H30">TRANSPOSE('Actual Production'!$M$130:$M$131)/1000</f>
        <v>123.265</v>
      </c>
      <c r="H30" s="151">
        <v>133.446</v>
      </c>
      <c r="I30" s="181">
        <f t="shared" si="61"/>
        <v>434.55899999999997</v>
      </c>
      <c r="J30" s="148"/>
      <c r="K30" s="150">
        <f t="shared" si="62"/>
        <v>256.71100000000001</v>
      </c>
      <c r="L30" s="152"/>
      <c r="M30" s="148"/>
      <c r="N30" s="152"/>
      <c r="O30" s="150">
        <f t="shared" si="63"/>
        <v>0</v>
      </c>
      <c r="P30" s="148"/>
      <c r="Q30" s="152"/>
      <c r="R30" s="148"/>
      <c r="S30" s="150">
        <f t="shared" si="64"/>
        <v>0</v>
      </c>
      <c r="T30" s="153">
        <f t="shared" si="65"/>
        <v>434.55899999999997</v>
      </c>
      <c r="U30" s="175">
        <f t="shared" si="66"/>
        <v>0</v>
      </c>
      <c r="V30" s="176">
        <f t="shared" si="67"/>
        <v>0</v>
      </c>
      <c r="W30" s="643"/>
      <c r="X30" s="146" t="s">
        <v>61</v>
      </c>
      <c r="Y30" s="147">
        <f t="array" ref="Y30:AA30">TRANSPOSE('Actual Production'!$AS$127:$AS$129)/1000</f>
        <v>46.777670000000001</v>
      </c>
      <c r="Z30" s="151">
        <v>40.7849</v>
      </c>
      <c r="AA30" s="154">
        <v>67.457750000000004</v>
      </c>
      <c r="AB30" s="150">
        <f t="shared" si="68"/>
        <v>155.02032</v>
      </c>
      <c r="AC30" s="147">
        <f t="array" ref="AC30:AD30">TRANSPOSE('Actual Production'!$AS$130:$AS$131)/1000</f>
        <v>134.50979999999998</v>
      </c>
      <c r="AD30" s="151">
        <v>127.50360000000001</v>
      </c>
      <c r="AE30" s="172">
        <f t="shared" si="69"/>
        <v>417.03372000000002</v>
      </c>
      <c r="AF30" s="148"/>
      <c r="AG30" s="150">
        <f t="shared" si="70"/>
        <v>262.01339999999999</v>
      </c>
      <c r="AH30" s="152"/>
      <c r="AI30" s="148"/>
      <c r="AJ30" s="152"/>
      <c r="AK30" s="150">
        <f t="shared" si="71"/>
        <v>0</v>
      </c>
      <c r="AL30" s="148"/>
      <c r="AM30" s="152"/>
      <c r="AN30" s="148"/>
      <c r="AO30" s="150">
        <f t="shared" si="72"/>
        <v>0</v>
      </c>
      <c r="AP30" s="153">
        <f t="shared" si="73"/>
        <v>417.03372000000002</v>
      </c>
      <c r="AQ30" s="175">
        <f t="shared" si="74"/>
        <v>0</v>
      </c>
      <c r="AR30" s="176">
        <f t="shared" si="75"/>
        <v>0</v>
      </c>
    </row>
    <row r="31" spans="1:44" ht="15.5" x14ac:dyDescent="0.25">
      <c r="A31" s="643" t="s">
        <v>14</v>
      </c>
      <c r="B31" s="161" t="s">
        <v>60</v>
      </c>
      <c r="C31" s="162">
        <f t="shared" ref="C31:E32" si="76">+C27+C29</f>
        <v>165</v>
      </c>
      <c r="D31" s="163">
        <f t="shared" si="76"/>
        <v>75</v>
      </c>
      <c r="E31" s="164">
        <f t="shared" si="76"/>
        <v>145</v>
      </c>
      <c r="F31" s="165">
        <f t="shared" si="60"/>
        <v>385</v>
      </c>
      <c r="G31" s="162">
        <f t="shared" ref="G31:J32" si="77">+G27+G29</f>
        <v>185</v>
      </c>
      <c r="H31" s="166">
        <f t="shared" si="77"/>
        <v>185</v>
      </c>
      <c r="I31" s="180">
        <f t="shared" si="61"/>
        <v>755</v>
      </c>
      <c r="J31" s="163">
        <f t="shared" si="77"/>
        <v>185</v>
      </c>
      <c r="K31" s="165">
        <f t="shared" si="62"/>
        <v>555</v>
      </c>
      <c r="L31" s="163">
        <f t="shared" ref="L31:R32" si="78">+L27+L29</f>
        <v>215</v>
      </c>
      <c r="M31" s="163">
        <f t="shared" si="78"/>
        <v>185</v>
      </c>
      <c r="N31" s="163">
        <f t="shared" si="78"/>
        <v>225</v>
      </c>
      <c r="O31" s="165">
        <f t="shared" si="63"/>
        <v>625</v>
      </c>
      <c r="P31" s="163">
        <f>+P27+P29</f>
        <v>215</v>
      </c>
      <c r="Q31" s="163">
        <f>+Q27+Q29</f>
        <v>205</v>
      </c>
      <c r="R31" s="163">
        <f>+R27+R29</f>
        <v>215</v>
      </c>
      <c r="S31" s="165">
        <f t="shared" si="64"/>
        <v>635</v>
      </c>
      <c r="T31" s="167">
        <f t="shared" si="65"/>
        <v>2200</v>
      </c>
      <c r="U31" s="175">
        <f t="shared" si="66"/>
        <v>1445</v>
      </c>
      <c r="V31" s="176">
        <f t="shared" si="67"/>
        <v>6816.0377358490568</v>
      </c>
      <c r="W31" s="643" t="s">
        <v>14</v>
      </c>
      <c r="X31" s="161" t="s">
        <v>60</v>
      </c>
      <c r="Y31" s="162">
        <f t="shared" ref="Y31:AA32" si="79">+Y27+Y29</f>
        <v>121</v>
      </c>
      <c r="Z31" s="163">
        <f t="shared" si="79"/>
        <v>65</v>
      </c>
      <c r="AA31" s="164">
        <f t="shared" si="79"/>
        <v>86</v>
      </c>
      <c r="AB31" s="165">
        <f t="shared" si="68"/>
        <v>272</v>
      </c>
      <c r="AC31" s="162">
        <f>+AC27+AC29</f>
        <v>169</v>
      </c>
      <c r="AD31" s="166">
        <f>+AD27+AD29</f>
        <v>165</v>
      </c>
      <c r="AE31" s="171">
        <f t="shared" si="69"/>
        <v>606</v>
      </c>
      <c r="AF31" s="163">
        <f>+AF27+AF29</f>
        <v>175</v>
      </c>
      <c r="AG31" s="165">
        <f t="shared" si="70"/>
        <v>509</v>
      </c>
      <c r="AH31" s="163">
        <f t="shared" ref="AH31:AJ32" si="80">+AH27+AH29</f>
        <v>215</v>
      </c>
      <c r="AI31" s="163">
        <f t="shared" si="80"/>
        <v>205</v>
      </c>
      <c r="AJ31" s="163">
        <f t="shared" si="80"/>
        <v>245</v>
      </c>
      <c r="AK31" s="165">
        <f t="shared" si="71"/>
        <v>665</v>
      </c>
      <c r="AL31" s="163">
        <f t="shared" ref="AL31:AN32" si="81">+AL27+AL29</f>
        <v>260</v>
      </c>
      <c r="AM31" s="163">
        <f t="shared" si="81"/>
        <v>234</v>
      </c>
      <c r="AN31" s="163">
        <f t="shared" si="81"/>
        <v>260</v>
      </c>
      <c r="AO31" s="165">
        <f t="shared" si="72"/>
        <v>754</v>
      </c>
      <c r="AP31" s="167">
        <f t="shared" si="73"/>
        <v>2200</v>
      </c>
      <c r="AQ31" s="175">
        <f t="shared" si="74"/>
        <v>1594</v>
      </c>
      <c r="AR31" s="176">
        <f t="shared" si="75"/>
        <v>7518.867924528302</v>
      </c>
    </row>
    <row r="32" spans="1:44" ht="16" thickBot="1" x14ac:dyDescent="0.3">
      <c r="A32" s="644"/>
      <c r="B32" s="155" t="s">
        <v>61</v>
      </c>
      <c r="C32" s="156">
        <f t="shared" si="76"/>
        <v>136.767</v>
      </c>
      <c r="D32" s="157">
        <f t="shared" si="76"/>
        <v>16.956</v>
      </c>
      <c r="E32" s="158">
        <f t="shared" si="76"/>
        <v>137.04599999999999</v>
      </c>
      <c r="F32" s="159">
        <f t="shared" si="60"/>
        <v>290.76900000000001</v>
      </c>
      <c r="G32" s="158">
        <f t="shared" si="77"/>
        <v>176.977</v>
      </c>
      <c r="H32" s="158">
        <f t="shared" si="77"/>
        <v>199.53300000000002</v>
      </c>
      <c r="I32" s="182">
        <f t="shared" si="61"/>
        <v>667.279</v>
      </c>
      <c r="J32" s="158">
        <f t="shared" si="77"/>
        <v>0</v>
      </c>
      <c r="K32" s="159">
        <f t="shared" si="62"/>
        <v>376.51</v>
      </c>
      <c r="L32" s="158">
        <f t="shared" si="78"/>
        <v>0</v>
      </c>
      <c r="M32" s="158">
        <f t="shared" si="78"/>
        <v>0</v>
      </c>
      <c r="N32" s="158">
        <f t="shared" si="78"/>
        <v>0</v>
      </c>
      <c r="O32" s="159">
        <f t="shared" si="63"/>
        <v>0</v>
      </c>
      <c r="P32" s="158">
        <f t="shared" si="78"/>
        <v>0</v>
      </c>
      <c r="Q32" s="158">
        <f t="shared" si="78"/>
        <v>0</v>
      </c>
      <c r="R32" s="158">
        <f t="shared" si="78"/>
        <v>0</v>
      </c>
      <c r="S32" s="159">
        <f t="shared" si="64"/>
        <v>0</v>
      </c>
      <c r="T32" s="160">
        <f t="shared" si="65"/>
        <v>667.279</v>
      </c>
      <c r="U32" s="175">
        <f t="shared" si="66"/>
        <v>0</v>
      </c>
      <c r="V32" s="176">
        <f t="shared" si="67"/>
        <v>0</v>
      </c>
      <c r="W32" s="644"/>
      <c r="X32" s="155" t="s">
        <v>61</v>
      </c>
      <c r="Y32" s="156">
        <f t="shared" si="79"/>
        <v>98.09487</v>
      </c>
      <c r="Z32" s="157">
        <f t="shared" si="79"/>
        <v>54.590899999999998</v>
      </c>
      <c r="AA32" s="158">
        <f t="shared" si="79"/>
        <v>109.72141999999999</v>
      </c>
      <c r="AB32" s="159">
        <f t="shared" si="68"/>
        <v>262.40719000000001</v>
      </c>
      <c r="AC32" s="158">
        <f>+AC28+AC30</f>
        <v>189.72542999999999</v>
      </c>
      <c r="AD32" s="158">
        <f>+AD28+AD30</f>
        <v>193.23774</v>
      </c>
      <c r="AE32" s="173">
        <f t="shared" si="69"/>
        <v>645.37036000000001</v>
      </c>
      <c r="AF32" s="158">
        <f>+AF28+AF30</f>
        <v>0</v>
      </c>
      <c r="AG32" s="159">
        <f t="shared" si="70"/>
        <v>382.96316999999999</v>
      </c>
      <c r="AH32" s="158">
        <f t="shared" si="80"/>
        <v>0</v>
      </c>
      <c r="AI32" s="158">
        <f t="shared" si="80"/>
        <v>0</v>
      </c>
      <c r="AJ32" s="158">
        <f t="shared" si="80"/>
        <v>0</v>
      </c>
      <c r="AK32" s="159">
        <f t="shared" si="71"/>
        <v>0</v>
      </c>
      <c r="AL32" s="158">
        <f t="shared" si="81"/>
        <v>0</v>
      </c>
      <c r="AM32" s="158">
        <f t="shared" si="81"/>
        <v>0</v>
      </c>
      <c r="AN32" s="158">
        <f t="shared" si="81"/>
        <v>0</v>
      </c>
      <c r="AO32" s="159">
        <f t="shared" si="72"/>
        <v>0</v>
      </c>
      <c r="AP32" s="160">
        <f t="shared" si="73"/>
        <v>645.37036000000001</v>
      </c>
      <c r="AQ32" s="175">
        <f t="shared" si="74"/>
        <v>0</v>
      </c>
      <c r="AR32" s="176">
        <f t="shared" si="75"/>
        <v>0</v>
      </c>
    </row>
    <row r="33" spans="1:44" ht="16" thickBot="1" x14ac:dyDescent="0.3">
      <c r="B33" s="640" t="s">
        <v>51</v>
      </c>
      <c r="C33" s="641"/>
      <c r="D33" s="641"/>
      <c r="E33" s="641"/>
      <c r="F33" s="641"/>
      <c r="G33" s="641"/>
      <c r="H33" s="641"/>
      <c r="I33" s="641"/>
      <c r="J33" s="641"/>
      <c r="K33" s="641"/>
      <c r="L33" s="641"/>
      <c r="M33" s="641"/>
      <c r="N33" s="641"/>
      <c r="O33" s="641"/>
      <c r="P33" s="641"/>
      <c r="Q33" s="641"/>
      <c r="R33" s="641"/>
      <c r="S33" s="641"/>
      <c r="T33" s="641"/>
      <c r="U33" s="169"/>
      <c r="X33" s="640" t="s">
        <v>51</v>
      </c>
      <c r="Y33" s="641"/>
      <c r="Z33" s="641"/>
      <c r="AA33" s="641"/>
      <c r="AB33" s="641"/>
      <c r="AC33" s="641"/>
      <c r="AD33" s="641"/>
      <c r="AE33" s="641"/>
      <c r="AF33" s="641"/>
      <c r="AG33" s="641"/>
      <c r="AH33" s="641"/>
      <c r="AI33" s="641"/>
      <c r="AJ33" s="641"/>
      <c r="AK33" s="641"/>
      <c r="AL33" s="641"/>
      <c r="AM33" s="641"/>
      <c r="AN33" s="641"/>
      <c r="AO33" s="641"/>
      <c r="AP33" s="641"/>
    </row>
    <row r="34" spans="1:44" ht="15.5" hidden="1" x14ac:dyDescent="0.25">
      <c r="A34" s="642" t="s">
        <v>63</v>
      </c>
      <c r="B34" s="161" t="s">
        <v>60</v>
      </c>
      <c r="C34" s="162">
        <v>35</v>
      </c>
      <c r="D34" s="163">
        <v>5</v>
      </c>
      <c r="E34" s="164">
        <v>15</v>
      </c>
      <c r="F34" s="165">
        <f t="shared" ref="F34:F39" si="82">SUM(C34:E34)</f>
        <v>55</v>
      </c>
      <c r="G34" s="162">
        <v>30</v>
      </c>
      <c r="H34" s="166">
        <v>30</v>
      </c>
      <c r="I34" s="180">
        <f t="shared" ref="I34:I39" si="83">F34+SUM(G34:H34)</f>
        <v>115</v>
      </c>
      <c r="J34" s="163">
        <v>30</v>
      </c>
      <c r="K34" s="165">
        <f t="shared" ref="K34:K39" si="84">SUM(G34:H34)+J34</f>
        <v>90</v>
      </c>
      <c r="L34" s="163">
        <v>35</v>
      </c>
      <c r="M34" s="163">
        <v>35</v>
      </c>
      <c r="N34" s="163">
        <v>35</v>
      </c>
      <c r="O34" s="165">
        <f t="shared" ref="O34:O39" si="85">SUM(L34:N34)</f>
        <v>105</v>
      </c>
      <c r="P34" s="163">
        <v>35</v>
      </c>
      <c r="Q34" s="163">
        <v>30</v>
      </c>
      <c r="R34" s="163">
        <v>35</v>
      </c>
      <c r="S34" s="165">
        <f t="shared" ref="S34:S39" si="86">SUM(P34:R34)</f>
        <v>100</v>
      </c>
      <c r="T34" s="167">
        <f t="shared" ref="T34:T39" si="87">F34+K34+O34+S34</f>
        <v>350</v>
      </c>
      <c r="U34" s="175">
        <f t="shared" ref="U34:U39" si="88">+J34+O34+S34</f>
        <v>235</v>
      </c>
      <c r="V34" s="176">
        <f t="shared" ref="V34:V39" si="89">U34/0.212</f>
        <v>1108.4905660377358</v>
      </c>
      <c r="W34" s="642" t="s">
        <v>63</v>
      </c>
      <c r="X34" s="161" t="s">
        <v>60</v>
      </c>
      <c r="Y34" s="162">
        <v>35</v>
      </c>
      <c r="Z34" s="163">
        <v>15</v>
      </c>
      <c r="AA34" s="164">
        <v>20</v>
      </c>
      <c r="AB34" s="165">
        <f t="shared" ref="AB34:AB39" si="90">SUM(Y34:AA34)</f>
        <v>70</v>
      </c>
      <c r="AC34" s="162">
        <v>30</v>
      </c>
      <c r="AD34" s="166">
        <v>30</v>
      </c>
      <c r="AE34" s="171">
        <f t="shared" ref="AE34:AE39" si="91">AB34+SUM(AC34:AD34)</f>
        <v>130</v>
      </c>
      <c r="AF34" s="163">
        <v>30</v>
      </c>
      <c r="AG34" s="165">
        <f t="shared" ref="AG34:AG39" si="92">SUM(AC34:AD34)+AF34</f>
        <v>90</v>
      </c>
      <c r="AH34" s="163">
        <v>30</v>
      </c>
      <c r="AI34" s="163">
        <v>30</v>
      </c>
      <c r="AJ34" s="163">
        <v>30</v>
      </c>
      <c r="AK34" s="165">
        <f t="shared" ref="AK34:AK39" si="93">SUM(AH34:AJ34)</f>
        <v>90</v>
      </c>
      <c r="AL34" s="163">
        <v>30</v>
      </c>
      <c r="AM34" s="163">
        <v>35</v>
      </c>
      <c r="AN34" s="163">
        <v>35</v>
      </c>
      <c r="AO34" s="165">
        <f t="shared" ref="AO34:AO39" si="94">SUM(AL34:AN34)</f>
        <v>100</v>
      </c>
      <c r="AP34" s="167">
        <f t="shared" ref="AP34:AP39" si="95">AB34+AG34+AK34+AO34</f>
        <v>350</v>
      </c>
      <c r="AQ34" s="175">
        <f t="shared" ref="AQ34:AQ39" si="96">+AF34+AK34+AO34</f>
        <v>220</v>
      </c>
      <c r="AR34" s="176">
        <f t="shared" ref="AR34:AR39" si="97">AQ34/0.212</f>
        <v>1037.7358490566039</v>
      </c>
    </row>
    <row r="35" spans="1:44" ht="16" hidden="1" thickBot="1" x14ac:dyDescent="0.3">
      <c r="A35" s="643"/>
      <c r="B35" s="146" t="s">
        <v>61</v>
      </c>
      <c r="C35" s="147">
        <f t="array" ref="C35:E35">TRANSPOSE('Actual Production'!$O$127:$O$129)/1000</f>
        <v>33.616489999999999</v>
      </c>
      <c r="D35" s="148">
        <v>5.6372499999999999</v>
      </c>
      <c r="E35" s="149">
        <v>9.0799699999999994</v>
      </c>
      <c r="F35" s="150">
        <f t="shared" si="82"/>
        <v>48.333709999999996</v>
      </c>
      <c r="G35" s="147">
        <f t="array" ref="G35:H35">TRANSPOSE('Actual Production'!$O$130:$O$131)/1000</f>
        <v>39.561</v>
      </c>
      <c r="H35" s="151">
        <v>35.154699999999998</v>
      </c>
      <c r="I35" s="181">
        <f t="shared" si="83"/>
        <v>123.04940999999999</v>
      </c>
      <c r="J35" s="148"/>
      <c r="K35" s="150">
        <f t="shared" si="84"/>
        <v>74.715699999999998</v>
      </c>
      <c r="L35" s="152"/>
      <c r="M35" s="148"/>
      <c r="N35" s="152"/>
      <c r="O35" s="150">
        <f t="shared" si="85"/>
        <v>0</v>
      </c>
      <c r="P35" s="148"/>
      <c r="Q35" s="152"/>
      <c r="R35" s="148"/>
      <c r="S35" s="150">
        <f t="shared" si="86"/>
        <v>0</v>
      </c>
      <c r="T35" s="153">
        <f t="shared" si="87"/>
        <v>123.04940999999999</v>
      </c>
      <c r="U35" s="175">
        <f t="shared" si="88"/>
        <v>0</v>
      </c>
      <c r="V35" s="176">
        <f t="shared" si="89"/>
        <v>0</v>
      </c>
      <c r="W35" s="643"/>
      <c r="X35" s="146" t="s">
        <v>61</v>
      </c>
      <c r="Y35" s="147">
        <f t="array" ref="Y35:AA35">TRANSPOSE('Actual Production'!$AU$127:$AU$129)/1000</f>
        <v>28.439299999999999</v>
      </c>
      <c r="Z35" s="148">
        <v>9.8812000000000015</v>
      </c>
      <c r="AA35" s="149">
        <v>12.945</v>
      </c>
      <c r="AB35" s="150">
        <f t="shared" si="90"/>
        <v>51.265500000000003</v>
      </c>
      <c r="AC35" s="147">
        <f t="array" ref="AC35:AD35">TRANSPOSE('Actual Production'!$AU$130:$AU$131)/1000</f>
        <v>42.365499999999997</v>
      </c>
      <c r="AD35" s="151">
        <v>33.305099999999996</v>
      </c>
      <c r="AE35" s="172">
        <f t="shared" si="91"/>
        <v>126.9361</v>
      </c>
      <c r="AF35" s="148"/>
      <c r="AG35" s="150">
        <f t="shared" si="92"/>
        <v>75.670599999999993</v>
      </c>
      <c r="AH35" s="152"/>
      <c r="AI35" s="148"/>
      <c r="AJ35" s="152"/>
      <c r="AK35" s="150">
        <f t="shared" si="93"/>
        <v>0</v>
      </c>
      <c r="AL35" s="148"/>
      <c r="AM35" s="152"/>
      <c r="AN35" s="148"/>
      <c r="AO35" s="150">
        <f t="shared" si="94"/>
        <v>0</v>
      </c>
      <c r="AP35" s="153">
        <f t="shared" si="95"/>
        <v>126.9361</v>
      </c>
      <c r="AQ35" s="175">
        <f t="shared" si="96"/>
        <v>0</v>
      </c>
      <c r="AR35" s="176">
        <f t="shared" si="97"/>
        <v>0</v>
      </c>
    </row>
    <row r="36" spans="1:44" ht="15.5" hidden="1" x14ac:dyDescent="0.25">
      <c r="A36" s="643" t="s">
        <v>62</v>
      </c>
      <c r="B36" s="161" t="s">
        <v>60</v>
      </c>
      <c r="C36" s="162">
        <v>35</v>
      </c>
      <c r="D36" s="163">
        <v>50</v>
      </c>
      <c r="E36" s="164">
        <v>55</v>
      </c>
      <c r="F36" s="165">
        <f t="shared" si="82"/>
        <v>140</v>
      </c>
      <c r="G36" s="162">
        <v>50</v>
      </c>
      <c r="H36" s="166">
        <v>50</v>
      </c>
      <c r="I36" s="180">
        <f t="shared" si="83"/>
        <v>240</v>
      </c>
      <c r="J36" s="163">
        <v>50</v>
      </c>
      <c r="K36" s="165">
        <f t="shared" si="84"/>
        <v>150</v>
      </c>
      <c r="L36" s="163">
        <v>60</v>
      </c>
      <c r="M36" s="163">
        <v>60</v>
      </c>
      <c r="N36" s="163">
        <v>60</v>
      </c>
      <c r="O36" s="165">
        <f t="shared" si="85"/>
        <v>180</v>
      </c>
      <c r="P36" s="163">
        <v>60</v>
      </c>
      <c r="Q36" s="163">
        <v>60</v>
      </c>
      <c r="R36" s="163">
        <v>60</v>
      </c>
      <c r="S36" s="165">
        <f t="shared" si="86"/>
        <v>180</v>
      </c>
      <c r="T36" s="167">
        <f t="shared" si="87"/>
        <v>650</v>
      </c>
      <c r="U36" s="175">
        <f t="shared" si="88"/>
        <v>410</v>
      </c>
      <c r="V36" s="176">
        <f t="shared" si="89"/>
        <v>1933.9622641509434</v>
      </c>
      <c r="W36" s="643" t="s">
        <v>62</v>
      </c>
      <c r="X36" s="161" t="s">
        <v>60</v>
      </c>
      <c r="Y36" s="162">
        <v>35</v>
      </c>
      <c r="Z36" s="163">
        <v>55</v>
      </c>
      <c r="AA36" s="164">
        <v>40</v>
      </c>
      <c r="AB36" s="165">
        <f t="shared" si="90"/>
        <v>130</v>
      </c>
      <c r="AC36" s="162">
        <v>50</v>
      </c>
      <c r="AD36" s="166">
        <v>50</v>
      </c>
      <c r="AE36" s="171">
        <f t="shared" si="91"/>
        <v>230</v>
      </c>
      <c r="AF36" s="163">
        <v>50</v>
      </c>
      <c r="AG36" s="165">
        <f t="shared" si="92"/>
        <v>150</v>
      </c>
      <c r="AH36" s="163">
        <v>60</v>
      </c>
      <c r="AI36" s="163">
        <v>60</v>
      </c>
      <c r="AJ36" s="163">
        <v>65</v>
      </c>
      <c r="AK36" s="165">
        <f t="shared" si="93"/>
        <v>185</v>
      </c>
      <c r="AL36" s="163">
        <v>60</v>
      </c>
      <c r="AM36" s="163">
        <v>60</v>
      </c>
      <c r="AN36" s="163">
        <v>65</v>
      </c>
      <c r="AO36" s="165">
        <f t="shared" si="94"/>
        <v>185</v>
      </c>
      <c r="AP36" s="167">
        <f t="shared" si="95"/>
        <v>650</v>
      </c>
      <c r="AQ36" s="175">
        <f t="shared" si="96"/>
        <v>420</v>
      </c>
      <c r="AR36" s="176">
        <f t="shared" si="97"/>
        <v>1981.1320754716983</v>
      </c>
    </row>
    <row r="37" spans="1:44" ht="16" hidden="1" thickBot="1" x14ac:dyDescent="0.3">
      <c r="A37" s="643"/>
      <c r="B37" s="146" t="s">
        <v>61</v>
      </c>
      <c r="C37" s="147">
        <f t="array" ref="C37:E37">TRANSPOSE('Actual Production'!$P$127:$P$129)/1000</f>
        <v>36.738410000000002</v>
      </c>
      <c r="D37" s="151">
        <v>47.969709999999999</v>
      </c>
      <c r="E37" s="154">
        <v>40.28913</v>
      </c>
      <c r="F37" s="150">
        <f t="shared" si="82"/>
        <v>124.99725000000001</v>
      </c>
      <c r="G37" s="147">
        <f t="array" ref="G37:H37">TRANSPOSE('Actual Production'!$P$130:$P$131)/1000</f>
        <v>55.820999999999998</v>
      </c>
      <c r="H37" s="151">
        <v>28.731390000000001</v>
      </c>
      <c r="I37" s="181">
        <f t="shared" si="83"/>
        <v>209.54964000000001</v>
      </c>
      <c r="J37" s="148"/>
      <c r="K37" s="150">
        <f t="shared" si="84"/>
        <v>84.552390000000003</v>
      </c>
      <c r="L37" s="152"/>
      <c r="M37" s="148"/>
      <c r="N37" s="152"/>
      <c r="O37" s="150">
        <f t="shared" si="85"/>
        <v>0</v>
      </c>
      <c r="P37" s="148"/>
      <c r="Q37" s="152"/>
      <c r="R37" s="148"/>
      <c r="S37" s="150">
        <f t="shared" si="86"/>
        <v>0</v>
      </c>
      <c r="T37" s="153">
        <f t="shared" si="87"/>
        <v>209.54964000000001</v>
      </c>
      <c r="U37" s="175">
        <f t="shared" si="88"/>
        <v>0</v>
      </c>
      <c r="V37" s="176">
        <f t="shared" si="89"/>
        <v>0</v>
      </c>
      <c r="W37" s="643"/>
      <c r="X37" s="146" t="s">
        <v>61</v>
      </c>
      <c r="Y37" s="147">
        <f t="array" ref="Y37:AA37">TRANSPOSE('Actual Production'!$AV$127:$AV$129)/1000</f>
        <v>32.20487</v>
      </c>
      <c r="Z37" s="151">
        <v>48.182400000000001</v>
      </c>
      <c r="AA37" s="154">
        <v>48.461500000000001</v>
      </c>
      <c r="AB37" s="150">
        <f t="shared" si="90"/>
        <v>128.84877</v>
      </c>
      <c r="AC37" s="147">
        <f t="array" ref="AC37:AD37">TRANSPOSE('Actual Production'!$AV$130:$AV$131)/1000</f>
        <v>58.096699999999998</v>
      </c>
      <c r="AD37" s="151">
        <v>32.697830000000003</v>
      </c>
      <c r="AE37" s="172">
        <f t="shared" si="91"/>
        <v>219.64330000000001</v>
      </c>
      <c r="AF37" s="148"/>
      <c r="AG37" s="150">
        <f t="shared" si="92"/>
        <v>90.794530000000009</v>
      </c>
      <c r="AH37" s="152"/>
      <c r="AI37" s="148"/>
      <c r="AJ37" s="152"/>
      <c r="AK37" s="150">
        <f t="shared" si="93"/>
        <v>0</v>
      </c>
      <c r="AL37" s="148"/>
      <c r="AM37" s="152"/>
      <c r="AN37" s="148"/>
      <c r="AO37" s="150">
        <f t="shared" si="94"/>
        <v>0</v>
      </c>
      <c r="AP37" s="153">
        <f t="shared" si="95"/>
        <v>219.64330000000001</v>
      </c>
      <c r="AQ37" s="175">
        <f t="shared" si="96"/>
        <v>0</v>
      </c>
      <c r="AR37" s="176">
        <f t="shared" si="97"/>
        <v>0</v>
      </c>
    </row>
    <row r="38" spans="1:44" ht="15.5" x14ac:dyDescent="0.25">
      <c r="A38" s="643" t="s">
        <v>14</v>
      </c>
      <c r="B38" s="161" t="s">
        <v>60</v>
      </c>
      <c r="C38" s="162">
        <f t="shared" ref="C38:E39" si="98">+C34+C36</f>
        <v>70</v>
      </c>
      <c r="D38" s="163">
        <f t="shared" si="98"/>
        <v>55</v>
      </c>
      <c r="E38" s="164">
        <f t="shared" si="98"/>
        <v>70</v>
      </c>
      <c r="F38" s="165">
        <f t="shared" si="82"/>
        <v>195</v>
      </c>
      <c r="G38" s="162">
        <f t="shared" ref="G38:J39" si="99">+G34+G36</f>
        <v>80</v>
      </c>
      <c r="H38" s="166">
        <f t="shared" si="99"/>
        <v>80</v>
      </c>
      <c r="I38" s="180">
        <f t="shared" si="83"/>
        <v>355</v>
      </c>
      <c r="J38" s="163">
        <f t="shared" si="99"/>
        <v>80</v>
      </c>
      <c r="K38" s="165">
        <f t="shared" si="84"/>
        <v>240</v>
      </c>
      <c r="L38" s="163">
        <f t="shared" ref="L38:R39" si="100">+L34+L36</f>
        <v>95</v>
      </c>
      <c r="M38" s="163">
        <f t="shared" si="100"/>
        <v>95</v>
      </c>
      <c r="N38" s="163">
        <f t="shared" si="100"/>
        <v>95</v>
      </c>
      <c r="O38" s="165">
        <f t="shared" si="85"/>
        <v>285</v>
      </c>
      <c r="P38" s="163">
        <f>+P34+P36</f>
        <v>95</v>
      </c>
      <c r="Q38" s="163">
        <f>+Q34+Q36</f>
        <v>90</v>
      </c>
      <c r="R38" s="163">
        <f>+R34+R36</f>
        <v>95</v>
      </c>
      <c r="S38" s="165">
        <f t="shared" si="86"/>
        <v>280</v>
      </c>
      <c r="T38" s="167">
        <f t="shared" si="87"/>
        <v>1000</v>
      </c>
      <c r="U38" s="175">
        <f t="shared" si="88"/>
        <v>645</v>
      </c>
      <c r="V38" s="176">
        <f t="shared" si="89"/>
        <v>3042.4528301886794</v>
      </c>
      <c r="W38" s="643" t="s">
        <v>14</v>
      </c>
      <c r="X38" s="161" t="s">
        <v>60</v>
      </c>
      <c r="Y38" s="162">
        <f t="shared" ref="Y38:AA39" si="101">+Y34+Y36</f>
        <v>70</v>
      </c>
      <c r="Z38" s="163">
        <f t="shared" si="101"/>
        <v>70</v>
      </c>
      <c r="AA38" s="164">
        <f t="shared" si="101"/>
        <v>60</v>
      </c>
      <c r="AB38" s="165">
        <f t="shared" si="90"/>
        <v>200</v>
      </c>
      <c r="AC38" s="162">
        <f>+AC34+AC36</f>
        <v>80</v>
      </c>
      <c r="AD38" s="166">
        <f>+AD34+AD36</f>
        <v>80</v>
      </c>
      <c r="AE38" s="171">
        <f t="shared" si="91"/>
        <v>360</v>
      </c>
      <c r="AF38" s="163">
        <f>+AF34+AF36</f>
        <v>80</v>
      </c>
      <c r="AG38" s="165">
        <f t="shared" si="92"/>
        <v>240</v>
      </c>
      <c r="AH38" s="163">
        <f t="shared" ref="AH38:AJ39" si="102">+AH34+AH36</f>
        <v>90</v>
      </c>
      <c r="AI38" s="163">
        <f t="shared" si="102"/>
        <v>90</v>
      </c>
      <c r="AJ38" s="163">
        <f t="shared" si="102"/>
        <v>95</v>
      </c>
      <c r="AK38" s="165">
        <f t="shared" si="93"/>
        <v>275</v>
      </c>
      <c r="AL38" s="163">
        <f t="shared" ref="AL38:AN39" si="103">+AL34+AL36</f>
        <v>90</v>
      </c>
      <c r="AM38" s="163">
        <f t="shared" si="103"/>
        <v>95</v>
      </c>
      <c r="AN38" s="163">
        <f t="shared" si="103"/>
        <v>100</v>
      </c>
      <c r="AO38" s="165">
        <f t="shared" si="94"/>
        <v>285</v>
      </c>
      <c r="AP38" s="167">
        <f t="shared" si="95"/>
        <v>1000</v>
      </c>
      <c r="AQ38" s="175">
        <f t="shared" si="96"/>
        <v>640</v>
      </c>
      <c r="AR38" s="176">
        <f t="shared" si="97"/>
        <v>3018.867924528302</v>
      </c>
    </row>
    <row r="39" spans="1:44" ht="16" thickBot="1" x14ac:dyDescent="0.3">
      <c r="A39" s="644"/>
      <c r="B39" s="155" t="s">
        <v>61</v>
      </c>
      <c r="C39" s="156">
        <f t="shared" si="98"/>
        <v>70.354900000000001</v>
      </c>
      <c r="D39" s="157">
        <f t="shared" si="98"/>
        <v>53.606960000000001</v>
      </c>
      <c r="E39" s="158">
        <f t="shared" si="98"/>
        <v>49.369100000000003</v>
      </c>
      <c r="F39" s="159">
        <f t="shared" si="82"/>
        <v>173.33096</v>
      </c>
      <c r="G39" s="158">
        <f t="shared" si="99"/>
        <v>95.382000000000005</v>
      </c>
      <c r="H39" s="158">
        <f t="shared" si="99"/>
        <v>63.886089999999996</v>
      </c>
      <c r="I39" s="182">
        <f t="shared" si="83"/>
        <v>332.59905000000003</v>
      </c>
      <c r="J39" s="158">
        <f t="shared" si="99"/>
        <v>0</v>
      </c>
      <c r="K39" s="159">
        <f t="shared" si="84"/>
        <v>159.26809</v>
      </c>
      <c r="L39" s="158">
        <f t="shared" si="100"/>
        <v>0</v>
      </c>
      <c r="M39" s="158">
        <f t="shared" si="100"/>
        <v>0</v>
      </c>
      <c r="N39" s="158">
        <f t="shared" si="100"/>
        <v>0</v>
      </c>
      <c r="O39" s="159">
        <f t="shared" si="85"/>
        <v>0</v>
      </c>
      <c r="P39" s="158">
        <f t="shared" si="100"/>
        <v>0</v>
      </c>
      <c r="Q39" s="158">
        <f t="shared" si="100"/>
        <v>0</v>
      </c>
      <c r="R39" s="158">
        <f t="shared" si="100"/>
        <v>0</v>
      </c>
      <c r="S39" s="159">
        <f t="shared" si="86"/>
        <v>0</v>
      </c>
      <c r="T39" s="160">
        <f t="shared" si="87"/>
        <v>332.59905000000003</v>
      </c>
      <c r="U39" s="175">
        <f t="shared" si="88"/>
        <v>0</v>
      </c>
      <c r="V39" s="176">
        <f t="shared" si="89"/>
        <v>0</v>
      </c>
      <c r="W39" s="644"/>
      <c r="X39" s="155" t="s">
        <v>61</v>
      </c>
      <c r="Y39" s="156">
        <f t="shared" si="101"/>
        <v>60.644170000000003</v>
      </c>
      <c r="Z39" s="157">
        <f t="shared" si="101"/>
        <v>58.063600000000001</v>
      </c>
      <c r="AA39" s="158">
        <f t="shared" si="101"/>
        <v>61.406500000000001</v>
      </c>
      <c r="AB39" s="159">
        <f t="shared" si="90"/>
        <v>180.11427</v>
      </c>
      <c r="AC39" s="158">
        <f>+AC35+AC37</f>
        <v>100.4622</v>
      </c>
      <c r="AD39" s="158">
        <f>+AD35+AD37</f>
        <v>66.002929999999992</v>
      </c>
      <c r="AE39" s="173">
        <f t="shared" si="91"/>
        <v>346.57939999999996</v>
      </c>
      <c r="AF39" s="158">
        <f>+AF35+AF37</f>
        <v>0</v>
      </c>
      <c r="AG39" s="159">
        <f t="shared" si="92"/>
        <v>166.46512999999999</v>
      </c>
      <c r="AH39" s="158">
        <f t="shared" si="102"/>
        <v>0</v>
      </c>
      <c r="AI39" s="158">
        <f t="shared" si="102"/>
        <v>0</v>
      </c>
      <c r="AJ39" s="158">
        <f t="shared" si="102"/>
        <v>0</v>
      </c>
      <c r="AK39" s="159">
        <f t="shared" si="93"/>
        <v>0</v>
      </c>
      <c r="AL39" s="158">
        <f t="shared" si="103"/>
        <v>0</v>
      </c>
      <c r="AM39" s="158">
        <f t="shared" si="103"/>
        <v>0</v>
      </c>
      <c r="AN39" s="158">
        <f t="shared" si="103"/>
        <v>0</v>
      </c>
      <c r="AO39" s="159">
        <f t="shared" si="94"/>
        <v>0</v>
      </c>
      <c r="AP39" s="160">
        <f t="shared" si="95"/>
        <v>346.57939999999996</v>
      </c>
      <c r="AQ39" s="175">
        <f t="shared" si="96"/>
        <v>0</v>
      </c>
      <c r="AR39" s="176">
        <f t="shared" si="97"/>
        <v>0</v>
      </c>
    </row>
    <row r="40" spans="1:44" ht="16" thickBot="1" x14ac:dyDescent="0.3">
      <c r="B40" s="640" t="s">
        <v>52</v>
      </c>
      <c r="C40" s="641"/>
      <c r="D40" s="641"/>
      <c r="E40" s="641"/>
      <c r="F40" s="641"/>
      <c r="G40" s="641"/>
      <c r="H40" s="641"/>
      <c r="I40" s="641"/>
      <c r="J40" s="641"/>
      <c r="K40" s="641"/>
      <c r="L40" s="641"/>
      <c r="M40" s="641"/>
      <c r="N40" s="641"/>
      <c r="O40" s="641"/>
      <c r="P40" s="641"/>
      <c r="Q40" s="641"/>
      <c r="R40" s="641"/>
      <c r="S40" s="641"/>
      <c r="T40" s="641"/>
      <c r="U40" s="169"/>
      <c r="X40" s="640" t="s">
        <v>52</v>
      </c>
      <c r="Y40" s="641"/>
      <c r="Z40" s="641"/>
      <c r="AA40" s="641"/>
      <c r="AB40" s="641"/>
      <c r="AC40" s="641"/>
      <c r="AD40" s="641"/>
      <c r="AE40" s="641"/>
      <c r="AF40" s="641"/>
      <c r="AG40" s="641"/>
      <c r="AH40" s="641"/>
      <c r="AI40" s="641"/>
      <c r="AJ40" s="641"/>
      <c r="AK40" s="641"/>
      <c r="AL40" s="641"/>
      <c r="AM40" s="641"/>
      <c r="AN40" s="641"/>
      <c r="AO40" s="641"/>
      <c r="AP40" s="641"/>
    </row>
    <row r="41" spans="1:44" ht="15.5" hidden="1" x14ac:dyDescent="0.25">
      <c r="A41" s="642" t="s">
        <v>63</v>
      </c>
      <c r="B41" s="161" t="s">
        <v>60</v>
      </c>
      <c r="C41" s="162">
        <v>98</v>
      </c>
      <c r="D41" s="163">
        <v>98</v>
      </c>
      <c r="E41" s="164">
        <v>97</v>
      </c>
      <c r="F41" s="165">
        <f t="shared" ref="F41:F46" si="104">SUM(C41:E41)</f>
        <v>293</v>
      </c>
      <c r="G41" s="162">
        <v>75</v>
      </c>
      <c r="H41" s="166">
        <v>75</v>
      </c>
      <c r="I41" s="180">
        <f t="shared" ref="I41:I46" si="105">F41+SUM(G41:H41)</f>
        <v>443</v>
      </c>
      <c r="J41" s="163">
        <v>75</v>
      </c>
      <c r="K41" s="165">
        <f t="shared" ref="K41:K46" si="106">SUM(G41:H41)+J41</f>
        <v>225</v>
      </c>
      <c r="L41" s="163">
        <v>100</v>
      </c>
      <c r="M41" s="163">
        <v>92</v>
      </c>
      <c r="N41" s="163">
        <v>95</v>
      </c>
      <c r="O41" s="165">
        <f t="shared" ref="O41:O46" si="107">SUM(L41:N41)</f>
        <v>287</v>
      </c>
      <c r="P41" s="163">
        <v>95</v>
      </c>
      <c r="Q41" s="163">
        <v>100</v>
      </c>
      <c r="R41" s="163">
        <v>100</v>
      </c>
      <c r="S41" s="165">
        <f t="shared" ref="S41:S46" si="108">SUM(P41:R41)</f>
        <v>295</v>
      </c>
      <c r="T41" s="167">
        <f t="shared" ref="T41:T46" si="109">F41+K41+O41+S41</f>
        <v>1100</v>
      </c>
      <c r="U41" s="175">
        <f t="shared" ref="U41:U46" si="110">+J41+O41+S41</f>
        <v>657</v>
      </c>
      <c r="V41" s="176">
        <f t="shared" ref="V41:V46" si="111">U41/0.212</f>
        <v>3099.0566037735848</v>
      </c>
      <c r="W41" s="642" t="s">
        <v>63</v>
      </c>
      <c r="X41" s="161" t="s">
        <v>60</v>
      </c>
      <c r="Y41" s="162">
        <v>98</v>
      </c>
      <c r="Z41" s="163">
        <v>98</v>
      </c>
      <c r="AA41" s="164">
        <v>97</v>
      </c>
      <c r="AB41" s="165">
        <f t="shared" ref="AB41:AB46" si="112">SUM(Y41:AA41)</f>
        <v>293</v>
      </c>
      <c r="AC41" s="162">
        <v>75</v>
      </c>
      <c r="AD41" s="166">
        <v>75</v>
      </c>
      <c r="AE41" s="171">
        <f t="shared" ref="AE41:AE46" si="113">AB41+SUM(AC41:AD41)</f>
        <v>443</v>
      </c>
      <c r="AF41" s="163">
        <v>75</v>
      </c>
      <c r="AG41" s="165">
        <f t="shared" ref="AG41:AG46" si="114">SUM(AC41:AD41)+AF41</f>
        <v>225</v>
      </c>
      <c r="AH41" s="163">
        <v>100</v>
      </c>
      <c r="AI41" s="163">
        <v>92</v>
      </c>
      <c r="AJ41" s="163">
        <v>95</v>
      </c>
      <c r="AK41" s="165">
        <f t="shared" ref="AK41:AK46" si="115">SUM(AH41:AJ41)</f>
        <v>287</v>
      </c>
      <c r="AL41" s="163">
        <v>95</v>
      </c>
      <c r="AM41" s="163">
        <v>100</v>
      </c>
      <c r="AN41" s="163">
        <v>100</v>
      </c>
      <c r="AO41" s="165">
        <f t="shared" ref="AO41:AO46" si="116">SUM(AL41:AN41)</f>
        <v>295</v>
      </c>
      <c r="AP41" s="167">
        <f t="shared" ref="AP41:AP46" si="117">AB41+AG41+AK41+AO41</f>
        <v>1100</v>
      </c>
      <c r="AQ41" s="175">
        <f t="shared" ref="AQ41:AQ46" si="118">+AF41+AK41+AO41</f>
        <v>657</v>
      </c>
      <c r="AR41" s="176">
        <f t="shared" ref="AR41:AR46" si="119">AQ41/0.212</f>
        <v>3099.0566037735848</v>
      </c>
    </row>
    <row r="42" spans="1:44" ht="16" hidden="1" thickBot="1" x14ac:dyDescent="0.3">
      <c r="A42" s="643"/>
      <c r="B42" s="146" t="s">
        <v>61</v>
      </c>
      <c r="C42" s="147">
        <f t="array" ref="C42:E42">TRANSPOSE('Actual Production'!$R$127:$R$129)/1000</f>
        <v>106.80201</v>
      </c>
      <c r="D42" s="148">
        <v>108.80417</v>
      </c>
      <c r="E42" s="149">
        <v>78.05774000000001</v>
      </c>
      <c r="F42" s="150">
        <f t="shared" si="104"/>
        <v>293.66392000000002</v>
      </c>
      <c r="G42" s="147">
        <f t="array" ref="G42:H42">TRANSPOSE('Actual Production'!$R$130:$R$131)/1000</f>
        <v>75.207429999999988</v>
      </c>
      <c r="H42" s="151">
        <v>67.234039999999993</v>
      </c>
      <c r="I42" s="181">
        <f t="shared" si="105"/>
        <v>436.10539</v>
      </c>
      <c r="J42" s="148"/>
      <c r="K42" s="150">
        <f t="shared" si="106"/>
        <v>142.44146999999998</v>
      </c>
      <c r="L42" s="152"/>
      <c r="M42" s="148"/>
      <c r="N42" s="152"/>
      <c r="O42" s="150">
        <f t="shared" si="107"/>
        <v>0</v>
      </c>
      <c r="P42" s="148"/>
      <c r="Q42" s="152"/>
      <c r="R42" s="148"/>
      <c r="S42" s="150">
        <f t="shared" si="108"/>
        <v>0</v>
      </c>
      <c r="T42" s="153">
        <f t="shared" si="109"/>
        <v>436.10539</v>
      </c>
      <c r="U42" s="175">
        <f t="shared" si="110"/>
        <v>0</v>
      </c>
      <c r="V42" s="176">
        <f t="shared" si="111"/>
        <v>0</v>
      </c>
      <c r="W42" s="643"/>
      <c r="X42" s="146" t="s">
        <v>61</v>
      </c>
      <c r="Y42" s="147">
        <f t="array" ref="Y42:AA42">TRANSPOSE('Actual Production'!$AX$127:$AX$129)/1000</f>
        <v>107.184</v>
      </c>
      <c r="Z42" s="148">
        <v>103.1251</v>
      </c>
      <c r="AA42" s="149">
        <v>76.404399999999995</v>
      </c>
      <c r="AB42" s="150">
        <f t="shared" si="112"/>
        <v>286.71350000000001</v>
      </c>
      <c r="AC42" s="147">
        <f t="array" ref="AC42:AD42">TRANSPOSE('Actual Production'!$AX$130:$AX$131)/1000</f>
        <v>78.762600000000006</v>
      </c>
      <c r="AD42" s="151">
        <v>68.172399999999996</v>
      </c>
      <c r="AE42" s="172">
        <f t="shared" si="113"/>
        <v>433.64850000000001</v>
      </c>
      <c r="AF42" s="148"/>
      <c r="AG42" s="150">
        <f t="shared" si="114"/>
        <v>146.935</v>
      </c>
      <c r="AH42" s="152"/>
      <c r="AI42" s="148"/>
      <c r="AJ42" s="152"/>
      <c r="AK42" s="150">
        <f t="shared" si="115"/>
        <v>0</v>
      </c>
      <c r="AL42" s="148"/>
      <c r="AM42" s="152"/>
      <c r="AN42" s="148"/>
      <c r="AO42" s="150">
        <f t="shared" si="116"/>
        <v>0</v>
      </c>
      <c r="AP42" s="153">
        <f t="shared" si="117"/>
        <v>433.64850000000001</v>
      </c>
      <c r="AQ42" s="175">
        <f t="shared" si="118"/>
        <v>0</v>
      </c>
      <c r="AR42" s="176">
        <f t="shared" si="119"/>
        <v>0</v>
      </c>
    </row>
    <row r="43" spans="1:44" ht="15.5" hidden="1" x14ac:dyDescent="0.25">
      <c r="A43" s="643" t="s">
        <v>62</v>
      </c>
      <c r="B43" s="161" t="s">
        <v>60</v>
      </c>
      <c r="C43" s="162">
        <v>115</v>
      </c>
      <c r="D43" s="163">
        <v>115</v>
      </c>
      <c r="E43" s="164">
        <v>115</v>
      </c>
      <c r="F43" s="165">
        <f t="shared" si="104"/>
        <v>345</v>
      </c>
      <c r="G43" s="162">
        <v>75</v>
      </c>
      <c r="H43" s="166">
        <v>75</v>
      </c>
      <c r="I43" s="180">
        <f t="shared" si="105"/>
        <v>495</v>
      </c>
      <c r="J43" s="163">
        <v>80</v>
      </c>
      <c r="K43" s="165">
        <f t="shared" si="106"/>
        <v>230</v>
      </c>
      <c r="L43" s="163">
        <v>90</v>
      </c>
      <c r="M43" s="163">
        <v>105</v>
      </c>
      <c r="N43" s="163">
        <v>115</v>
      </c>
      <c r="O43" s="165">
        <f t="shared" si="107"/>
        <v>310</v>
      </c>
      <c r="P43" s="163">
        <v>115</v>
      </c>
      <c r="Q43" s="163">
        <v>90</v>
      </c>
      <c r="R43" s="163">
        <v>110</v>
      </c>
      <c r="S43" s="165">
        <f t="shared" si="108"/>
        <v>315</v>
      </c>
      <c r="T43" s="167">
        <f t="shared" si="109"/>
        <v>1200</v>
      </c>
      <c r="U43" s="175">
        <f t="shared" si="110"/>
        <v>705</v>
      </c>
      <c r="V43" s="176">
        <f t="shared" si="111"/>
        <v>3325.4716981132078</v>
      </c>
      <c r="W43" s="643" t="s">
        <v>62</v>
      </c>
      <c r="X43" s="161" t="s">
        <v>60</v>
      </c>
      <c r="Y43" s="162">
        <v>115</v>
      </c>
      <c r="Z43" s="163">
        <v>115</v>
      </c>
      <c r="AA43" s="164">
        <v>115</v>
      </c>
      <c r="AB43" s="165">
        <f t="shared" si="112"/>
        <v>345</v>
      </c>
      <c r="AC43" s="162">
        <v>75</v>
      </c>
      <c r="AD43" s="166">
        <v>75</v>
      </c>
      <c r="AE43" s="171">
        <f t="shared" si="113"/>
        <v>495</v>
      </c>
      <c r="AF43" s="163">
        <v>80</v>
      </c>
      <c r="AG43" s="165">
        <f t="shared" si="114"/>
        <v>230</v>
      </c>
      <c r="AH43" s="163">
        <v>90</v>
      </c>
      <c r="AI43" s="163">
        <v>105</v>
      </c>
      <c r="AJ43" s="163">
        <v>115</v>
      </c>
      <c r="AK43" s="165">
        <f t="shared" si="115"/>
        <v>310</v>
      </c>
      <c r="AL43" s="163">
        <v>115</v>
      </c>
      <c r="AM43" s="163">
        <v>90</v>
      </c>
      <c r="AN43" s="163">
        <v>110</v>
      </c>
      <c r="AO43" s="165">
        <f t="shared" si="116"/>
        <v>315</v>
      </c>
      <c r="AP43" s="167">
        <f t="shared" si="117"/>
        <v>1200</v>
      </c>
      <c r="AQ43" s="175">
        <f t="shared" si="118"/>
        <v>705</v>
      </c>
      <c r="AR43" s="176">
        <f t="shared" si="119"/>
        <v>3325.4716981132078</v>
      </c>
    </row>
    <row r="44" spans="1:44" ht="16" hidden="1" thickBot="1" x14ac:dyDescent="0.3">
      <c r="A44" s="643"/>
      <c r="B44" s="146" t="s">
        <v>61</v>
      </c>
      <c r="C44" s="147">
        <f t="array" ref="C44:E44">TRANSPOSE('Actual Production'!$S$127:$S$129)/1000</f>
        <v>235.99609000000001</v>
      </c>
      <c r="D44" s="151">
        <v>101.47685</v>
      </c>
      <c r="E44" s="154">
        <v>81.643810000000002</v>
      </c>
      <c r="F44" s="150">
        <f t="shared" si="104"/>
        <v>419.11675000000002</v>
      </c>
      <c r="G44" s="147">
        <f t="array" ref="G44:H44">TRANSPOSE('Actual Production'!$S$130:$S$131)/1000</f>
        <v>118.04154</v>
      </c>
      <c r="H44" s="151">
        <v>91.139259999999993</v>
      </c>
      <c r="I44" s="181">
        <f t="shared" si="105"/>
        <v>628.29755</v>
      </c>
      <c r="J44" s="148"/>
      <c r="K44" s="150">
        <f t="shared" si="106"/>
        <v>209.18079999999998</v>
      </c>
      <c r="L44" s="152"/>
      <c r="M44" s="148"/>
      <c r="N44" s="152"/>
      <c r="O44" s="150">
        <f t="shared" si="107"/>
        <v>0</v>
      </c>
      <c r="P44" s="148"/>
      <c r="Q44" s="152"/>
      <c r="R44" s="148"/>
      <c r="S44" s="150">
        <f t="shared" si="108"/>
        <v>0</v>
      </c>
      <c r="T44" s="153">
        <f t="shared" si="109"/>
        <v>628.29755</v>
      </c>
      <c r="U44" s="175">
        <f t="shared" si="110"/>
        <v>0</v>
      </c>
      <c r="V44" s="176">
        <f t="shared" si="111"/>
        <v>0</v>
      </c>
      <c r="W44" s="643"/>
      <c r="X44" s="146" t="s">
        <v>61</v>
      </c>
      <c r="Y44" s="147">
        <f t="array" ref="Y44:AA44">TRANSPOSE('Actual Production'!$AY$127:$AY$129)/1000</f>
        <v>239.3725</v>
      </c>
      <c r="Z44" s="151">
        <v>87.802199999999999</v>
      </c>
      <c r="AA44" s="154">
        <v>85.476399999999998</v>
      </c>
      <c r="AB44" s="150">
        <f t="shared" si="112"/>
        <v>412.65110000000004</v>
      </c>
      <c r="AC44" s="147">
        <f t="array" ref="AC44:AD44">TRANSPOSE('Actual Production'!$AY$130:$AY$131)/1000</f>
        <v>124.4649</v>
      </c>
      <c r="AD44" s="151">
        <v>94.912300000000002</v>
      </c>
      <c r="AE44" s="172">
        <f t="shared" si="113"/>
        <v>632.02830000000006</v>
      </c>
      <c r="AF44" s="148"/>
      <c r="AG44" s="150">
        <f t="shared" si="114"/>
        <v>219.37720000000002</v>
      </c>
      <c r="AH44" s="152"/>
      <c r="AI44" s="148"/>
      <c r="AJ44" s="152"/>
      <c r="AK44" s="150">
        <f t="shared" si="115"/>
        <v>0</v>
      </c>
      <c r="AL44" s="148"/>
      <c r="AM44" s="152"/>
      <c r="AN44" s="148"/>
      <c r="AO44" s="150">
        <f t="shared" si="116"/>
        <v>0</v>
      </c>
      <c r="AP44" s="153">
        <f t="shared" si="117"/>
        <v>632.02830000000006</v>
      </c>
      <c r="AQ44" s="175">
        <f t="shared" si="118"/>
        <v>0</v>
      </c>
      <c r="AR44" s="176">
        <f t="shared" si="119"/>
        <v>0</v>
      </c>
    </row>
    <row r="45" spans="1:44" ht="15.5" x14ac:dyDescent="0.25">
      <c r="A45" s="643" t="s">
        <v>14</v>
      </c>
      <c r="B45" s="161" t="s">
        <v>60</v>
      </c>
      <c r="C45" s="162">
        <f t="shared" ref="C45:E46" si="120">+C41+C43</f>
        <v>213</v>
      </c>
      <c r="D45" s="163">
        <f t="shared" si="120"/>
        <v>213</v>
      </c>
      <c r="E45" s="164">
        <f t="shared" si="120"/>
        <v>212</v>
      </c>
      <c r="F45" s="165">
        <f t="shared" si="104"/>
        <v>638</v>
      </c>
      <c r="G45" s="162">
        <f t="shared" ref="G45:J46" si="121">+G41+G43</f>
        <v>150</v>
      </c>
      <c r="H45" s="166">
        <f t="shared" si="121"/>
        <v>150</v>
      </c>
      <c r="I45" s="180">
        <f t="shared" si="105"/>
        <v>938</v>
      </c>
      <c r="J45" s="163">
        <f t="shared" si="121"/>
        <v>155</v>
      </c>
      <c r="K45" s="165">
        <f t="shared" si="106"/>
        <v>455</v>
      </c>
      <c r="L45" s="163">
        <f t="shared" ref="L45:R46" si="122">+L41+L43</f>
        <v>190</v>
      </c>
      <c r="M45" s="163">
        <f t="shared" si="122"/>
        <v>197</v>
      </c>
      <c r="N45" s="163">
        <f t="shared" si="122"/>
        <v>210</v>
      </c>
      <c r="O45" s="165">
        <f t="shared" si="107"/>
        <v>597</v>
      </c>
      <c r="P45" s="163">
        <f>+P41+P43</f>
        <v>210</v>
      </c>
      <c r="Q45" s="163">
        <f>+Q41+Q43</f>
        <v>190</v>
      </c>
      <c r="R45" s="163">
        <f>+R41+R43</f>
        <v>210</v>
      </c>
      <c r="S45" s="165">
        <f t="shared" si="108"/>
        <v>610</v>
      </c>
      <c r="T45" s="167">
        <f t="shared" si="109"/>
        <v>2300</v>
      </c>
      <c r="U45" s="175">
        <f t="shared" si="110"/>
        <v>1362</v>
      </c>
      <c r="V45" s="176">
        <f t="shared" si="111"/>
        <v>6424.5283018867931</v>
      </c>
      <c r="W45" s="643" t="s">
        <v>14</v>
      </c>
      <c r="X45" s="161" t="s">
        <v>60</v>
      </c>
      <c r="Y45" s="162">
        <f t="shared" ref="Y45:AA46" si="123">+Y41+Y43</f>
        <v>213</v>
      </c>
      <c r="Z45" s="163">
        <f t="shared" si="123"/>
        <v>213</v>
      </c>
      <c r="AA45" s="164">
        <f t="shared" si="123"/>
        <v>212</v>
      </c>
      <c r="AB45" s="165">
        <f t="shared" si="112"/>
        <v>638</v>
      </c>
      <c r="AC45" s="162">
        <f>+AC41+AC43</f>
        <v>150</v>
      </c>
      <c r="AD45" s="166">
        <f>+AD41+AD43</f>
        <v>150</v>
      </c>
      <c r="AE45" s="171">
        <f t="shared" si="113"/>
        <v>938</v>
      </c>
      <c r="AF45" s="163">
        <f>+AF41+AF43</f>
        <v>155</v>
      </c>
      <c r="AG45" s="165">
        <f t="shared" si="114"/>
        <v>455</v>
      </c>
      <c r="AH45" s="163">
        <f t="shared" ref="AH45:AJ46" si="124">+AH41+AH43</f>
        <v>190</v>
      </c>
      <c r="AI45" s="163">
        <f t="shared" si="124"/>
        <v>197</v>
      </c>
      <c r="AJ45" s="163">
        <f t="shared" si="124"/>
        <v>210</v>
      </c>
      <c r="AK45" s="165">
        <f t="shared" si="115"/>
        <v>597</v>
      </c>
      <c r="AL45" s="163">
        <f t="shared" ref="AL45:AN46" si="125">+AL41+AL43</f>
        <v>210</v>
      </c>
      <c r="AM45" s="163">
        <f t="shared" si="125"/>
        <v>190</v>
      </c>
      <c r="AN45" s="163">
        <f t="shared" si="125"/>
        <v>210</v>
      </c>
      <c r="AO45" s="165">
        <f t="shared" si="116"/>
        <v>610</v>
      </c>
      <c r="AP45" s="167">
        <f t="shared" si="117"/>
        <v>2300</v>
      </c>
      <c r="AQ45" s="175">
        <f t="shared" si="118"/>
        <v>1362</v>
      </c>
      <c r="AR45" s="176">
        <f t="shared" si="119"/>
        <v>6424.5283018867931</v>
      </c>
    </row>
    <row r="46" spans="1:44" ht="16" thickBot="1" x14ac:dyDescent="0.3">
      <c r="A46" s="644"/>
      <c r="B46" s="155" t="s">
        <v>61</v>
      </c>
      <c r="C46" s="156">
        <f t="shared" si="120"/>
        <v>342.79809999999998</v>
      </c>
      <c r="D46" s="157">
        <f t="shared" si="120"/>
        <v>210.28102000000001</v>
      </c>
      <c r="E46" s="158">
        <f t="shared" si="120"/>
        <v>159.70155</v>
      </c>
      <c r="F46" s="159">
        <f t="shared" si="104"/>
        <v>712.78066999999999</v>
      </c>
      <c r="G46" s="158">
        <f t="shared" si="121"/>
        <v>193.24896999999999</v>
      </c>
      <c r="H46" s="158">
        <f t="shared" si="121"/>
        <v>158.37329999999997</v>
      </c>
      <c r="I46" s="182">
        <f t="shared" si="105"/>
        <v>1064.4029399999999</v>
      </c>
      <c r="J46" s="158">
        <f t="shared" si="121"/>
        <v>0</v>
      </c>
      <c r="K46" s="159">
        <f t="shared" si="106"/>
        <v>351.62226999999996</v>
      </c>
      <c r="L46" s="158">
        <f t="shared" si="122"/>
        <v>0</v>
      </c>
      <c r="M46" s="158">
        <f t="shared" si="122"/>
        <v>0</v>
      </c>
      <c r="N46" s="158">
        <f t="shared" si="122"/>
        <v>0</v>
      </c>
      <c r="O46" s="159">
        <f t="shared" si="107"/>
        <v>0</v>
      </c>
      <c r="P46" s="158">
        <f t="shared" si="122"/>
        <v>0</v>
      </c>
      <c r="Q46" s="158">
        <f t="shared" si="122"/>
        <v>0</v>
      </c>
      <c r="R46" s="158">
        <f t="shared" si="122"/>
        <v>0</v>
      </c>
      <c r="S46" s="159">
        <f t="shared" si="108"/>
        <v>0</v>
      </c>
      <c r="T46" s="160">
        <f t="shared" si="109"/>
        <v>1064.4029399999999</v>
      </c>
      <c r="U46" s="175">
        <f t="shared" si="110"/>
        <v>0</v>
      </c>
      <c r="V46" s="176">
        <f t="shared" si="111"/>
        <v>0</v>
      </c>
      <c r="W46" s="644"/>
      <c r="X46" s="155" t="s">
        <v>61</v>
      </c>
      <c r="Y46" s="156">
        <f t="shared" si="123"/>
        <v>346.55650000000003</v>
      </c>
      <c r="Z46" s="157">
        <f t="shared" si="123"/>
        <v>190.9273</v>
      </c>
      <c r="AA46" s="158">
        <f t="shared" si="123"/>
        <v>161.88079999999999</v>
      </c>
      <c r="AB46" s="159">
        <f t="shared" si="112"/>
        <v>699.3646</v>
      </c>
      <c r="AC46" s="158">
        <f>+AC42+AC44</f>
        <v>203.22750000000002</v>
      </c>
      <c r="AD46" s="158">
        <f>+AD42+AD44</f>
        <v>163.0847</v>
      </c>
      <c r="AE46" s="173">
        <f t="shared" si="113"/>
        <v>1065.6768</v>
      </c>
      <c r="AF46" s="158">
        <f>+AF42+AF44</f>
        <v>0</v>
      </c>
      <c r="AG46" s="159">
        <f t="shared" si="114"/>
        <v>366.31220000000002</v>
      </c>
      <c r="AH46" s="158">
        <f t="shared" si="124"/>
        <v>0</v>
      </c>
      <c r="AI46" s="158">
        <f t="shared" si="124"/>
        <v>0</v>
      </c>
      <c r="AJ46" s="158">
        <f t="shared" si="124"/>
        <v>0</v>
      </c>
      <c r="AK46" s="159">
        <f t="shared" si="115"/>
        <v>0</v>
      </c>
      <c r="AL46" s="158">
        <f t="shared" si="125"/>
        <v>0</v>
      </c>
      <c r="AM46" s="158">
        <f t="shared" si="125"/>
        <v>0</v>
      </c>
      <c r="AN46" s="158">
        <f t="shared" si="125"/>
        <v>0</v>
      </c>
      <c r="AO46" s="159">
        <f t="shared" si="116"/>
        <v>0</v>
      </c>
      <c r="AP46" s="160">
        <f t="shared" si="117"/>
        <v>1065.6768</v>
      </c>
      <c r="AQ46" s="175">
        <f t="shared" si="118"/>
        <v>0</v>
      </c>
      <c r="AR46" s="176">
        <f t="shared" si="119"/>
        <v>0</v>
      </c>
    </row>
    <row r="47" spans="1:44" ht="16" thickBot="1" x14ac:dyDescent="0.3">
      <c r="B47" s="640" t="s">
        <v>53</v>
      </c>
      <c r="C47" s="641"/>
      <c r="D47" s="641"/>
      <c r="E47" s="641"/>
      <c r="F47" s="641"/>
      <c r="G47" s="641"/>
      <c r="H47" s="641"/>
      <c r="I47" s="641"/>
      <c r="J47" s="641"/>
      <c r="K47" s="641"/>
      <c r="L47" s="641"/>
      <c r="M47" s="641"/>
      <c r="N47" s="641"/>
      <c r="O47" s="641"/>
      <c r="P47" s="641"/>
      <c r="Q47" s="641"/>
      <c r="R47" s="641"/>
      <c r="S47" s="641"/>
      <c r="T47" s="641"/>
      <c r="U47" s="169"/>
      <c r="X47" s="640" t="s">
        <v>53</v>
      </c>
      <c r="Y47" s="641"/>
      <c r="Z47" s="641"/>
      <c r="AA47" s="641"/>
      <c r="AB47" s="641"/>
      <c r="AC47" s="641"/>
      <c r="AD47" s="641"/>
      <c r="AE47" s="641"/>
      <c r="AF47" s="641"/>
      <c r="AG47" s="641"/>
      <c r="AH47" s="641"/>
      <c r="AI47" s="641"/>
      <c r="AJ47" s="641"/>
      <c r="AK47" s="641"/>
      <c r="AL47" s="641"/>
      <c r="AM47" s="641"/>
      <c r="AN47" s="641"/>
      <c r="AO47" s="641"/>
      <c r="AP47" s="641"/>
    </row>
    <row r="48" spans="1:44" ht="15.5" hidden="1" x14ac:dyDescent="0.25">
      <c r="A48" s="642" t="s">
        <v>63</v>
      </c>
      <c r="B48" s="161" t="s">
        <v>60</v>
      </c>
      <c r="C48" s="162">
        <v>75</v>
      </c>
      <c r="D48" s="163">
        <v>0</v>
      </c>
      <c r="E48" s="164">
        <v>45</v>
      </c>
      <c r="F48" s="165">
        <f t="shared" ref="F48:F53" si="126">SUM(C48:E48)</f>
        <v>120</v>
      </c>
      <c r="G48" s="162">
        <v>70</v>
      </c>
      <c r="H48" s="166">
        <v>70</v>
      </c>
      <c r="I48" s="180">
        <f t="shared" ref="I48:I53" si="127">F48+SUM(G48:H48)</f>
        <v>260</v>
      </c>
      <c r="J48" s="163">
        <v>70</v>
      </c>
      <c r="K48" s="165">
        <f t="shared" ref="K48:K53" si="128">SUM(G48:H48)+J48</f>
        <v>210</v>
      </c>
      <c r="L48" s="163">
        <v>85</v>
      </c>
      <c r="M48" s="163">
        <v>100</v>
      </c>
      <c r="N48" s="163">
        <v>100</v>
      </c>
      <c r="O48" s="165">
        <f t="shared" ref="O48:O53" si="129">SUM(L48:N48)</f>
        <v>285</v>
      </c>
      <c r="P48" s="163">
        <v>95</v>
      </c>
      <c r="Q48" s="163">
        <v>95</v>
      </c>
      <c r="R48" s="163">
        <v>95</v>
      </c>
      <c r="S48" s="165">
        <f t="shared" ref="S48:S53" si="130">SUM(P48:R48)</f>
        <v>285</v>
      </c>
      <c r="T48" s="167">
        <f t="shared" ref="T48:T53" si="131">F48+K48+O48+S48</f>
        <v>900</v>
      </c>
      <c r="U48" s="175">
        <f t="shared" ref="U48:U53" si="132">+J48+O48+S48</f>
        <v>640</v>
      </c>
      <c r="V48" s="176">
        <f t="shared" ref="V48:V53" si="133">U48/0.212</f>
        <v>3018.867924528302</v>
      </c>
      <c r="W48" s="642" t="s">
        <v>63</v>
      </c>
      <c r="X48" s="161" t="s">
        <v>60</v>
      </c>
      <c r="Y48" s="162">
        <v>75</v>
      </c>
      <c r="Z48" s="163">
        <v>10</v>
      </c>
      <c r="AA48" s="164">
        <v>25</v>
      </c>
      <c r="AB48" s="165">
        <f t="shared" ref="AB48:AB53" si="134">SUM(Y48:AA48)</f>
        <v>110</v>
      </c>
      <c r="AC48" s="162">
        <v>75</v>
      </c>
      <c r="AD48" s="166">
        <v>75</v>
      </c>
      <c r="AE48" s="171">
        <f t="shared" ref="AE48:AE53" si="135">AB48+SUM(AC48:AD48)</f>
        <v>260</v>
      </c>
      <c r="AF48" s="163">
        <v>75</v>
      </c>
      <c r="AG48" s="165">
        <f t="shared" ref="AG48:AG53" si="136">SUM(AC48:AD48)+AF48</f>
        <v>225</v>
      </c>
      <c r="AH48" s="163">
        <v>85</v>
      </c>
      <c r="AI48" s="163">
        <v>90</v>
      </c>
      <c r="AJ48" s="163">
        <v>95</v>
      </c>
      <c r="AK48" s="165">
        <f t="shared" ref="AK48:AK53" si="137">SUM(AH48:AJ48)</f>
        <v>270</v>
      </c>
      <c r="AL48" s="163">
        <v>100</v>
      </c>
      <c r="AM48" s="163">
        <v>95</v>
      </c>
      <c r="AN48" s="163">
        <v>100</v>
      </c>
      <c r="AO48" s="165">
        <f t="shared" ref="AO48:AO53" si="138">SUM(AL48:AN48)</f>
        <v>295</v>
      </c>
      <c r="AP48" s="167">
        <f t="shared" ref="AP48:AP53" si="139">AB48+AG48+AK48+AO48</f>
        <v>900</v>
      </c>
      <c r="AQ48" s="175">
        <f t="shared" ref="AQ48:AQ53" si="140">+AF48+AK48+AO48</f>
        <v>640</v>
      </c>
      <c r="AR48" s="176">
        <f t="shared" ref="AR48:AR53" si="141">AQ48/0.212</f>
        <v>3018.867924528302</v>
      </c>
    </row>
    <row r="49" spans="1:44" ht="16" hidden="1" thickBot="1" x14ac:dyDescent="0.3">
      <c r="A49" s="643"/>
      <c r="B49" s="146" t="s">
        <v>61</v>
      </c>
      <c r="C49" s="147">
        <f t="array" ref="C49:E49">TRANSPOSE('Actual Production'!$U$127:$U$129)/1000</f>
        <v>66.417000000000002</v>
      </c>
      <c r="D49" s="148">
        <v>0</v>
      </c>
      <c r="E49" s="149">
        <v>33.85</v>
      </c>
      <c r="F49" s="150">
        <f t="shared" si="126"/>
        <v>100.267</v>
      </c>
      <c r="G49" s="147">
        <f t="array" ref="G49:H49">TRANSPOSE('Actual Production'!$U$130:$U$131)/1000</f>
        <v>66.507000000000005</v>
      </c>
      <c r="H49" s="151">
        <v>71.950999999999993</v>
      </c>
      <c r="I49" s="181">
        <f t="shared" si="127"/>
        <v>238.72499999999999</v>
      </c>
      <c r="J49" s="148"/>
      <c r="K49" s="150">
        <f t="shared" si="128"/>
        <v>138.458</v>
      </c>
      <c r="L49" s="152"/>
      <c r="M49" s="148"/>
      <c r="N49" s="152"/>
      <c r="O49" s="150">
        <f t="shared" si="129"/>
        <v>0</v>
      </c>
      <c r="P49" s="148"/>
      <c r="Q49" s="152"/>
      <c r="R49" s="148"/>
      <c r="S49" s="150">
        <f t="shared" si="130"/>
        <v>0</v>
      </c>
      <c r="T49" s="153">
        <f t="shared" si="131"/>
        <v>238.72499999999999</v>
      </c>
      <c r="U49" s="175">
        <f t="shared" si="132"/>
        <v>0</v>
      </c>
      <c r="V49" s="176">
        <f t="shared" si="133"/>
        <v>0</v>
      </c>
      <c r="W49" s="643"/>
      <c r="X49" s="146" t="s">
        <v>61</v>
      </c>
      <c r="Y49" s="147">
        <f t="array" ref="Y49:AA49">TRANSPOSE('Actual Production'!$BA$127:$BA$129)/1000</f>
        <v>62.011000000000003</v>
      </c>
      <c r="Z49" s="148">
        <v>1.5109999999999999</v>
      </c>
      <c r="AA49" s="149">
        <v>38.881</v>
      </c>
      <c r="AB49" s="150">
        <f t="shared" si="134"/>
        <v>102.40300000000001</v>
      </c>
      <c r="AC49" s="147">
        <f t="array" ref="AC49:AD49">TRANSPOSE('Actual Production'!$BA$130:$BA$131)/1000</f>
        <v>76.090999999999994</v>
      </c>
      <c r="AD49" s="151">
        <v>66.150999999999996</v>
      </c>
      <c r="AE49" s="172">
        <f t="shared" si="135"/>
        <v>244.64499999999998</v>
      </c>
      <c r="AF49" s="148"/>
      <c r="AG49" s="150">
        <f t="shared" si="136"/>
        <v>142.24199999999999</v>
      </c>
      <c r="AH49" s="152"/>
      <c r="AI49" s="148"/>
      <c r="AJ49" s="152"/>
      <c r="AK49" s="150">
        <f t="shared" si="137"/>
        <v>0</v>
      </c>
      <c r="AL49" s="148"/>
      <c r="AM49" s="152"/>
      <c r="AN49" s="148"/>
      <c r="AO49" s="150">
        <f t="shared" si="138"/>
        <v>0</v>
      </c>
      <c r="AP49" s="153">
        <f t="shared" si="139"/>
        <v>244.64499999999998</v>
      </c>
      <c r="AQ49" s="175">
        <f t="shared" si="140"/>
        <v>0</v>
      </c>
      <c r="AR49" s="176">
        <f t="shared" si="141"/>
        <v>0</v>
      </c>
    </row>
    <row r="50" spans="1:44" ht="15.5" hidden="1" x14ac:dyDescent="0.25">
      <c r="A50" s="643" t="s">
        <v>62</v>
      </c>
      <c r="B50" s="161" t="s">
        <v>60</v>
      </c>
      <c r="C50" s="162">
        <v>260</v>
      </c>
      <c r="D50" s="163">
        <v>0</v>
      </c>
      <c r="E50" s="164">
        <v>150</v>
      </c>
      <c r="F50" s="165">
        <f t="shared" si="126"/>
        <v>410</v>
      </c>
      <c r="G50" s="162">
        <v>220</v>
      </c>
      <c r="H50" s="166">
        <v>220</v>
      </c>
      <c r="I50" s="180">
        <f t="shared" si="127"/>
        <v>850</v>
      </c>
      <c r="J50" s="163">
        <v>220</v>
      </c>
      <c r="K50" s="165">
        <f t="shared" si="128"/>
        <v>660</v>
      </c>
      <c r="L50" s="163">
        <v>265</v>
      </c>
      <c r="M50" s="163">
        <v>265</v>
      </c>
      <c r="N50" s="163">
        <v>270</v>
      </c>
      <c r="O50" s="165">
        <f t="shared" si="129"/>
        <v>800</v>
      </c>
      <c r="P50" s="163">
        <v>280</v>
      </c>
      <c r="Q50" s="163">
        <v>270</v>
      </c>
      <c r="R50" s="163">
        <v>280</v>
      </c>
      <c r="S50" s="165">
        <f t="shared" si="130"/>
        <v>830</v>
      </c>
      <c r="T50" s="167">
        <f t="shared" si="131"/>
        <v>2700</v>
      </c>
      <c r="U50" s="175">
        <f t="shared" si="132"/>
        <v>1850</v>
      </c>
      <c r="V50" s="176">
        <f t="shared" si="133"/>
        <v>8726.4150943396235</v>
      </c>
      <c r="W50" s="643" t="s">
        <v>62</v>
      </c>
      <c r="X50" s="161" t="s">
        <v>60</v>
      </c>
      <c r="Y50" s="162">
        <v>165</v>
      </c>
      <c r="Z50" s="163">
        <v>50</v>
      </c>
      <c r="AA50" s="164">
        <v>200</v>
      </c>
      <c r="AB50" s="165">
        <f t="shared" si="134"/>
        <v>415</v>
      </c>
      <c r="AC50" s="162">
        <v>240</v>
      </c>
      <c r="AD50" s="166">
        <v>240</v>
      </c>
      <c r="AE50" s="171">
        <f t="shared" si="135"/>
        <v>895</v>
      </c>
      <c r="AF50" s="163">
        <v>230</v>
      </c>
      <c r="AG50" s="165">
        <f t="shared" si="136"/>
        <v>710</v>
      </c>
      <c r="AH50" s="163">
        <v>265</v>
      </c>
      <c r="AI50" s="163">
        <v>265</v>
      </c>
      <c r="AJ50" s="163">
        <v>270</v>
      </c>
      <c r="AK50" s="165">
        <f t="shared" si="137"/>
        <v>800</v>
      </c>
      <c r="AL50" s="163">
        <v>265</v>
      </c>
      <c r="AM50" s="163">
        <v>240</v>
      </c>
      <c r="AN50" s="163">
        <v>270</v>
      </c>
      <c r="AO50" s="165">
        <f t="shared" si="138"/>
        <v>775</v>
      </c>
      <c r="AP50" s="167">
        <f t="shared" si="139"/>
        <v>2700</v>
      </c>
      <c r="AQ50" s="175">
        <f t="shared" si="140"/>
        <v>1805</v>
      </c>
      <c r="AR50" s="176">
        <f t="shared" si="141"/>
        <v>8514.1509433962274</v>
      </c>
    </row>
    <row r="51" spans="1:44" ht="16" hidden="1" thickBot="1" x14ac:dyDescent="0.3">
      <c r="A51" s="643"/>
      <c r="B51" s="146" t="s">
        <v>61</v>
      </c>
      <c r="C51" s="147">
        <f t="array" ref="C51:E51">TRANSPOSE('Actual Production'!$V$127:$V$129)/1000</f>
        <v>210.39599999999999</v>
      </c>
      <c r="D51" s="151">
        <v>0</v>
      </c>
      <c r="E51" s="154">
        <v>118.97199999999999</v>
      </c>
      <c r="F51" s="150">
        <f t="shared" si="126"/>
        <v>329.36799999999999</v>
      </c>
      <c r="G51" s="147">
        <f t="array" ref="G51:H51">TRANSPOSE('Actual Production'!$V$130:$V$131)/1000</f>
        <v>173.62</v>
      </c>
      <c r="H51" s="151">
        <v>147.84</v>
      </c>
      <c r="I51" s="181">
        <f t="shared" si="127"/>
        <v>650.82799999999997</v>
      </c>
      <c r="J51" s="148"/>
      <c r="K51" s="150">
        <f t="shared" si="128"/>
        <v>321.46000000000004</v>
      </c>
      <c r="L51" s="152"/>
      <c r="M51" s="148"/>
      <c r="N51" s="152"/>
      <c r="O51" s="150">
        <f t="shared" si="129"/>
        <v>0</v>
      </c>
      <c r="P51" s="148"/>
      <c r="Q51" s="152"/>
      <c r="R51" s="148"/>
      <c r="S51" s="150">
        <f t="shared" si="130"/>
        <v>0</v>
      </c>
      <c r="T51" s="153">
        <f t="shared" si="131"/>
        <v>650.82799999999997</v>
      </c>
      <c r="U51" s="175">
        <f t="shared" si="132"/>
        <v>0</v>
      </c>
      <c r="V51" s="176">
        <f t="shared" si="133"/>
        <v>0</v>
      </c>
      <c r="W51" s="643"/>
      <c r="X51" s="146" t="s">
        <v>61</v>
      </c>
      <c r="Y51" s="147">
        <f t="array" ref="Y51:AA51">TRANSPOSE('Actual Production'!$BB$127:$BB$129)/1000</f>
        <v>137.54900000000001</v>
      </c>
      <c r="Z51" s="151">
        <v>47.543999999999997</v>
      </c>
      <c r="AA51" s="154">
        <v>110.634</v>
      </c>
      <c r="AB51" s="150">
        <f t="shared" si="134"/>
        <v>295.72700000000003</v>
      </c>
      <c r="AC51" s="147">
        <f t="array" ref="AC51:AD51">TRANSPOSE('Actual Production'!$BB$130:$BB$131)/1000</f>
        <v>159.113</v>
      </c>
      <c r="AD51" s="151">
        <v>187.274</v>
      </c>
      <c r="AE51" s="172">
        <f t="shared" si="135"/>
        <v>642.11400000000003</v>
      </c>
      <c r="AF51" s="148"/>
      <c r="AG51" s="150">
        <f t="shared" si="136"/>
        <v>346.387</v>
      </c>
      <c r="AH51" s="152"/>
      <c r="AI51" s="148"/>
      <c r="AJ51" s="152"/>
      <c r="AK51" s="150">
        <f t="shared" si="137"/>
        <v>0</v>
      </c>
      <c r="AL51" s="148"/>
      <c r="AM51" s="152"/>
      <c r="AN51" s="148"/>
      <c r="AO51" s="150">
        <f t="shared" si="138"/>
        <v>0</v>
      </c>
      <c r="AP51" s="153">
        <f t="shared" si="139"/>
        <v>642.11400000000003</v>
      </c>
      <c r="AQ51" s="175">
        <f t="shared" si="140"/>
        <v>0</v>
      </c>
      <c r="AR51" s="176">
        <f t="shared" si="141"/>
        <v>0</v>
      </c>
    </row>
    <row r="52" spans="1:44" ht="15.5" x14ac:dyDescent="0.25">
      <c r="A52" s="643" t="s">
        <v>14</v>
      </c>
      <c r="B52" s="161" t="s">
        <v>60</v>
      </c>
      <c r="C52" s="162">
        <f t="shared" ref="C52:E53" si="142">+C48+C50</f>
        <v>335</v>
      </c>
      <c r="D52" s="163">
        <f t="shared" si="142"/>
        <v>0</v>
      </c>
      <c r="E52" s="164">
        <f t="shared" si="142"/>
        <v>195</v>
      </c>
      <c r="F52" s="165">
        <f t="shared" si="126"/>
        <v>530</v>
      </c>
      <c r="G52" s="162">
        <f t="shared" ref="G52:J53" si="143">+G48+G50</f>
        <v>290</v>
      </c>
      <c r="H52" s="166">
        <f t="shared" si="143"/>
        <v>290</v>
      </c>
      <c r="I52" s="180">
        <f t="shared" si="127"/>
        <v>1110</v>
      </c>
      <c r="J52" s="163">
        <f t="shared" si="143"/>
        <v>290</v>
      </c>
      <c r="K52" s="165">
        <f t="shared" si="128"/>
        <v>870</v>
      </c>
      <c r="L52" s="163">
        <f t="shared" ref="L52:R53" si="144">+L48+L50</f>
        <v>350</v>
      </c>
      <c r="M52" s="163">
        <f t="shared" si="144"/>
        <v>365</v>
      </c>
      <c r="N52" s="163">
        <f t="shared" si="144"/>
        <v>370</v>
      </c>
      <c r="O52" s="165">
        <f t="shared" si="129"/>
        <v>1085</v>
      </c>
      <c r="P52" s="163">
        <f>+P48+P50</f>
        <v>375</v>
      </c>
      <c r="Q52" s="163">
        <f>+Q48+Q50</f>
        <v>365</v>
      </c>
      <c r="R52" s="163">
        <f>+R48+R50</f>
        <v>375</v>
      </c>
      <c r="S52" s="165">
        <f t="shared" si="130"/>
        <v>1115</v>
      </c>
      <c r="T52" s="167">
        <f t="shared" si="131"/>
        <v>3600</v>
      </c>
      <c r="U52" s="175">
        <f t="shared" si="132"/>
        <v>2490</v>
      </c>
      <c r="V52" s="176">
        <f t="shared" si="133"/>
        <v>11745.283018867925</v>
      </c>
      <c r="W52" s="643" t="s">
        <v>14</v>
      </c>
      <c r="X52" s="161" t="s">
        <v>60</v>
      </c>
      <c r="Y52" s="162">
        <f t="shared" ref="Y52:AA53" si="145">+Y48+Y50</f>
        <v>240</v>
      </c>
      <c r="Z52" s="163">
        <f t="shared" si="145"/>
        <v>60</v>
      </c>
      <c r="AA52" s="164">
        <f t="shared" si="145"/>
        <v>225</v>
      </c>
      <c r="AB52" s="165">
        <f t="shared" si="134"/>
        <v>525</v>
      </c>
      <c r="AC52" s="162">
        <f>+AC48+AC50</f>
        <v>315</v>
      </c>
      <c r="AD52" s="166">
        <f>+AD48+AD50</f>
        <v>315</v>
      </c>
      <c r="AE52" s="171">
        <f t="shared" si="135"/>
        <v>1155</v>
      </c>
      <c r="AF52" s="163">
        <f>+AF48+AF50</f>
        <v>305</v>
      </c>
      <c r="AG52" s="165">
        <f t="shared" si="136"/>
        <v>935</v>
      </c>
      <c r="AH52" s="163">
        <f t="shared" ref="AH52:AJ53" si="146">+AH48+AH50</f>
        <v>350</v>
      </c>
      <c r="AI52" s="163">
        <f t="shared" si="146"/>
        <v>355</v>
      </c>
      <c r="AJ52" s="163">
        <f t="shared" si="146"/>
        <v>365</v>
      </c>
      <c r="AK52" s="165">
        <f t="shared" si="137"/>
        <v>1070</v>
      </c>
      <c r="AL52" s="163">
        <f t="shared" ref="AL52:AN53" si="147">+AL48+AL50</f>
        <v>365</v>
      </c>
      <c r="AM52" s="163">
        <f t="shared" si="147"/>
        <v>335</v>
      </c>
      <c r="AN52" s="163">
        <f t="shared" si="147"/>
        <v>370</v>
      </c>
      <c r="AO52" s="165">
        <f t="shared" si="138"/>
        <v>1070</v>
      </c>
      <c r="AP52" s="167">
        <f t="shared" si="139"/>
        <v>3600</v>
      </c>
      <c r="AQ52" s="175">
        <f t="shared" si="140"/>
        <v>2445</v>
      </c>
      <c r="AR52" s="176">
        <f t="shared" si="141"/>
        <v>11533.018867924529</v>
      </c>
    </row>
    <row r="53" spans="1:44" ht="16" thickBot="1" x14ac:dyDescent="0.3">
      <c r="A53" s="644"/>
      <c r="B53" s="155" t="s">
        <v>61</v>
      </c>
      <c r="C53" s="156">
        <f t="shared" si="142"/>
        <v>276.81299999999999</v>
      </c>
      <c r="D53" s="157">
        <f t="shared" si="142"/>
        <v>0</v>
      </c>
      <c r="E53" s="158">
        <f t="shared" si="142"/>
        <v>152.822</v>
      </c>
      <c r="F53" s="159">
        <f t="shared" si="126"/>
        <v>429.63499999999999</v>
      </c>
      <c r="G53" s="158">
        <f t="shared" si="143"/>
        <v>240.12700000000001</v>
      </c>
      <c r="H53" s="158">
        <f t="shared" si="143"/>
        <v>219.791</v>
      </c>
      <c r="I53" s="182">
        <f t="shared" si="127"/>
        <v>889.553</v>
      </c>
      <c r="J53" s="158">
        <f t="shared" si="143"/>
        <v>0</v>
      </c>
      <c r="K53" s="159">
        <f t="shared" si="128"/>
        <v>459.91800000000001</v>
      </c>
      <c r="L53" s="158">
        <f t="shared" si="144"/>
        <v>0</v>
      </c>
      <c r="M53" s="158">
        <f t="shared" si="144"/>
        <v>0</v>
      </c>
      <c r="N53" s="158">
        <f t="shared" si="144"/>
        <v>0</v>
      </c>
      <c r="O53" s="159">
        <f t="shared" si="129"/>
        <v>0</v>
      </c>
      <c r="P53" s="158">
        <f t="shared" si="144"/>
        <v>0</v>
      </c>
      <c r="Q53" s="158">
        <f t="shared" si="144"/>
        <v>0</v>
      </c>
      <c r="R53" s="158">
        <f t="shared" si="144"/>
        <v>0</v>
      </c>
      <c r="S53" s="159">
        <f t="shared" si="130"/>
        <v>0</v>
      </c>
      <c r="T53" s="160">
        <f t="shared" si="131"/>
        <v>889.553</v>
      </c>
      <c r="U53" s="175">
        <f t="shared" si="132"/>
        <v>0</v>
      </c>
      <c r="V53" s="176">
        <f t="shared" si="133"/>
        <v>0</v>
      </c>
      <c r="W53" s="644"/>
      <c r="X53" s="155" t="s">
        <v>61</v>
      </c>
      <c r="Y53" s="156">
        <f t="shared" si="145"/>
        <v>199.56</v>
      </c>
      <c r="Z53" s="157">
        <f t="shared" si="145"/>
        <v>49.055</v>
      </c>
      <c r="AA53" s="158">
        <f t="shared" si="145"/>
        <v>149.51499999999999</v>
      </c>
      <c r="AB53" s="159">
        <f t="shared" si="134"/>
        <v>398.13</v>
      </c>
      <c r="AC53" s="158">
        <f>+AC49+AC51</f>
        <v>235.20400000000001</v>
      </c>
      <c r="AD53" s="158">
        <f>+AD49+AD51</f>
        <v>253.42500000000001</v>
      </c>
      <c r="AE53" s="173">
        <f t="shared" si="135"/>
        <v>886.75900000000001</v>
      </c>
      <c r="AF53" s="158">
        <f>+AF49+AF51</f>
        <v>0</v>
      </c>
      <c r="AG53" s="159">
        <f t="shared" si="136"/>
        <v>488.62900000000002</v>
      </c>
      <c r="AH53" s="158">
        <f t="shared" si="146"/>
        <v>0</v>
      </c>
      <c r="AI53" s="158">
        <f t="shared" si="146"/>
        <v>0</v>
      </c>
      <c r="AJ53" s="158">
        <f t="shared" si="146"/>
        <v>0</v>
      </c>
      <c r="AK53" s="159">
        <f t="shared" si="137"/>
        <v>0</v>
      </c>
      <c r="AL53" s="158">
        <f t="shared" si="147"/>
        <v>0</v>
      </c>
      <c r="AM53" s="158">
        <f t="shared" si="147"/>
        <v>0</v>
      </c>
      <c r="AN53" s="158">
        <f t="shared" si="147"/>
        <v>0</v>
      </c>
      <c r="AO53" s="159">
        <f t="shared" si="138"/>
        <v>0</v>
      </c>
      <c r="AP53" s="160">
        <f t="shared" si="139"/>
        <v>886.75900000000001</v>
      </c>
      <c r="AQ53" s="175">
        <f t="shared" si="140"/>
        <v>0</v>
      </c>
      <c r="AR53" s="176">
        <f t="shared" si="141"/>
        <v>0</v>
      </c>
    </row>
    <row r="54" spans="1:44" ht="16" thickBot="1" x14ac:dyDescent="0.3">
      <c r="B54" s="640" t="s">
        <v>54</v>
      </c>
      <c r="C54" s="641"/>
      <c r="D54" s="641"/>
      <c r="E54" s="641"/>
      <c r="F54" s="641"/>
      <c r="G54" s="641"/>
      <c r="H54" s="641"/>
      <c r="I54" s="641"/>
      <c r="J54" s="641"/>
      <c r="K54" s="641"/>
      <c r="L54" s="641"/>
      <c r="M54" s="641"/>
      <c r="N54" s="641"/>
      <c r="O54" s="641"/>
      <c r="P54" s="641"/>
      <c r="Q54" s="641"/>
      <c r="R54" s="641"/>
      <c r="S54" s="641"/>
      <c r="T54" s="641"/>
      <c r="U54" s="169"/>
      <c r="X54" s="640" t="s">
        <v>54</v>
      </c>
      <c r="Y54" s="641"/>
      <c r="Z54" s="641"/>
      <c r="AA54" s="641"/>
      <c r="AB54" s="641"/>
      <c r="AC54" s="641"/>
      <c r="AD54" s="641"/>
      <c r="AE54" s="641"/>
      <c r="AF54" s="641"/>
      <c r="AG54" s="641"/>
      <c r="AH54" s="641"/>
      <c r="AI54" s="641"/>
      <c r="AJ54" s="641"/>
      <c r="AK54" s="641"/>
      <c r="AL54" s="641"/>
      <c r="AM54" s="641"/>
      <c r="AN54" s="641"/>
      <c r="AO54" s="641"/>
      <c r="AP54" s="641"/>
    </row>
    <row r="55" spans="1:44" ht="15.5" hidden="1" x14ac:dyDescent="0.25">
      <c r="A55" s="642" t="s">
        <v>63</v>
      </c>
      <c r="B55" s="161" t="s">
        <v>60</v>
      </c>
      <c r="C55" s="162">
        <v>20</v>
      </c>
      <c r="D55" s="163">
        <v>25</v>
      </c>
      <c r="E55" s="164">
        <v>15</v>
      </c>
      <c r="F55" s="165">
        <f t="shared" ref="F55:F60" si="148">SUM(C55:E55)</f>
        <v>60</v>
      </c>
      <c r="G55" s="162">
        <v>23</v>
      </c>
      <c r="H55" s="166">
        <v>25</v>
      </c>
      <c r="I55" s="180">
        <f t="shared" ref="I55:I60" si="149">F55+SUM(G55:H55)</f>
        <v>108</v>
      </c>
      <c r="J55" s="163">
        <v>22</v>
      </c>
      <c r="K55" s="165">
        <f t="shared" ref="K55:K60" si="150">SUM(G55:H55)+J55</f>
        <v>70</v>
      </c>
      <c r="L55" s="163">
        <v>30</v>
      </c>
      <c r="M55" s="163">
        <v>35</v>
      </c>
      <c r="N55" s="163">
        <v>40</v>
      </c>
      <c r="O55" s="165">
        <f t="shared" ref="O55:O60" si="151">SUM(L55:N55)</f>
        <v>105</v>
      </c>
      <c r="P55" s="163">
        <v>40</v>
      </c>
      <c r="Q55" s="163">
        <v>35</v>
      </c>
      <c r="R55" s="163">
        <v>40</v>
      </c>
      <c r="S55" s="165">
        <f t="shared" ref="S55:S60" si="152">SUM(P55:R55)</f>
        <v>115</v>
      </c>
      <c r="T55" s="167">
        <f t="shared" ref="T55:T60" si="153">F55+K55+O55+S55</f>
        <v>350</v>
      </c>
      <c r="U55" s="175">
        <f t="shared" ref="U55:U60" si="154">+J55+O55+S55</f>
        <v>242</v>
      </c>
      <c r="V55" s="176">
        <f t="shared" ref="V55:V60" si="155">U55/0.212</f>
        <v>1141.5094339622642</v>
      </c>
      <c r="W55" s="642" t="s">
        <v>63</v>
      </c>
      <c r="X55" s="161" t="s">
        <v>60</v>
      </c>
      <c r="Y55" s="162">
        <v>23</v>
      </c>
      <c r="Z55" s="163">
        <v>20</v>
      </c>
      <c r="AA55" s="164">
        <v>22</v>
      </c>
      <c r="AB55" s="165">
        <f t="shared" ref="AB55:AB60" si="156">SUM(Y55:AA55)</f>
        <v>65</v>
      </c>
      <c r="AC55" s="162">
        <v>20</v>
      </c>
      <c r="AD55" s="166">
        <v>20</v>
      </c>
      <c r="AE55" s="171">
        <f t="shared" ref="AE55:AE60" si="157">AB55+SUM(AC55:AD55)</f>
        <v>105</v>
      </c>
      <c r="AF55" s="163">
        <v>22</v>
      </c>
      <c r="AG55" s="165">
        <f t="shared" ref="AG55:AG60" si="158">SUM(AC55:AD55)+AF55</f>
        <v>62</v>
      </c>
      <c r="AH55" s="163">
        <v>35</v>
      </c>
      <c r="AI55" s="163">
        <v>43</v>
      </c>
      <c r="AJ55" s="163">
        <v>40</v>
      </c>
      <c r="AK55" s="165">
        <f t="shared" ref="AK55:AK60" si="159">SUM(AH55:AJ55)</f>
        <v>118</v>
      </c>
      <c r="AL55" s="163">
        <v>35</v>
      </c>
      <c r="AM55" s="163">
        <v>30</v>
      </c>
      <c r="AN55" s="163">
        <v>40</v>
      </c>
      <c r="AO55" s="165">
        <f t="shared" ref="AO55:AO60" si="160">SUM(AL55:AN55)</f>
        <v>105</v>
      </c>
      <c r="AP55" s="167">
        <f t="shared" ref="AP55:AP60" si="161">AB55+AG55+AK55+AO55</f>
        <v>350</v>
      </c>
      <c r="AQ55" s="175">
        <f t="shared" ref="AQ55:AQ60" si="162">+AF55+AK55+AO55</f>
        <v>245</v>
      </c>
      <c r="AR55" s="176">
        <f t="shared" ref="AR55:AR60" si="163">AQ55/0.212</f>
        <v>1155.6603773584907</v>
      </c>
    </row>
    <row r="56" spans="1:44" ht="16" hidden="1" thickBot="1" x14ac:dyDescent="0.3">
      <c r="A56" s="643"/>
      <c r="B56" s="146" t="s">
        <v>61</v>
      </c>
      <c r="C56" s="147">
        <f t="array" ref="C56:E56">TRANSPOSE('Actual Production'!$X$127:$X$129)/1000</f>
        <v>18.389060000000001</v>
      </c>
      <c r="D56" s="148">
        <v>25.46922</v>
      </c>
      <c r="E56" s="149">
        <v>17.22475</v>
      </c>
      <c r="F56" s="150">
        <f t="shared" si="148"/>
        <v>61.083030000000001</v>
      </c>
      <c r="G56" s="147">
        <f t="array" ref="G56:H56">TRANSPOSE('Actual Production'!$X$130:$X$131)/1000</f>
        <v>0</v>
      </c>
      <c r="H56" s="151">
        <v>0</v>
      </c>
      <c r="I56" s="181">
        <f t="shared" si="149"/>
        <v>61.083030000000001</v>
      </c>
      <c r="J56" s="148"/>
      <c r="K56" s="150">
        <f t="shared" si="150"/>
        <v>0</v>
      </c>
      <c r="L56" s="152"/>
      <c r="M56" s="148"/>
      <c r="N56" s="152"/>
      <c r="O56" s="150">
        <f t="shared" si="151"/>
        <v>0</v>
      </c>
      <c r="P56" s="148"/>
      <c r="Q56" s="152"/>
      <c r="R56" s="148"/>
      <c r="S56" s="150">
        <f t="shared" si="152"/>
        <v>0</v>
      </c>
      <c r="T56" s="153">
        <f t="shared" si="153"/>
        <v>61.083030000000001</v>
      </c>
      <c r="U56" s="175">
        <f t="shared" si="154"/>
        <v>0</v>
      </c>
      <c r="V56" s="176">
        <f t="shared" si="155"/>
        <v>0</v>
      </c>
      <c r="W56" s="643"/>
      <c r="X56" s="146" t="s">
        <v>61</v>
      </c>
      <c r="Y56" s="147">
        <f t="array" ref="Y56:AA56">TRANSPOSE('Actual Production'!$BD$127:$BD$129)/1000</f>
        <v>21.688740000000003</v>
      </c>
      <c r="Z56" s="148">
        <v>19.27223</v>
      </c>
      <c r="AA56" s="149">
        <v>14.0611</v>
      </c>
      <c r="AB56" s="150">
        <f t="shared" si="156"/>
        <v>55.022069999999999</v>
      </c>
      <c r="AC56" s="147">
        <f t="array" ref="AC56:AD56">TRANSPOSE('Actual Production'!$BD$130:$BD$131)/1000</f>
        <v>15.0221</v>
      </c>
      <c r="AD56" s="151">
        <v>0</v>
      </c>
      <c r="AE56" s="172">
        <f t="shared" si="157"/>
        <v>70.044169999999994</v>
      </c>
      <c r="AF56" s="148"/>
      <c r="AG56" s="150">
        <f t="shared" si="158"/>
        <v>15.0221</v>
      </c>
      <c r="AH56" s="152"/>
      <c r="AI56" s="148"/>
      <c r="AJ56" s="152"/>
      <c r="AK56" s="150">
        <f t="shared" si="159"/>
        <v>0</v>
      </c>
      <c r="AL56" s="148"/>
      <c r="AM56" s="152"/>
      <c r="AN56" s="148"/>
      <c r="AO56" s="150">
        <f t="shared" si="160"/>
        <v>0</v>
      </c>
      <c r="AP56" s="153">
        <f t="shared" si="161"/>
        <v>70.044169999999994</v>
      </c>
      <c r="AQ56" s="175">
        <f t="shared" si="162"/>
        <v>0</v>
      </c>
      <c r="AR56" s="176">
        <f t="shared" si="163"/>
        <v>0</v>
      </c>
    </row>
    <row r="57" spans="1:44" ht="15.5" hidden="1" x14ac:dyDescent="0.25">
      <c r="A57" s="643" t="s">
        <v>62</v>
      </c>
      <c r="B57" s="161" t="s">
        <v>60</v>
      </c>
      <c r="C57" s="162">
        <v>25</v>
      </c>
      <c r="D57" s="163">
        <v>30</v>
      </c>
      <c r="E57" s="164">
        <v>50</v>
      </c>
      <c r="F57" s="165">
        <f t="shared" si="148"/>
        <v>105</v>
      </c>
      <c r="G57" s="162">
        <v>8</v>
      </c>
      <c r="H57" s="166">
        <v>25</v>
      </c>
      <c r="I57" s="180">
        <f t="shared" si="149"/>
        <v>138</v>
      </c>
      <c r="J57" s="163">
        <v>25</v>
      </c>
      <c r="K57" s="165">
        <f t="shared" si="150"/>
        <v>58</v>
      </c>
      <c r="L57" s="163">
        <v>25</v>
      </c>
      <c r="M57" s="163">
        <v>37</v>
      </c>
      <c r="N57" s="163">
        <v>50</v>
      </c>
      <c r="O57" s="165">
        <f t="shared" si="151"/>
        <v>112</v>
      </c>
      <c r="P57" s="163">
        <v>40</v>
      </c>
      <c r="Q57" s="163">
        <v>40</v>
      </c>
      <c r="R57" s="163">
        <v>45</v>
      </c>
      <c r="S57" s="165">
        <f t="shared" si="152"/>
        <v>125</v>
      </c>
      <c r="T57" s="167">
        <f t="shared" si="153"/>
        <v>400</v>
      </c>
      <c r="U57" s="175">
        <f t="shared" si="154"/>
        <v>262</v>
      </c>
      <c r="V57" s="176">
        <f t="shared" si="155"/>
        <v>1235.8490566037735</v>
      </c>
      <c r="W57" s="643" t="s">
        <v>62</v>
      </c>
      <c r="X57" s="161" t="s">
        <v>60</v>
      </c>
      <c r="Y57" s="162">
        <v>20</v>
      </c>
      <c r="Z57" s="163">
        <v>0</v>
      </c>
      <c r="AA57" s="164">
        <v>45</v>
      </c>
      <c r="AB57" s="165">
        <f t="shared" si="156"/>
        <v>65</v>
      </c>
      <c r="AC57" s="162">
        <v>30</v>
      </c>
      <c r="AD57" s="166">
        <v>30</v>
      </c>
      <c r="AE57" s="171">
        <f t="shared" si="157"/>
        <v>125</v>
      </c>
      <c r="AF57" s="163">
        <v>30</v>
      </c>
      <c r="AG57" s="165">
        <f t="shared" si="158"/>
        <v>90</v>
      </c>
      <c r="AH57" s="163">
        <v>30</v>
      </c>
      <c r="AI57" s="163">
        <v>40</v>
      </c>
      <c r="AJ57" s="163">
        <v>50</v>
      </c>
      <c r="AK57" s="165">
        <f t="shared" si="159"/>
        <v>120</v>
      </c>
      <c r="AL57" s="163">
        <v>40</v>
      </c>
      <c r="AM57" s="163">
        <v>40</v>
      </c>
      <c r="AN57" s="163">
        <v>45</v>
      </c>
      <c r="AO57" s="165">
        <f t="shared" si="160"/>
        <v>125</v>
      </c>
      <c r="AP57" s="167">
        <f t="shared" si="161"/>
        <v>400</v>
      </c>
      <c r="AQ57" s="175">
        <f t="shared" si="162"/>
        <v>275</v>
      </c>
      <c r="AR57" s="176">
        <f t="shared" si="163"/>
        <v>1297.1698113207547</v>
      </c>
    </row>
    <row r="58" spans="1:44" ht="16" hidden="1" thickBot="1" x14ac:dyDescent="0.3">
      <c r="A58" s="643"/>
      <c r="B58" s="146" t="s">
        <v>61</v>
      </c>
      <c r="C58" s="147">
        <f t="array" ref="C58:E58">TRANSPOSE('Actual Production'!$Y$127:$Y$129)/1000</f>
        <v>17.70853</v>
      </c>
      <c r="D58" s="151">
        <v>19.979959999999998</v>
      </c>
      <c r="E58" s="154">
        <v>26.223320000000001</v>
      </c>
      <c r="F58" s="150">
        <f t="shared" si="148"/>
        <v>63.911810000000003</v>
      </c>
      <c r="G58" s="147">
        <f t="array" ref="G58:H58">TRANSPOSE('Actual Production'!$Y$130:$Y$131)/1000</f>
        <v>0</v>
      </c>
      <c r="H58" s="151">
        <v>0</v>
      </c>
      <c r="I58" s="181">
        <f t="shared" si="149"/>
        <v>63.911810000000003</v>
      </c>
      <c r="J58" s="148"/>
      <c r="K58" s="150">
        <f t="shared" si="150"/>
        <v>0</v>
      </c>
      <c r="L58" s="152"/>
      <c r="M58" s="148"/>
      <c r="N58" s="152"/>
      <c r="O58" s="150">
        <f t="shared" si="151"/>
        <v>0</v>
      </c>
      <c r="P58" s="148"/>
      <c r="Q58" s="152"/>
      <c r="R58" s="148"/>
      <c r="S58" s="150">
        <f t="shared" si="152"/>
        <v>0</v>
      </c>
      <c r="T58" s="153">
        <f t="shared" si="153"/>
        <v>63.911810000000003</v>
      </c>
      <c r="U58" s="175">
        <f t="shared" si="154"/>
        <v>0</v>
      </c>
      <c r="V58" s="176">
        <f t="shared" si="155"/>
        <v>0</v>
      </c>
      <c r="W58" s="643"/>
      <c r="X58" s="146" t="s">
        <v>61</v>
      </c>
      <c r="Y58" s="147">
        <f t="array" ref="Y58:AA58">TRANSPOSE('Actual Production'!$BE$127:$BE$129)/1000</f>
        <v>20.06232</v>
      </c>
      <c r="Z58" s="151">
        <v>0</v>
      </c>
      <c r="AA58" s="154">
        <v>35.941449999999996</v>
      </c>
      <c r="AB58" s="150">
        <f t="shared" si="156"/>
        <v>56.003769999999996</v>
      </c>
      <c r="AC58" s="147">
        <f t="array" ref="AC58:AD58">TRANSPOSE('Actual Production'!$BE$130:$BE$131)/1000</f>
        <v>9.4640000000000004</v>
      </c>
      <c r="AD58" s="151">
        <v>0</v>
      </c>
      <c r="AE58" s="172">
        <f t="shared" si="157"/>
        <v>65.467770000000002</v>
      </c>
      <c r="AF58" s="148"/>
      <c r="AG58" s="150">
        <f t="shared" si="158"/>
        <v>9.4640000000000004</v>
      </c>
      <c r="AH58" s="152"/>
      <c r="AI58" s="148"/>
      <c r="AJ58" s="152"/>
      <c r="AK58" s="150">
        <f t="shared" si="159"/>
        <v>0</v>
      </c>
      <c r="AL58" s="148"/>
      <c r="AM58" s="152"/>
      <c r="AN58" s="148"/>
      <c r="AO58" s="150">
        <f t="shared" si="160"/>
        <v>0</v>
      </c>
      <c r="AP58" s="153">
        <f t="shared" si="161"/>
        <v>65.467770000000002</v>
      </c>
      <c r="AQ58" s="175">
        <f t="shared" si="162"/>
        <v>0</v>
      </c>
      <c r="AR58" s="176">
        <f t="shared" si="163"/>
        <v>0</v>
      </c>
    </row>
    <row r="59" spans="1:44" ht="15.5" x14ac:dyDescent="0.25">
      <c r="A59" s="643" t="s">
        <v>14</v>
      </c>
      <c r="B59" s="161" t="s">
        <v>60</v>
      </c>
      <c r="C59" s="162">
        <f t="shared" ref="C59:E60" si="164">+C55+C57</f>
        <v>45</v>
      </c>
      <c r="D59" s="163">
        <f t="shared" si="164"/>
        <v>55</v>
      </c>
      <c r="E59" s="164">
        <f t="shared" si="164"/>
        <v>65</v>
      </c>
      <c r="F59" s="165">
        <f t="shared" si="148"/>
        <v>165</v>
      </c>
      <c r="G59" s="162">
        <f t="shared" ref="G59:R60" si="165">+G55+G57</f>
        <v>31</v>
      </c>
      <c r="H59" s="166">
        <f t="shared" si="165"/>
        <v>50</v>
      </c>
      <c r="I59" s="180">
        <f t="shared" si="149"/>
        <v>246</v>
      </c>
      <c r="J59" s="163">
        <f t="shared" si="165"/>
        <v>47</v>
      </c>
      <c r="K59" s="165">
        <f t="shared" si="150"/>
        <v>128</v>
      </c>
      <c r="L59" s="163">
        <f>+L55+L57</f>
        <v>55</v>
      </c>
      <c r="M59" s="163">
        <f>+M55+M57</f>
        <v>72</v>
      </c>
      <c r="N59" s="163">
        <f>+N55+N57</f>
        <v>90</v>
      </c>
      <c r="O59" s="165">
        <f t="shared" si="151"/>
        <v>217</v>
      </c>
      <c r="P59" s="163">
        <f>+P55+P57</f>
        <v>80</v>
      </c>
      <c r="Q59" s="163">
        <f>+Q55+Q57</f>
        <v>75</v>
      </c>
      <c r="R59" s="163">
        <f>+R55+R57</f>
        <v>85</v>
      </c>
      <c r="S59" s="165">
        <f t="shared" si="152"/>
        <v>240</v>
      </c>
      <c r="T59" s="167">
        <f t="shared" si="153"/>
        <v>750</v>
      </c>
      <c r="U59" s="175">
        <f t="shared" si="154"/>
        <v>504</v>
      </c>
      <c r="V59" s="176">
        <f t="shared" si="155"/>
        <v>2377.3584905660377</v>
      </c>
      <c r="W59" s="643" t="s">
        <v>14</v>
      </c>
      <c r="X59" s="161" t="s">
        <v>60</v>
      </c>
      <c r="Y59" s="162">
        <f t="shared" ref="Y59:AA60" si="166">+Y55+Y57</f>
        <v>43</v>
      </c>
      <c r="Z59" s="163">
        <f t="shared" si="166"/>
        <v>20</v>
      </c>
      <c r="AA59" s="164">
        <f t="shared" si="166"/>
        <v>67</v>
      </c>
      <c r="AB59" s="165">
        <f t="shared" si="156"/>
        <v>130</v>
      </c>
      <c r="AC59" s="162">
        <f>+AC55+AC57</f>
        <v>50</v>
      </c>
      <c r="AD59" s="166">
        <f>+AD55+AD57</f>
        <v>50</v>
      </c>
      <c r="AE59" s="171">
        <f t="shared" si="157"/>
        <v>230</v>
      </c>
      <c r="AF59" s="163">
        <f>+AF55+AF57</f>
        <v>52</v>
      </c>
      <c r="AG59" s="165">
        <f t="shared" si="158"/>
        <v>152</v>
      </c>
      <c r="AH59" s="163">
        <f t="shared" ref="AH59:AJ60" si="167">+AH55+AH57</f>
        <v>65</v>
      </c>
      <c r="AI59" s="163">
        <f t="shared" si="167"/>
        <v>83</v>
      </c>
      <c r="AJ59" s="163">
        <f t="shared" si="167"/>
        <v>90</v>
      </c>
      <c r="AK59" s="165">
        <f t="shared" si="159"/>
        <v>238</v>
      </c>
      <c r="AL59" s="163">
        <f t="shared" ref="AL59:AN60" si="168">+AL55+AL57</f>
        <v>75</v>
      </c>
      <c r="AM59" s="163">
        <f t="shared" si="168"/>
        <v>70</v>
      </c>
      <c r="AN59" s="163">
        <f t="shared" si="168"/>
        <v>85</v>
      </c>
      <c r="AO59" s="165">
        <f t="shared" si="160"/>
        <v>230</v>
      </c>
      <c r="AP59" s="167">
        <f t="shared" si="161"/>
        <v>750</v>
      </c>
      <c r="AQ59" s="175">
        <f t="shared" si="162"/>
        <v>520</v>
      </c>
      <c r="AR59" s="176">
        <f t="shared" si="163"/>
        <v>2452.8301886792456</v>
      </c>
    </row>
    <row r="60" spans="1:44" ht="16" thickBot="1" x14ac:dyDescent="0.3">
      <c r="A60" s="644"/>
      <c r="B60" s="155" t="s">
        <v>61</v>
      </c>
      <c r="C60" s="156">
        <f t="shared" si="164"/>
        <v>36.097589999999997</v>
      </c>
      <c r="D60" s="157">
        <f t="shared" si="164"/>
        <v>45.449179999999998</v>
      </c>
      <c r="E60" s="158">
        <f t="shared" si="164"/>
        <v>43.448070000000001</v>
      </c>
      <c r="F60" s="159">
        <f t="shared" si="148"/>
        <v>124.99484</v>
      </c>
      <c r="G60" s="158">
        <f t="shared" si="165"/>
        <v>0</v>
      </c>
      <c r="H60" s="158">
        <f t="shared" si="165"/>
        <v>0</v>
      </c>
      <c r="I60" s="182">
        <f t="shared" si="149"/>
        <v>124.99484</v>
      </c>
      <c r="J60" s="158">
        <f t="shared" si="165"/>
        <v>0</v>
      </c>
      <c r="K60" s="159">
        <f t="shared" si="150"/>
        <v>0</v>
      </c>
      <c r="L60" s="158">
        <f t="shared" si="165"/>
        <v>0</v>
      </c>
      <c r="M60" s="158">
        <f t="shared" si="165"/>
        <v>0</v>
      </c>
      <c r="N60" s="158">
        <f t="shared" si="165"/>
        <v>0</v>
      </c>
      <c r="O60" s="159">
        <f t="shared" si="151"/>
        <v>0</v>
      </c>
      <c r="P60" s="158">
        <f t="shared" si="165"/>
        <v>0</v>
      </c>
      <c r="Q60" s="158">
        <f t="shared" si="165"/>
        <v>0</v>
      </c>
      <c r="R60" s="158">
        <f t="shared" si="165"/>
        <v>0</v>
      </c>
      <c r="S60" s="159">
        <f t="shared" si="152"/>
        <v>0</v>
      </c>
      <c r="T60" s="160">
        <f t="shared" si="153"/>
        <v>124.99484</v>
      </c>
      <c r="U60" s="175">
        <f t="shared" si="154"/>
        <v>0</v>
      </c>
      <c r="V60" s="176">
        <f t="shared" si="155"/>
        <v>0</v>
      </c>
      <c r="W60" s="644"/>
      <c r="X60" s="155" t="s">
        <v>61</v>
      </c>
      <c r="Y60" s="156">
        <f t="shared" si="166"/>
        <v>41.751060000000003</v>
      </c>
      <c r="Z60" s="157">
        <f t="shared" si="166"/>
        <v>19.27223</v>
      </c>
      <c r="AA60" s="158">
        <f t="shared" si="166"/>
        <v>50.002549999999999</v>
      </c>
      <c r="AB60" s="159">
        <f t="shared" si="156"/>
        <v>111.02584</v>
      </c>
      <c r="AC60" s="158">
        <f>+AC56+AC58</f>
        <v>24.4861</v>
      </c>
      <c r="AD60" s="158">
        <f>+AD56+AD58</f>
        <v>0</v>
      </c>
      <c r="AE60" s="173">
        <f t="shared" si="157"/>
        <v>135.51194000000001</v>
      </c>
      <c r="AF60" s="158">
        <f>+AF56+AF58</f>
        <v>0</v>
      </c>
      <c r="AG60" s="159">
        <f t="shared" si="158"/>
        <v>24.4861</v>
      </c>
      <c r="AH60" s="158">
        <f t="shared" si="167"/>
        <v>0</v>
      </c>
      <c r="AI60" s="158">
        <f t="shared" si="167"/>
        <v>0</v>
      </c>
      <c r="AJ60" s="158">
        <f t="shared" si="167"/>
        <v>0</v>
      </c>
      <c r="AK60" s="159">
        <f t="shared" si="159"/>
        <v>0</v>
      </c>
      <c r="AL60" s="158">
        <f t="shared" si="168"/>
        <v>0</v>
      </c>
      <c r="AM60" s="158">
        <f t="shared" si="168"/>
        <v>0</v>
      </c>
      <c r="AN60" s="158">
        <f t="shared" si="168"/>
        <v>0</v>
      </c>
      <c r="AO60" s="159">
        <f t="shared" si="160"/>
        <v>0</v>
      </c>
      <c r="AP60" s="160">
        <f t="shared" si="161"/>
        <v>135.51194000000001</v>
      </c>
      <c r="AQ60" s="175">
        <f t="shared" si="162"/>
        <v>0</v>
      </c>
      <c r="AR60" s="176">
        <f t="shared" si="163"/>
        <v>0</v>
      </c>
    </row>
    <row r="61" spans="1:44" ht="16" thickBot="1" x14ac:dyDescent="0.3">
      <c r="B61" s="640" t="s">
        <v>55</v>
      </c>
      <c r="C61" s="641"/>
      <c r="D61" s="641"/>
      <c r="E61" s="641"/>
      <c r="F61" s="641"/>
      <c r="G61" s="641"/>
      <c r="H61" s="641"/>
      <c r="I61" s="641"/>
      <c r="J61" s="641"/>
      <c r="K61" s="641"/>
      <c r="L61" s="641"/>
      <c r="M61" s="641"/>
      <c r="N61" s="641"/>
      <c r="O61" s="641"/>
      <c r="P61" s="641"/>
      <c r="Q61" s="641"/>
      <c r="R61" s="641"/>
      <c r="S61" s="641"/>
      <c r="T61" s="641"/>
      <c r="U61" s="169"/>
      <c r="X61" s="640" t="s">
        <v>55</v>
      </c>
      <c r="Y61" s="641"/>
      <c r="Z61" s="641"/>
      <c r="AA61" s="641"/>
      <c r="AB61" s="641"/>
      <c r="AC61" s="641"/>
      <c r="AD61" s="641"/>
      <c r="AE61" s="641"/>
      <c r="AF61" s="641"/>
      <c r="AG61" s="641"/>
      <c r="AH61" s="641"/>
      <c r="AI61" s="641"/>
      <c r="AJ61" s="641"/>
      <c r="AK61" s="641"/>
      <c r="AL61" s="641"/>
      <c r="AM61" s="641"/>
      <c r="AN61" s="641"/>
      <c r="AO61" s="641"/>
      <c r="AP61" s="641"/>
    </row>
    <row r="62" spans="1:44" ht="15.5" hidden="1" x14ac:dyDescent="0.25">
      <c r="A62" s="642" t="s">
        <v>63</v>
      </c>
      <c r="B62" s="161" t="s">
        <v>60</v>
      </c>
      <c r="C62" s="162">
        <f t="shared" ref="C62:E67" si="169">C6+C13+C20+C27+C34+C41+C48+C55</f>
        <v>578</v>
      </c>
      <c r="D62" s="163">
        <f t="shared" si="169"/>
        <v>303</v>
      </c>
      <c r="E62" s="164">
        <f t="shared" si="169"/>
        <v>482</v>
      </c>
      <c r="F62" s="165">
        <f t="shared" ref="F62:F67" si="170">SUM(C62:E62)</f>
        <v>1363</v>
      </c>
      <c r="G62" s="162">
        <f t="shared" ref="G62:J67" si="171">G6+G13+G20+G27+G34+G41+G48+G55</f>
        <v>578</v>
      </c>
      <c r="H62" s="166">
        <f t="shared" si="171"/>
        <v>585</v>
      </c>
      <c r="I62" s="180">
        <f t="shared" ref="I62:I67" si="172">F62+SUM(G62:H62)</f>
        <v>2526</v>
      </c>
      <c r="J62" s="163">
        <f t="shared" si="171"/>
        <v>592</v>
      </c>
      <c r="K62" s="165">
        <f t="shared" ref="K62:K67" si="173">SUM(G62:H62)+J62</f>
        <v>1755</v>
      </c>
      <c r="L62" s="163">
        <f t="shared" ref="L62:N67" si="174">L6+L13+L20+L27+L34+L41+L48+L55</f>
        <v>640</v>
      </c>
      <c r="M62" s="163">
        <f t="shared" si="174"/>
        <v>662</v>
      </c>
      <c r="N62" s="163">
        <f t="shared" si="174"/>
        <v>660</v>
      </c>
      <c r="O62" s="165">
        <f t="shared" ref="O62:O67" si="175">SUM(L62:N62)</f>
        <v>1962</v>
      </c>
      <c r="P62" s="163">
        <f t="shared" ref="P62:R67" si="176">P6+P13+P20+P27+P34+P41+P48+P55</f>
        <v>715</v>
      </c>
      <c r="Q62" s="163">
        <f t="shared" si="176"/>
        <v>690</v>
      </c>
      <c r="R62" s="163">
        <f t="shared" si="176"/>
        <v>715</v>
      </c>
      <c r="S62" s="165">
        <f t="shared" ref="S62:S67" si="177">SUM(P62:R62)</f>
        <v>2120</v>
      </c>
      <c r="T62" s="167">
        <f t="shared" ref="T62:T67" si="178">F62+K62+O62+S62</f>
        <v>7200</v>
      </c>
      <c r="U62" s="175">
        <f t="shared" ref="U62:U67" si="179">+J62+O62+S62</f>
        <v>4674</v>
      </c>
      <c r="V62" s="176">
        <f t="shared" ref="V62:V67" si="180">U62/0.212</f>
        <v>22047.169811320757</v>
      </c>
      <c r="W62" s="642" t="s">
        <v>63</v>
      </c>
      <c r="X62" s="161" t="s">
        <v>60</v>
      </c>
      <c r="Y62" s="162">
        <f t="shared" ref="Y62:AA67" si="181">Y6+Y13+Y20+Y27+Y34+Y41+Y48+Y55</f>
        <v>591</v>
      </c>
      <c r="Z62" s="163">
        <f t="shared" si="181"/>
        <v>343</v>
      </c>
      <c r="AA62" s="164">
        <f t="shared" si="181"/>
        <v>384</v>
      </c>
      <c r="AB62" s="165">
        <f t="shared" ref="AB62:AB67" si="182">SUM(Y62:AA62)</f>
        <v>1318</v>
      </c>
      <c r="AC62" s="162">
        <f t="shared" ref="AC62:AF67" si="183">AC6+AC13+AC20+AC27+AC34+AC41+AC48+AC55</f>
        <v>580</v>
      </c>
      <c r="AD62" s="166">
        <f t="shared" si="183"/>
        <v>585</v>
      </c>
      <c r="AE62" s="171">
        <f t="shared" ref="AE62:AE67" si="184">AB62+SUM(AC62:AD62)</f>
        <v>2483</v>
      </c>
      <c r="AF62" s="163">
        <f t="shared" si="183"/>
        <v>592</v>
      </c>
      <c r="AG62" s="165">
        <f t="shared" ref="AG62:AG67" si="185">SUM(AC62:AD62)+AF62</f>
        <v>1757</v>
      </c>
      <c r="AH62" s="163">
        <f t="shared" ref="AH62:AJ67" si="186">AH6+AH13+AH20+AH27+AH34+AH41+AH48+AH55</f>
        <v>635</v>
      </c>
      <c r="AI62" s="163">
        <f t="shared" si="186"/>
        <v>655</v>
      </c>
      <c r="AJ62" s="163">
        <f t="shared" si="186"/>
        <v>655</v>
      </c>
      <c r="AK62" s="165">
        <f t="shared" ref="AK62:AK67" si="187">SUM(AH62:AJ62)</f>
        <v>1945</v>
      </c>
      <c r="AL62" s="163">
        <f t="shared" ref="AL62:AN67" si="188">AL6+AL13+AL20+AL27+AL34+AL41+AL48+AL55</f>
        <v>735</v>
      </c>
      <c r="AM62" s="163">
        <f t="shared" si="188"/>
        <v>700</v>
      </c>
      <c r="AN62" s="163">
        <f t="shared" si="188"/>
        <v>745</v>
      </c>
      <c r="AO62" s="165">
        <f t="shared" ref="AO62:AO67" si="189">SUM(AL62:AN62)</f>
        <v>2180</v>
      </c>
      <c r="AP62" s="167">
        <f t="shared" ref="AP62:AP67" si="190">AB62+AG62+AK62+AO62</f>
        <v>7200</v>
      </c>
      <c r="AQ62" s="175">
        <f t="shared" ref="AQ62:AQ67" si="191">+AF62+AK62+AO62</f>
        <v>4717</v>
      </c>
      <c r="AR62" s="176">
        <f t="shared" ref="AR62:AR67" si="192">AQ62/0.212</f>
        <v>22250</v>
      </c>
    </row>
    <row r="63" spans="1:44" ht="16" hidden="1" thickBot="1" x14ac:dyDescent="0.3">
      <c r="A63" s="643"/>
      <c r="B63" s="146" t="s">
        <v>61</v>
      </c>
      <c r="C63" s="147">
        <f t="shared" si="169"/>
        <v>528.58856000000003</v>
      </c>
      <c r="D63" s="148">
        <f t="shared" si="169"/>
        <v>275.05163999999996</v>
      </c>
      <c r="E63" s="149">
        <f t="shared" si="169"/>
        <v>369.94646</v>
      </c>
      <c r="F63" s="150">
        <f t="shared" si="170"/>
        <v>1173.5866599999999</v>
      </c>
      <c r="G63" s="147">
        <f t="shared" si="171"/>
        <v>482.48042999999996</v>
      </c>
      <c r="H63" s="151">
        <f t="shared" si="171"/>
        <v>527.97474</v>
      </c>
      <c r="I63" s="181">
        <f t="shared" si="172"/>
        <v>2184.0418300000001</v>
      </c>
      <c r="J63" s="148">
        <f t="shared" si="171"/>
        <v>0</v>
      </c>
      <c r="K63" s="150">
        <f t="shared" si="173"/>
        <v>1010.45517</v>
      </c>
      <c r="L63" s="152">
        <f t="shared" si="174"/>
        <v>0</v>
      </c>
      <c r="M63" s="148">
        <f t="shared" si="174"/>
        <v>0</v>
      </c>
      <c r="N63" s="152">
        <f t="shared" si="174"/>
        <v>0</v>
      </c>
      <c r="O63" s="150">
        <f t="shared" si="175"/>
        <v>0</v>
      </c>
      <c r="P63" s="148">
        <f t="shared" si="176"/>
        <v>0</v>
      </c>
      <c r="Q63" s="152">
        <f t="shared" si="176"/>
        <v>0</v>
      </c>
      <c r="R63" s="148">
        <f t="shared" si="176"/>
        <v>0</v>
      </c>
      <c r="S63" s="150">
        <f t="shared" si="177"/>
        <v>0</v>
      </c>
      <c r="T63" s="153">
        <f t="shared" si="178"/>
        <v>2184.0418300000001</v>
      </c>
      <c r="U63" s="175">
        <f t="shared" si="179"/>
        <v>0</v>
      </c>
      <c r="V63" s="176">
        <f t="shared" si="180"/>
        <v>0</v>
      </c>
      <c r="W63" s="643"/>
      <c r="X63" s="146" t="s">
        <v>61</v>
      </c>
      <c r="Y63" s="147">
        <f t="shared" si="181"/>
        <v>516.44661999999994</v>
      </c>
      <c r="Z63" s="148">
        <f t="shared" si="181"/>
        <v>298.36860000000001</v>
      </c>
      <c r="AA63" s="149">
        <f t="shared" si="181"/>
        <v>337.31733999999994</v>
      </c>
      <c r="AB63" s="150">
        <f t="shared" si="182"/>
        <v>1152.13256</v>
      </c>
      <c r="AC63" s="147">
        <f t="shared" si="183"/>
        <v>535.16543000000001</v>
      </c>
      <c r="AD63" s="151">
        <f t="shared" si="183"/>
        <v>533.21525999999994</v>
      </c>
      <c r="AE63" s="172">
        <f t="shared" si="184"/>
        <v>2220.51325</v>
      </c>
      <c r="AF63" s="148">
        <f t="shared" si="183"/>
        <v>0</v>
      </c>
      <c r="AG63" s="150">
        <f t="shared" si="185"/>
        <v>1068.38069</v>
      </c>
      <c r="AH63" s="152">
        <f t="shared" si="186"/>
        <v>0</v>
      </c>
      <c r="AI63" s="148">
        <f t="shared" si="186"/>
        <v>0</v>
      </c>
      <c r="AJ63" s="152">
        <f t="shared" si="186"/>
        <v>0</v>
      </c>
      <c r="AK63" s="150">
        <f t="shared" si="187"/>
        <v>0</v>
      </c>
      <c r="AL63" s="148">
        <f t="shared" si="188"/>
        <v>0</v>
      </c>
      <c r="AM63" s="152">
        <f t="shared" si="188"/>
        <v>0</v>
      </c>
      <c r="AN63" s="148">
        <f t="shared" si="188"/>
        <v>0</v>
      </c>
      <c r="AO63" s="150">
        <f t="shared" si="189"/>
        <v>0</v>
      </c>
      <c r="AP63" s="153">
        <f t="shared" si="190"/>
        <v>2220.51325</v>
      </c>
      <c r="AQ63" s="175">
        <f t="shared" si="191"/>
        <v>0</v>
      </c>
      <c r="AR63" s="176">
        <f t="shared" si="192"/>
        <v>0</v>
      </c>
    </row>
    <row r="64" spans="1:44" ht="15.5" hidden="1" x14ac:dyDescent="0.25">
      <c r="A64" s="643" t="s">
        <v>62</v>
      </c>
      <c r="B64" s="161" t="s">
        <v>60</v>
      </c>
      <c r="C64" s="162">
        <f t="shared" si="169"/>
        <v>1315</v>
      </c>
      <c r="D64" s="163">
        <f t="shared" si="169"/>
        <v>650</v>
      </c>
      <c r="E64" s="164">
        <f t="shared" si="169"/>
        <v>1100</v>
      </c>
      <c r="F64" s="165">
        <f t="shared" si="170"/>
        <v>3065</v>
      </c>
      <c r="G64" s="162">
        <f t="shared" si="171"/>
        <v>1163</v>
      </c>
      <c r="H64" s="166">
        <f t="shared" si="171"/>
        <v>1220</v>
      </c>
      <c r="I64" s="180">
        <f t="shared" si="172"/>
        <v>5448</v>
      </c>
      <c r="J64" s="163">
        <f t="shared" si="171"/>
        <v>1290</v>
      </c>
      <c r="K64" s="165">
        <f t="shared" si="173"/>
        <v>3673</v>
      </c>
      <c r="L64" s="163">
        <f t="shared" si="174"/>
        <v>1490</v>
      </c>
      <c r="M64" s="163">
        <f t="shared" si="174"/>
        <v>1632</v>
      </c>
      <c r="N64" s="163">
        <f t="shared" si="174"/>
        <v>1650</v>
      </c>
      <c r="O64" s="165">
        <f t="shared" si="175"/>
        <v>4772</v>
      </c>
      <c r="P64" s="163">
        <f t="shared" si="176"/>
        <v>1685</v>
      </c>
      <c r="Q64" s="163">
        <f t="shared" si="176"/>
        <v>1575</v>
      </c>
      <c r="R64" s="163">
        <f t="shared" si="176"/>
        <v>1680</v>
      </c>
      <c r="S64" s="165">
        <f t="shared" si="177"/>
        <v>4940</v>
      </c>
      <c r="T64" s="167">
        <f t="shared" si="178"/>
        <v>16450</v>
      </c>
      <c r="U64" s="175">
        <f t="shared" si="179"/>
        <v>11002</v>
      </c>
      <c r="V64" s="176">
        <f t="shared" si="180"/>
        <v>51896.226415094345</v>
      </c>
      <c r="W64" s="643" t="s">
        <v>62</v>
      </c>
      <c r="X64" s="161" t="s">
        <v>60</v>
      </c>
      <c r="Y64" s="162">
        <f t="shared" si="181"/>
        <v>875</v>
      </c>
      <c r="Z64" s="163">
        <f t="shared" si="181"/>
        <v>755</v>
      </c>
      <c r="AA64" s="164">
        <f t="shared" si="181"/>
        <v>1027</v>
      </c>
      <c r="AB64" s="165">
        <f t="shared" si="182"/>
        <v>2657</v>
      </c>
      <c r="AC64" s="162">
        <f t="shared" si="183"/>
        <v>1119</v>
      </c>
      <c r="AD64" s="166">
        <f t="shared" si="183"/>
        <v>1265</v>
      </c>
      <c r="AE64" s="171">
        <f t="shared" si="184"/>
        <v>5041</v>
      </c>
      <c r="AF64" s="163">
        <f t="shared" si="183"/>
        <v>1375</v>
      </c>
      <c r="AG64" s="165">
        <f t="shared" si="185"/>
        <v>3759</v>
      </c>
      <c r="AH64" s="163">
        <f t="shared" si="186"/>
        <v>1555</v>
      </c>
      <c r="AI64" s="163">
        <f t="shared" si="186"/>
        <v>1670</v>
      </c>
      <c r="AJ64" s="163">
        <f t="shared" si="186"/>
        <v>1765</v>
      </c>
      <c r="AK64" s="165">
        <f t="shared" si="187"/>
        <v>4990</v>
      </c>
      <c r="AL64" s="163">
        <f t="shared" si="188"/>
        <v>1690</v>
      </c>
      <c r="AM64" s="163">
        <f t="shared" si="188"/>
        <v>1644</v>
      </c>
      <c r="AN64" s="163">
        <f t="shared" si="188"/>
        <v>1710</v>
      </c>
      <c r="AO64" s="165">
        <f t="shared" si="189"/>
        <v>5044</v>
      </c>
      <c r="AP64" s="167">
        <f t="shared" si="190"/>
        <v>16450</v>
      </c>
      <c r="AQ64" s="175">
        <f t="shared" si="191"/>
        <v>11409</v>
      </c>
      <c r="AR64" s="176">
        <f t="shared" si="192"/>
        <v>53816.037735849059</v>
      </c>
    </row>
    <row r="65" spans="1:44" ht="16" hidden="1" thickBot="1" x14ac:dyDescent="0.3">
      <c r="A65" s="643"/>
      <c r="B65" s="146" t="s">
        <v>61</v>
      </c>
      <c r="C65" s="147">
        <f t="shared" si="169"/>
        <v>1242.31403</v>
      </c>
      <c r="D65" s="151">
        <f t="shared" si="169"/>
        <v>536.69551999999999</v>
      </c>
      <c r="E65" s="154">
        <f t="shared" si="169"/>
        <v>851.16725999999994</v>
      </c>
      <c r="F65" s="150">
        <f t="shared" si="170"/>
        <v>2630.1768099999999</v>
      </c>
      <c r="G65" s="147">
        <f t="shared" si="171"/>
        <v>1086.6135399999998</v>
      </c>
      <c r="H65" s="151">
        <f t="shared" si="171"/>
        <v>1048.1476500000001</v>
      </c>
      <c r="I65" s="181">
        <f t="shared" si="172"/>
        <v>4764.9380000000001</v>
      </c>
      <c r="J65" s="148">
        <f t="shared" si="171"/>
        <v>0</v>
      </c>
      <c r="K65" s="150">
        <f t="shared" si="173"/>
        <v>2134.7611900000002</v>
      </c>
      <c r="L65" s="152">
        <f t="shared" si="174"/>
        <v>0</v>
      </c>
      <c r="M65" s="148">
        <f t="shared" si="174"/>
        <v>0</v>
      </c>
      <c r="N65" s="152">
        <f t="shared" si="174"/>
        <v>0</v>
      </c>
      <c r="O65" s="150">
        <f t="shared" si="175"/>
        <v>0</v>
      </c>
      <c r="P65" s="148">
        <f t="shared" si="176"/>
        <v>0</v>
      </c>
      <c r="Q65" s="152">
        <f t="shared" si="176"/>
        <v>0</v>
      </c>
      <c r="R65" s="148">
        <f t="shared" si="176"/>
        <v>0</v>
      </c>
      <c r="S65" s="150">
        <f t="shared" si="177"/>
        <v>0</v>
      </c>
      <c r="T65" s="153">
        <f t="shared" si="178"/>
        <v>4764.9380000000001</v>
      </c>
      <c r="U65" s="175">
        <f t="shared" si="179"/>
        <v>0</v>
      </c>
      <c r="V65" s="176">
        <f t="shared" si="180"/>
        <v>0</v>
      </c>
      <c r="W65" s="643"/>
      <c r="X65" s="146" t="s">
        <v>61</v>
      </c>
      <c r="Y65" s="147">
        <f t="shared" si="181"/>
        <v>876.23266999999987</v>
      </c>
      <c r="Z65" s="151">
        <f t="shared" si="181"/>
        <v>630.50626999999997</v>
      </c>
      <c r="AA65" s="154">
        <f t="shared" si="181"/>
        <v>800.05768999999998</v>
      </c>
      <c r="AB65" s="150">
        <f t="shared" si="182"/>
        <v>2306.7966299999998</v>
      </c>
      <c r="AC65" s="147">
        <f t="shared" si="183"/>
        <v>1105.3958300000002</v>
      </c>
      <c r="AD65" s="151">
        <f t="shared" si="183"/>
        <v>1137.0130999999999</v>
      </c>
      <c r="AE65" s="172">
        <f t="shared" si="184"/>
        <v>4549.2055600000003</v>
      </c>
      <c r="AF65" s="148">
        <f t="shared" si="183"/>
        <v>0</v>
      </c>
      <c r="AG65" s="150">
        <f t="shared" si="185"/>
        <v>2242.4089300000001</v>
      </c>
      <c r="AH65" s="152">
        <f t="shared" si="186"/>
        <v>0</v>
      </c>
      <c r="AI65" s="148">
        <f t="shared" si="186"/>
        <v>0</v>
      </c>
      <c r="AJ65" s="152">
        <f t="shared" si="186"/>
        <v>0</v>
      </c>
      <c r="AK65" s="150">
        <f t="shared" si="187"/>
        <v>0</v>
      </c>
      <c r="AL65" s="148">
        <f t="shared" si="188"/>
        <v>0</v>
      </c>
      <c r="AM65" s="152">
        <f t="shared" si="188"/>
        <v>0</v>
      </c>
      <c r="AN65" s="148">
        <f t="shared" si="188"/>
        <v>0</v>
      </c>
      <c r="AO65" s="150">
        <f t="shared" si="189"/>
        <v>0</v>
      </c>
      <c r="AP65" s="153">
        <f t="shared" si="190"/>
        <v>4549.2055600000003</v>
      </c>
      <c r="AQ65" s="175">
        <f t="shared" si="191"/>
        <v>0</v>
      </c>
      <c r="AR65" s="176">
        <f t="shared" si="192"/>
        <v>0</v>
      </c>
    </row>
    <row r="66" spans="1:44" ht="15.5" x14ac:dyDescent="0.25">
      <c r="A66" s="643" t="s">
        <v>14</v>
      </c>
      <c r="B66" s="161" t="s">
        <v>60</v>
      </c>
      <c r="C66" s="162">
        <f t="shared" si="169"/>
        <v>1893</v>
      </c>
      <c r="D66" s="163">
        <f t="shared" si="169"/>
        <v>953</v>
      </c>
      <c r="E66" s="164">
        <f t="shared" si="169"/>
        <v>1582</v>
      </c>
      <c r="F66" s="165">
        <f t="shared" si="170"/>
        <v>4428</v>
      </c>
      <c r="G66" s="162">
        <f t="shared" si="171"/>
        <v>1741</v>
      </c>
      <c r="H66" s="166">
        <f t="shared" si="171"/>
        <v>1805</v>
      </c>
      <c r="I66" s="180">
        <f t="shared" si="172"/>
        <v>7974</v>
      </c>
      <c r="J66" s="163">
        <f t="shared" si="171"/>
        <v>1882</v>
      </c>
      <c r="K66" s="165">
        <f t="shared" si="173"/>
        <v>5428</v>
      </c>
      <c r="L66" s="163">
        <f t="shared" si="174"/>
        <v>2130</v>
      </c>
      <c r="M66" s="163">
        <f t="shared" si="174"/>
        <v>2294</v>
      </c>
      <c r="N66" s="163">
        <f t="shared" si="174"/>
        <v>2310</v>
      </c>
      <c r="O66" s="165">
        <f t="shared" si="175"/>
        <v>6734</v>
      </c>
      <c r="P66" s="163">
        <f t="shared" si="176"/>
        <v>2400</v>
      </c>
      <c r="Q66" s="163">
        <f t="shared" si="176"/>
        <v>2265</v>
      </c>
      <c r="R66" s="163">
        <f t="shared" si="176"/>
        <v>2395</v>
      </c>
      <c r="S66" s="165">
        <f t="shared" si="177"/>
        <v>7060</v>
      </c>
      <c r="T66" s="167">
        <f t="shared" si="178"/>
        <v>23650</v>
      </c>
      <c r="U66" s="175">
        <f t="shared" si="179"/>
        <v>15676</v>
      </c>
      <c r="V66" s="176">
        <f t="shared" si="180"/>
        <v>73943.39622641509</v>
      </c>
      <c r="W66" s="643" t="s">
        <v>14</v>
      </c>
      <c r="X66" s="161" t="s">
        <v>60</v>
      </c>
      <c r="Y66" s="162">
        <f t="shared" si="181"/>
        <v>1466</v>
      </c>
      <c r="Z66" s="163">
        <f t="shared" si="181"/>
        <v>1098</v>
      </c>
      <c r="AA66" s="164">
        <f t="shared" si="181"/>
        <v>1411</v>
      </c>
      <c r="AB66" s="165">
        <f t="shared" si="182"/>
        <v>3975</v>
      </c>
      <c r="AC66" s="162">
        <f t="shared" si="183"/>
        <v>1699</v>
      </c>
      <c r="AD66" s="166">
        <f t="shared" si="183"/>
        <v>1850</v>
      </c>
      <c r="AE66" s="171">
        <f t="shared" si="184"/>
        <v>7524</v>
      </c>
      <c r="AF66" s="163">
        <f t="shared" si="183"/>
        <v>1967</v>
      </c>
      <c r="AG66" s="165">
        <f t="shared" si="185"/>
        <v>5516</v>
      </c>
      <c r="AH66" s="163">
        <f t="shared" si="186"/>
        <v>2190</v>
      </c>
      <c r="AI66" s="163">
        <f t="shared" si="186"/>
        <v>2325</v>
      </c>
      <c r="AJ66" s="163">
        <f t="shared" si="186"/>
        <v>2420</v>
      </c>
      <c r="AK66" s="165">
        <f t="shared" si="187"/>
        <v>6935</v>
      </c>
      <c r="AL66" s="163">
        <f t="shared" si="188"/>
        <v>2425</v>
      </c>
      <c r="AM66" s="163">
        <f t="shared" si="188"/>
        <v>2344</v>
      </c>
      <c r="AN66" s="163">
        <f t="shared" si="188"/>
        <v>2455</v>
      </c>
      <c r="AO66" s="165">
        <f t="shared" si="189"/>
        <v>7224</v>
      </c>
      <c r="AP66" s="167">
        <f t="shared" si="190"/>
        <v>23650</v>
      </c>
      <c r="AQ66" s="175">
        <f t="shared" si="191"/>
        <v>16126</v>
      </c>
      <c r="AR66" s="176">
        <f t="shared" si="192"/>
        <v>76066.037735849066</v>
      </c>
    </row>
    <row r="67" spans="1:44" ht="16" thickBot="1" x14ac:dyDescent="0.3">
      <c r="A67" s="644"/>
      <c r="B67" s="155" t="s">
        <v>61</v>
      </c>
      <c r="C67" s="156">
        <f t="shared" si="169"/>
        <v>1770.9025899999999</v>
      </c>
      <c r="D67" s="157">
        <f t="shared" si="169"/>
        <v>811.74716000000001</v>
      </c>
      <c r="E67" s="158">
        <f t="shared" si="169"/>
        <v>1221.1137199999998</v>
      </c>
      <c r="F67" s="159">
        <f t="shared" si="170"/>
        <v>3803.7634699999999</v>
      </c>
      <c r="G67" s="158">
        <f t="shared" si="171"/>
        <v>1569.0939699999999</v>
      </c>
      <c r="H67" s="158">
        <f t="shared" si="171"/>
        <v>1576.12239</v>
      </c>
      <c r="I67" s="182">
        <f t="shared" si="172"/>
        <v>6948.9798300000002</v>
      </c>
      <c r="J67" s="158">
        <f t="shared" si="171"/>
        <v>0</v>
      </c>
      <c r="K67" s="159">
        <f t="shared" si="173"/>
        <v>3145.2163599999999</v>
      </c>
      <c r="L67" s="158">
        <f t="shared" si="174"/>
        <v>0</v>
      </c>
      <c r="M67" s="158">
        <f t="shared" si="174"/>
        <v>0</v>
      </c>
      <c r="N67" s="158">
        <f t="shared" si="174"/>
        <v>0</v>
      </c>
      <c r="O67" s="159">
        <f t="shared" si="175"/>
        <v>0</v>
      </c>
      <c r="P67" s="158">
        <f t="shared" si="176"/>
        <v>0</v>
      </c>
      <c r="Q67" s="158">
        <f t="shared" si="176"/>
        <v>0</v>
      </c>
      <c r="R67" s="158">
        <f t="shared" si="176"/>
        <v>0</v>
      </c>
      <c r="S67" s="159">
        <f t="shared" si="177"/>
        <v>0</v>
      </c>
      <c r="T67" s="160">
        <f t="shared" si="178"/>
        <v>6948.9798300000002</v>
      </c>
      <c r="U67" s="175">
        <f t="shared" si="179"/>
        <v>0</v>
      </c>
      <c r="V67" s="176">
        <f t="shared" si="180"/>
        <v>0</v>
      </c>
      <c r="W67" s="644"/>
      <c r="X67" s="155" t="s">
        <v>61</v>
      </c>
      <c r="Y67" s="156">
        <f t="shared" si="181"/>
        <v>1392.67929</v>
      </c>
      <c r="Z67" s="157">
        <f t="shared" si="181"/>
        <v>928.87486999999999</v>
      </c>
      <c r="AA67" s="158">
        <f t="shared" si="181"/>
        <v>1137.3750299999999</v>
      </c>
      <c r="AB67" s="159">
        <f t="shared" si="182"/>
        <v>3458.9291899999998</v>
      </c>
      <c r="AC67" s="158">
        <f t="shared" si="183"/>
        <v>1640.5612599999999</v>
      </c>
      <c r="AD67" s="158">
        <f t="shared" si="183"/>
        <v>1670.2283599999998</v>
      </c>
      <c r="AE67" s="173">
        <f t="shared" si="184"/>
        <v>6769.7188099999994</v>
      </c>
      <c r="AF67" s="158">
        <f t="shared" si="183"/>
        <v>0</v>
      </c>
      <c r="AG67" s="159">
        <f t="shared" si="185"/>
        <v>3310.7896199999996</v>
      </c>
      <c r="AH67" s="158">
        <f t="shared" si="186"/>
        <v>0</v>
      </c>
      <c r="AI67" s="158">
        <f t="shared" si="186"/>
        <v>0</v>
      </c>
      <c r="AJ67" s="158">
        <f t="shared" si="186"/>
        <v>0</v>
      </c>
      <c r="AK67" s="159">
        <f t="shared" si="187"/>
        <v>0</v>
      </c>
      <c r="AL67" s="158">
        <f t="shared" si="188"/>
        <v>0</v>
      </c>
      <c r="AM67" s="158">
        <f t="shared" si="188"/>
        <v>0</v>
      </c>
      <c r="AN67" s="158">
        <f t="shared" si="188"/>
        <v>0</v>
      </c>
      <c r="AO67" s="159">
        <f t="shared" si="189"/>
        <v>0</v>
      </c>
      <c r="AP67" s="160">
        <f t="shared" si="190"/>
        <v>6769.7188099999994</v>
      </c>
      <c r="AQ67" s="175">
        <f t="shared" si="191"/>
        <v>0</v>
      </c>
      <c r="AR67" s="176">
        <f t="shared" si="192"/>
        <v>0</v>
      </c>
    </row>
    <row r="68" spans="1:44" ht="12.5" x14ac:dyDescent="0.25">
      <c r="B68" s="129"/>
      <c r="C68" s="129"/>
      <c r="D68" s="129"/>
      <c r="E68" s="129"/>
      <c r="F68" s="129"/>
      <c r="G68" s="129"/>
      <c r="H68" s="129"/>
      <c r="I68" s="183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68"/>
      <c r="X68" s="129"/>
      <c r="Y68" s="129"/>
      <c r="Z68" s="129"/>
      <c r="AA68" s="129"/>
      <c r="AB68" s="129"/>
      <c r="AC68" s="129"/>
      <c r="AD68" s="129"/>
      <c r="AE68" s="168"/>
      <c r="AF68" s="129"/>
      <c r="AG68" s="129"/>
      <c r="AH68" s="129"/>
      <c r="AI68" s="129"/>
      <c r="AJ68" s="129"/>
      <c r="AK68" s="129"/>
      <c r="AL68" s="129"/>
      <c r="AM68" s="129"/>
      <c r="AN68" s="129"/>
      <c r="AO68" s="129"/>
      <c r="AP68" s="129"/>
    </row>
    <row r="69" spans="1:44" ht="14.5" x14ac:dyDescent="0.3">
      <c r="B69" s="143"/>
      <c r="C69" s="142"/>
      <c r="D69" s="142"/>
      <c r="E69" s="142"/>
      <c r="F69" s="142"/>
      <c r="G69" s="142"/>
      <c r="H69" s="142"/>
      <c r="I69" s="184"/>
      <c r="J69" s="142"/>
      <c r="K69" s="142"/>
      <c r="L69" s="142"/>
      <c r="M69" s="142"/>
      <c r="N69" s="142"/>
      <c r="O69" s="142"/>
      <c r="P69" s="142"/>
      <c r="Q69" s="142"/>
      <c r="R69" s="142"/>
      <c r="S69" s="142"/>
      <c r="T69" s="142"/>
      <c r="U69" s="142"/>
      <c r="X69" s="143"/>
      <c r="Y69" s="142"/>
      <c r="Z69" s="142"/>
      <c r="AA69" s="142"/>
      <c r="AB69" s="142"/>
      <c r="AC69" s="142"/>
      <c r="AD69" s="142"/>
      <c r="AE69" s="142"/>
      <c r="AF69" s="142"/>
      <c r="AG69" s="142"/>
      <c r="AH69" s="142"/>
      <c r="AI69" s="142"/>
      <c r="AJ69" s="142"/>
      <c r="AK69" s="142"/>
      <c r="AL69" s="142"/>
      <c r="AM69" s="142"/>
      <c r="AN69" s="142"/>
      <c r="AO69" s="142"/>
      <c r="AP69" s="142"/>
    </row>
    <row r="70" spans="1:44" ht="17" x14ac:dyDescent="0.4">
      <c r="B70" s="138"/>
      <c r="C70" s="139"/>
      <c r="D70" s="139"/>
      <c r="E70" s="139"/>
      <c r="F70" s="140"/>
      <c r="G70" s="139"/>
      <c r="H70" s="139"/>
      <c r="I70" s="185"/>
      <c r="J70" s="139"/>
      <c r="K70" s="140"/>
      <c r="L70" s="139"/>
      <c r="M70" s="139"/>
      <c r="N70" s="139"/>
      <c r="O70" s="140"/>
      <c r="P70" s="139"/>
      <c r="Q70" s="139"/>
      <c r="R70" s="139"/>
      <c r="S70" s="140"/>
      <c r="T70" s="141"/>
      <c r="U70" s="141"/>
      <c r="X70" s="138"/>
      <c r="Y70" s="139"/>
      <c r="Z70" s="139"/>
      <c r="AA70" s="139"/>
      <c r="AB70" s="140"/>
      <c r="AC70" s="139"/>
      <c r="AD70" s="139"/>
      <c r="AE70" s="139"/>
      <c r="AF70" s="139"/>
      <c r="AG70" s="140"/>
      <c r="AH70" s="139"/>
      <c r="AI70" s="139"/>
      <c r="AJ70" s="139"/>
      <c r="AK70" s="140"/>
      <c r="AL70" s="139"/>
      <c r="AM70" s="139"/>
      <c r="AN70" s="139"/>
      <c r="AO70" s="140"/>
      <c r="AP70" s="141"/>
    </row>
    <row r="71" spans="1:44" ht="18" x14ac:dyDescent="0.4">
      <c r="B71" s="135" t="s">
        <v>57</v>
      </c>
      <c r="C71" s="135"/>
      <c r="D71" s="135"/>
      <c r="E71" s="135"/>
      <c r="F71" s="135"/>
      <c r="G71" s="130"/>
      <c r="H71" s="130"/>
      <c r="I71" s="186"/>
      <c r="J71" s="130"/>
      <c r="K71" s="135"/>
      <c r="L71" s="130"/>
      <c r="M71" s="130"/>
      <c r="N71" s="130"/>
      <c r="O71" s="135"/>
      <c r="P71" s="130"/>
      <c r="Q71" s="130"/>
      <c r="R71" s="130"/>
      <c r="S71" s="130"/>
      <c r="T71" s="136" t="s">
        <v>56</v>
      </c>
      <c r="U71" s="136"/>
      <c r="X71" s="135" t="s">
        <v>57</v>
      </c>
      <c r="Y71" s="135"/>
      <c r="Z71" s="135"/>
      <c r="AA71" s="135"/>
      <c r="AB71" s="135"/>
      <c r="AC71" s="130"/>
      <c r="AD71" s="130"/>
      <c r="AE71" s="130"/>
      <c r="AF71" s="130"/>
      <c r="AG71" s="135"/>
      <c r="AH71" s="130"/>
      <c r="AI71" s="130"/>
      <c r="AJ71" s="130"/>
      <c r="AK71" s="135"/>
      <c r="AL71" s="130"/>
      <c r="AM71" s="130"/>
      <c r="AN71" s="130"/>
      <c r="AO71" s="130"/>
      <c r="AP71" s="136" t="s">
        <v>56</v>
      </c>
    </row>
    <row r="72" spans="1:44" ht="17" x14ac:dyDescent="0.4">
      <c r="B72" s="645" t="s">
        <v>65</v>
      </c>
      <c r="C72" s="638"/>
      <c r="D72" s="638"/>
      <c r="E72" s="638"/>
      <c r="F72" s="638"/>
      <c r="G72" s="638"/>
      <c r="H72" s="638"/>
      <c r="I72" s="638"/>
      <c r="J72" s="638"/>
      <c r="K72" s="638"/>
      <c r="L72" s="638"/>
      <c r="M72" s="638"/>
      <c r="N72" s="638"/>
      <c r="O72" s="638"/>
      <c r="P72" s="638"/>
      <c r="Q72" s="638"/>
      <c r="R72" s="638"/>
      <c r="S72" s="638"/>
      <c r="T72" s="638"/>
      <c r="U72" s="168"/>
      <c r="X72" s="645" t="s">
        <v>64</v>
      </c>
      <c r="Y72" s="638"/>
      <c r="Z72" s="638"/>
      <c r="AA72" s="638"/>
      <c r="AB72" s="638"/>
      <c r="AC72" s="638"/>
      <c r="AD72" s="638"/>
      <c r="AE72" s="638"/>
      <c r="AF72" s="638"/>
      <c r="AG72" s="638"/>
      <c r="AH72" s="638"/>
      <c r="AI72" s="638"/>
      <c r="AJ72" s="638"/>
      <c r="AK72" s="638"/>
      <c r="AL72" s="638"/>
      <c r="AM72" s="638"/>
      <c r="AN72" s="638"/>
      <c r="AO72" s="638"/>
      <c r="AP72" s="638"/>
    </row>
    <row r="73" spans="1:44" ht="17" x14ac:dyDescent="0.4">
      <c r="B73" s="137"/>
      <c r="C73" s="132">
        <v>43922</v>
      </c>
      <c r="D73" s="132">
        <v>43952</v>
      </c>
      <c r="E73" s="132">
        <v>43983</v>
      </c>
      <c r="F73" s="133" t="s">
        <v>42</v>
      </c>
      <c r="G73" s="132">
        <v>44013</v>
      </c>
      <c r="H73" s="132">
        <v>44044</v>
      </c>
      <c r="I73" s="179" t="s">
        <v>66</v>
      </c>
      <c r="J73" s="132">
        <v>44075</v>
      </c>
      <c r="K73" s="133" t="s">
        <v>43</v>
      </c>
      <c r="L73" s="132">
        <v>44105</v>
      </c>
      <c r="M73" s="132">
        <v>44136</v>
      </c>
      <c r="N73" s="132">
        <v>44166</v>
      </c>
      <c r="O73" s="133" t="s">
        <v>44</v>
      </c>
      <c r="P73" s="132">
        <v>44197</v>
      </c>
      <c r="Q73" s="132">
        <v>44228</v>
      </c>
      <c r="R73" s="132">
        <v>44256</v>
      </c>
      <c r="S73" s="133" t="s">
        <v>45</v>
      </c>
      <c r="T73" s="134" t="s">
        <v>46</v>
      </c>
      <c r="U73" s="174" t="s">
        <v>67</v>
      </c>
      <c r="V73" t="s">
        <v>68</v>
      </c>
      <c r="X73" s="137"/>
      <c r="Y73" s="132">
        <v>43922</v>
      </c>
      <c r="Z73" s="132">
        <v>43952</v>
      </c>
      <c r="AA73" s="132">
        <v>43983</v>
      </c>
      <c r="AB73" s="133" t="s">
        <v>42</v>
      </c>
      <c r="AC73" s="132">
        <v>44013</v>
      </c>
      <c r="AD73" s="132">
        <v>44044</v>
      </c>
      <c r="AE73" s="170" t="s">
        <v>66</v>
      </c>
      <c r="AF73" s="132">
        <v>44075</v>
      </c>
      <c r="AG73" s="133" t="s">
        <v>43</v>
      </c>
      <c r="AH73" s="132">
        <v>44105</v>
      </c>
      <c r="AI73" s="132">
        <v>44136</v>
      </c>
      <c r="AJ73" s="132">
        <v>44166</v>
      </c>
      <c r="AK73" s="133" t="s">
        <v>44</v>
      </c>
      <c r="AL73" s="132">
        <v>44197</v>
      </c>
      <c r="AM73" s="132">
        <v>44228</v>
      </c>
      <c r="AN73" s="132">
        <v>44256</v>
      </c>
      <c r="AO73" s="133" t="s">
        <v>45</v>
      </c>
      <c r="AP73" s="134" t="s">
        <v>46</v>
      </c>
      <c r="AQ73" s="174" t="s">
        <v>67</v>
      </c>
      <c r="AR73" t="s">
        <v>68</v>
      </c>
    </row>
    <row r="74" spans="1:44" ht="16" thickBot="1" x14ac:dyDescent="0.4">
      <c r="B74" s="637" t="s">
        <v>58</v>
      </c>
      <c r="C74" s="638"/>
      <c r="D74" s="638"/>
      <c r="E74" s="638"/>
      <c r="F74" s="638"/>
      <c r="G74" s="638"/>
      <c r="H74" s="638"/>
      <c r="I74" s="638"/>
      <c r="J74" s="638"/>
      <c r="K74" s="638"/>
      <c r="L74" s="638"/>
      <c r="M74" s="638"/>
      <c r="N74" s="638"/>
      <c r="O74" s="638"/>
      <c r="P74" s="638"/>
      <c r="Q74" s="638"/>
      <c r="R74" s="638"/>
      <c r="S74" s="638"/>
      <c r="T74" s="638"/>
      <c r="U74" s="168"/>
      <c r="X74" s="637" t="s">
        <v>58</v>
      </c>
      <c r="Y74" s="638"/>
      <c r="Z74" s="638"/>
      <c r="AA74" s="638"/>
      <c r="AB74" s="638"/>
      <c r="AC74" s="638"/>
      <c r="AD74" s="638"/>
      <c r="AE74" s="638"/>
      <c r="AF74" s="638"/>
      <c r="AG74" s="638"/>
      <c r="AH74" s="638"/>
      <c r="AI74" s="638"/>
      <c r="AJ74" s="638"/>
      <c r="AK74" s="638"/>
      <c r="AL74" s="638"/>
      <c r="AM74" s="638"/>
      <c r="AN74" s="638"/>
      <c r="AO74" s="638"/>
      <c r="AP74" s="638"/>
    </row>
    <row r="75" spans="1:44" ht="16" thickBot="1" x14ac:dyDescent="0.3">
      <c r="A75" s="639" t="s">
        <v>59</v>
      </c>
      <c r="B75" s="148" t="s">
        <v>60</v>
      </c>
      <c r="C75" s="144">
        <v>0</v>
      </c>
      <c r="D75" s="144">
        <v>0</v>
      </c>
      <c r="E75" s="144">
        <v>35</v>
      </c>
      <c r="F75" s="145">
        <f>SUM(C75:E75)</f>
        <v>35</v>
      </c>
      <c r="G75" s="144">
        <v>70</v>
      </c>
      <c r="H75" s="144">
        <v>70</v>
      </c>
      <c r="I75" s="181">
        <f>F75+SUM(G75:H75)</f>
        <v>175</v>
      </c>
      <c r="J75" s="144">
        <v>70</v>
      </c>
      <c r="K75" s="165">
        <f>SUM(G75:H75)+J75</f>
        <v>210</v>
      </c>
      <c r="L75" s="144">
        <v>85</v>
      </c>
      <c r="M75" s="144">
        <v>85</v>
      </c>
      <c r="N75" s="144">
        <v>85</v>
      </c>
      <c r="O75" s="145">
        <f>SUM(L75:N75)</f>
        <v>255</v>
      </c>
      <c r="P75" s="144">
        <v>85</v>
      </c>
      <c r="Q75" s="144">
        <v>85</v>
      </c>
      <c r="R75" s="144">
        <v>80</v>
      </c>
      <c r="S75" s="145">
        <f>SUM(P75:R75)</f>
        <v>250</v>
      </c>
      <c r="T75" s="153">
        <f>F75+K75+O75+S75</f>
        <v>750</v>
      </c>
      <c r="U75" s="175">
        <f>+J75+O75+S75</f>
        <v>575</v>
      </c>
      <c r="V75" s="176">
        <f>U75/0.212</f>
        <v>2712.2641509433961</v>
      </c>
      <c r="W75" s="639" t="s">
        <v>59</v>
      </c>
      <c r="X75" s="148" t="s">
        <v>60</v>
      </c>
      <c r="Y75" s="144">
        <v>0</v>
      </c>
      <c r="Z75" s="144">
        <v>0</v>
      </c>
      <c r="AA75" s="144">
        <v>35</v>
      </c>
      <c r="AB75" s="145">
        <f>SUM(Y75:AA75)</f>
        <v>35</v>
      </c>
      <c r="AC75" s="144">
        <v>70</v>
      </c>
      <c r="AD75" s="144">
        <v>70</v>
      </c>
      <c r="AE75" s="171">
        <f>AB75+SUM(AC75:AD75)</f>
        <v>175</v>
      </c>
      <c r="AF75" s="144">
        <v>70</v>
      </c>
      <c r="AG75" s="145">
        <f>SUM(AC75:AD75)+AF75</f>
        <v>210</v>
      </c>
      <c r="AH75" s="144">
        <v>85</v>
      </c>
      <c r="AI75" s="144">
        <v>85</v>
      </c>
      <c r="AJ75" s="144">
        <v>85</v>
      </c>
      <c r="AK75" s="145">
        <f>SUM(AH75:AJ75)</f>
        <v>255</v>
      </c>
      <c r="AL75" s="144">
        <v>85</v>
      </c>
      <c r="AM75" s="144">
        <v>85</v>
      </c>
      <c r="AN75" s="144">
        <v>80</v>
      </c>
      <c r="AO75" s="145">
        <f>SUM(AL75:AN75)</f>
        <v>250</v>
      </c>
      <c r="AP75" s="153">
        <f>AB75+AG75+AK75+AO75</f>
        <v>750</v>
      </c>
      <c r="AQ75" s="175">
        <f>+AF75+AK75+AO75</f>
        <v>575</v>
      </c>
      <c r="AR75" s="176">
        <f>AQ75/0.212</f>
        <v>2712.2641509433961</v>
      </c>
    </row>
    <row r="76" spans="1:44" ht="15.5" x14ac:dyDescent="0.25">
      <c r="A76" s="639"/>
      <c r="B76" s="148" t="s">
        <v>61</v>
      </c>
      <c r="C76" s="147">
        <f t="array" ref="C76:E76">TRANSPOSE(Flux!D97:D99)/1000</f>
        <v>0</v>
      </c>
      <c r="D76" s="151">
        <v>0</v>
      </c>
      <c r="E76" s="154">
        <v>29.363</v>
      </c>
      <c r="F76" s="150">
        <f>SUM(C76:E76)</f>
        <v>29.363</v>
      </c>
      <c r="G76" s="147">
        <f t="array" ref="G76:H76">TRANSPOSE(Flux!D100:D101)/1000</f>
        <v>49.73</v>
      </c>
      <c r="H76" s="151">
        <v>59.213999999999999</v>
      </c>
      <c r="I76" s="181">
        <f>F76+SUM(G76:H76)</f>
        <v>138.30699999999999</v>
      </c>
      <c r="J76" s="148"/>
      <c r="K76" s="165">
        <f>SUM(G76:H76)+J76</f>
        <v>108.94399999999999</v>
      </c>
      <c r="L76" s="152"/>
      <c r="M76" s="148"/>
      <c r="N76" s="152"/>
      <c r="O76" s="150">
        <f>SUM(L76:N76)</f>
        <v>0</v>
      </c>
      <c r="P76" s="148"/>
      <c r="Q76" s="152"/>
      <c r="R76" s="148"/>
      <c r="S76" s="150">
        <f>SUM(P76:R76)</f>
        <v>0</v>
      </c>
      <c r="T76" s="153">
        <f>F76+K76+O76+S76</f>
        <v>138.30699999999999</v>
      </c>
      <c r="U76" s="175">
        <f>+J76+O76+S76</f>
        <v>0</v>
      </c>
      <c r="V76" s="176">
        <f>U76/0.212</f>
        <v>0</v>
      </c>
      <c r="W76" s="639"/>
      <c r="X76" s="148" t="s">
        <v>61</v>
      </c>
      <c r="Y76" s="147">
        <f t="array" ref="Y76:AA76">TRANSPOSE(Flux!E97:E99)/1000</f>
        <v>0</v>
      </c>
      <c r="Z76" s="151">
        <v>0</v>
      </c>
      <c r="AA76" s="154">
        <v>27.018819999999998</v>
      </c>
      <c r="AB76" s="150">
        <f>SUM(Y76:AA76)</f>
        <v>27.018819999999998</v>
      </c>
      <c r="AC76" s="147">
        <f t="array" ref="AC76:AD76">TRANSPOSE(Flux!E100:E101)/1000</f>
        <v>51.997910000000005</v>
      </c>
      <c r="AD76" s="151">
        <v>64.41</v>
      </c>
      <c r="AE76" s="171">
        <f>AB76+SUM(AC76:AD76)</f>
        <v>143.42672999999999</v>
      </c>
      <c r="AF76" s="148"/>
      <c r="AG76" s="150">
        <f>SUM(AC76:AD76)+AF76</f>
        <v>116.40791</v>
      </c>
      <c r="AH76" s="152"/>
      <c r="AI76" s="148"/>
      <c r="AJ76" s="152"/>
      <c r="AK76" s="150">
        <f>SUM(AH76:AJ76)</f>
        <v>0</v>
      </c>
      <c r="AL76" s="148"/>
      <c r="AM76" s="152"/>
      <c r="AN76" s="148"/>
      <c r="AO76" s="150">
        <f>SUM(AL76:AN76)</f>
        <v>0</v>
      </c>
      <c r="AP76" s="153">
        <f>AB76+AG76+AK76+AO76</f>
        <v>143.42672999999999</v>
      </c>
      <c r="AQ76" s="175">
        <f>+AF76+AK76+AO76</f>
        <v>0</v>
      </c>
      <c r="AR76" s="176">
        <f>AQ76/0.212</f>
        <v>0</v>
      </c>
    </row>
  </sheetData>
  <mergeCells count="80">
    <mergeCell ref="B72:T72"/>
    <mergeCell ref="B74:T74"/>
    <mergeCell ref="B3:T3"/>
    <mergeCell ref="B5:T5"/>
    <mergeCell ref="B12:T12"/>
    <mergeCell ref="B26:T26"/>
    <mergeCell ref="B19:T19"/>
    <mergeCell ref="B33:T33"/>
    <mergeCell ref="B54:T54"/>
    <mergeCell ref="B61:T61"/>
    <mergeCell ref="B40:T40"/>
    <mergeCell ref="B47:T47"/>
    <mergeCell ref="A6:A7"/>
    <mergeCell ref="A8:A9"/>
    <mergeCell ref="A10:A11"/>
    <mergeCell ref="A13:A14"/>
    <mergeCell ref="A15:A16"/>
    <mergeCell ref="A17:A18"/>
    <mergeCell ref="A20:A21"/>
    <mergeCell ref="A22:A23"/>
    <mergeCell ref="A24:A25"/>
    <mergeCell ref="A27:A28"/>
    <mergeCell ref="A29:A30"/>
    <mergeCell ref="A31:A32"/>
    <mergeCell ref="A34:A35"/>
    <mergeCell ref="A36:A37"/>
    <mergeCell ref="A38:A39"/>
    <mergeCell ref="A41:A42"/>
    <mergeCell ref="A43:A44"/>
    <mergeCell ref="A45:A46"/>
    <mergeCell ref="A48:A49"/>
    <mergeCell ref="A50:A51"/>
    <mergeCell ref="A52:A53"/>
    <mergeCell ref="A55:A56"/>
    <mergeCell ref="A57:A58"/>
    <mergeCell ref="A59:A60"/>
    <mergeCell ref="A62:A63"/>
    <mergeCell ref="A64:A65"/>
    <mergeCell ref="A66:A67"/>
    <mergeCell ref="A75:A76"/>
    <mergeCell ref="X3:AP3"/>
    <mergeCell ref="X5:AP5"/>
    <mergeCell ref="W6:W7"/>
    <mergeCell ref="W8:W9"/>
    <mergeCell ref="W10:W11"/>
    <mergeCell ref="X12:AP12"/>
    <mergeCell ref="W13:W14"/>
    <mergeCell ref="W15:W16"/>
    <mergeCell ref="W17:W18"/>
    <mergeCell ref="X19:AP19"/>
    <mergeCell ref="W20:W21"/>
    <mergeCell ref="W22:W23"/>
    <mergeCell ref="W24:W25"/>
    <mergeCell ref="X26:AP26"/>
    <mergeCell ref="W27:W28"/>
    <mergeCell ref="W29:W30"/>
    <mergeCell ref="W31:W32"/>
    <mergeCell ref="X33:AP33"/>
    <mergeCell ref="W34:W35"/>
    <mergeCell ref="W36:W37"/>
    <mergeCell ref="W38:W39"/>
    <mergeCell ref="X40:AP40"/>
    <mergeCell ref="W41:W42"/>
    <mergeCell ref="W43:W44"/>
    <mergeCell ref="W45:W46"/>
    <mergeCell ref="X47:AP47"/>
    <mergeCell ref="W48:W49"/>
    <mergeCell ref="W50:W51"/>
    <mergeCell ref="W52:W53"/>
    <mergeCell ref="X54:AP54"/>
    <mergeCell ref="W55:W56"/>
    <mergeCell ref="W57:W58"/>
    <mergeCell ref="W59:W60"/>
    <mergeCell ref="X74:AP74"/>
    <mergeCell ref="W75:W76"/>
    <mergeCell ref="X61:AP61"/>
    <mergeCell ref="W62:W63"/>
    <mergeCell ref="W64:W65"/>
    <mergeCell ref="W66:W67"/>
    <mergeCell ref="X72:AP72"/>
  </mergeCells>
  <pageMargins left="0.15748031496062992" right="0.15748031496062992" top="0.74803149606299213" bottom="0.74803149606299213" header="0.31496062992125984" footer="0.31496062992125984"/>
  <pageSetup scale="32" orientation="landscape" blackAndWhite="1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R79"/>
  <sheetViews>
    <sheetView topLeftCell="B3" workbookViewId="0">
      <selection activeCell="B3" sqref="B3:V79"/>
    </sheetView>
  </sheetViews>
  <sheetFormatPr defaultColWidth="8.7265625" defaultRowHeight="18.5" x14ac:dyDescent="0.45"/>
  <cols>
    <col min="1" max="1" width="0" style="206" hidden="1" customWidth="1"/>
    <col min="2" max="2" width="17.81640625" style="206" customWidth="1"/>
    <col min="3" max="8" width="7" style="206" customWidth="1"/>
    <col min="9" max="9" width="6" style="207" bestFit="1" customWidth="1"/>
    <col min="10" max="10" width="6.7265625" style="207" bestFit="1" customWidth="1"/>
    <col min="11" max="11" width="6.26953125" style="207" customWidth="1"/>
    <col min="12" max="18" width="7" style="206" customWidth="1"/>
    <col min="19" max="19" width="6.7265625" style="208" customWidth="1"/>
    <col min="20" max="20" width="6.7265625" style="206" bestFit="1" customWidth="1"/>
    <col min="21" max="21" width="9.26953125" style="249" customWidth="1"/>
    <col min="22" max="22" width="6.7265625" style="206" bestFit="1" customWidth="1"/>
    <col min="23" max="23" width="1.453125" style="206"/>
    <col min="24" max="24" width="2.81640625" style="206" bestFit="1" customWidth="1"/>
    <col min="25" max="16384" width="8.7265625" style="206"/>
  </cols>
  <sheetData>
    <row r="1" spans="1:44" hidden="1" x14ac:dyDescent="0.45">
      <c r="P1" s="206">
        <f>212+153</f>
        <v>365</v>
      </c>
    </row>
    <row r="2" spans="1:44" hidden="1" x14ac:dyDescent="0.45">
      <c r="C2" s="206">
        <v>30</v>
      </c>
      <c r="D2" s="206">
        <v>31</v>
      </c>
      <c r="E2" s="206">
        <v>30</v>
      </c>
      <c r="G2" s="206">
        <v>31</v>
      </c>
      <c r="H2" s="206">
        <v>31</v>
      </c>
      <c r="I2" s="207">
        <f>SUM(C2:H2)</f>
        <v>153</v>
      </c>
    </row>
    <row r="3" spans="1:44" ht="17" x14ac:dyDescent="0.3">
      <c r="B3" s="659" t="s">
        <v>80</v>
      </c>
      <c r="C3" s="653"/>
      <c r="D3" s="653"/>
      <c r="E3" s="653"/>
      <c r="F3" s="653"/>
      <c r="G3" s="653"/>
      <c r="H3" s="653"/>
      <c r="I3" s="653"/>
      <c r="J3" s="653"/>
      <c r="K3" s="653"/>
      <c r="L3" s="653"/>
      <c r="M3" s="653"/>
      <c r="N3" s="653"/>
      <c r="O3" s="653"/>
      <c r="P3" s="653"/>
      <c r="Q3" s="653"/>
      <c r="R3" s="653"/>
      <c r="S3" s="653"/>
      <c r="T3" s="653"/>
      <c r="U3" s="653"/>
      <c r="X3" s="659" t="s">
        <v>38</v>
      </c>
      <c r="Y3" s="653"/>
      <c r="Z3" s="653"/>
      <c r="AA3" s="653"/>
      <c r="AB3" s="653"/>
      <c r="AC3" s="653"/>
      <c r="AD3" s="653"/>
      <c r="AE3" s="653"/>
      <c r="AF3" s="653"/>
      <c r="AG3" s="653"/>
      <c r="AH3" s="653"/>
      <c r="AI3" s="653"/>
      <c r="AJ3" s="653"/>
      <c r="AK3" s="653"/>
      <c r="AL3" s="653"/>
      <c r="AM3" s="653"/>
      <c r="AN3" s="653"/>
      <c r="AO3" s="653"/>
      <c r="AP3" s="653"/>
    </row>
    <row r="4" spans="1:44" ht="15.5" x14ac:dyDescent="0.3">
      <c r="B4" s="209"/>
      <c r="C4" s="210">
        <v>43922</v>
      </c>
      <c r="D4" s="210">
        <v>43952</v>
      </c>
      <c r="E4" s="210">
        <v>43983</v>
      </c>
      <c r="F4" s="210" t="s">
        <v>42</v>
      </c>
      <c r="G4" s="210">
        <v>44013</v>
      </c>
      <c r="H4" s="211">
        <v>44044</v>
      </c>
      <c r="I4" s="649" t="s">
        <v>66</v>
      </c>
      <c r="J4" s="649"/>
      <c r="K4" s="649"/>
      <c r="L4" s="212">
        <v>44075</v>
      </c>
      <c r="M4" s="213">
        <v>44105</v>
      </c>
      <c r="N4" s="213">
        <v>44136</v>
      </c>
      <c r="O4" s="213">
        <v>44166</v>
      </c>
      <c r="P4" s="213">
        <v>44197</v>
      </c>
      <c r="Q4" s="213">
        <v>44228</v>
      </c>
      <c r="R4" s="263">
        <v>44256</v>
      </c>
      <c r="S4" s="650" t="s">
        <v>67</v>
      </c>
      <c r="T4" s="650"/>
      <c r="U4" s="651" t="s">
        <v>46</v>
      </c>
      <c r="V4" s="651"/>
      <c r="X4" s="209"/>
      <c r="Y4" s="214">
        <v>43922</v>
      </c>
      <c r="Z4" s="214">
        <v>43952</v>
      </c>
      <c r="AA4" s="214">
        <v>43983</v>
      </c>
      <c r="AB4" s="215" t="s">
        <v>42</v>
      </c>
      <c r="AC4" s="214">
        <v>44013</v>
      </c>
      <c r="AD4" s="214">
        <v>44044</v>
      </c>
      <c r="AE4" s="216" t="s">
        <v>66</v>
      </c>
      <c r="AF4" s="214">
        <v>44075</v>
      </c>
      <c r="AG4" s="215" t="s">
        <v>43</v>
      </c>
      <c r="AH4" s="214">
        <v>44105</v>
      </c>
      <c r="AI4" s="214">
        <v>44136</v>
      </c>
      <c r="AJ4" s="214">
        <v>44166</v>
      </c>
      <c r="AK4" s="215" t="s">
        <v>44</v>
      </c>
      <c r="AL4" s="214">
        <v>44197</v>
      </c>
      <c r="AM4" s="214">
        <v>44228</v>
      </c>
      <c r="AN4" s="214">
        <v>44256</v>
      </c>
      <c r="AO4" s="215" t="s">
        <v>45</v>
      </c>
      <c r="AP4" s="217" t="s">
        <v>46</v>
      </c>
      <c r="AQ4" s="218" t="s">
        <v>67</v>
      </c>
      <c r="AR4" s="206" t="s">
        <v>68</v>
      </c>
    </row>
    <row r="5" spans="1:44" ht="19" thickBot="1" x14ac:dyDescent="0.5">
      <c r="B5" s="219" t="s">
        <v>47</v>
      </c>
      <c r="C5" s="220"/>
      <c r="D5" s="220"/>
      <c r="E5" s="220"/>
      <c r="F5" s="220"/>
      <c r="G5" s="220"/>
      <c r="H5" s="220"/>
      <c r="I5" s="221" t="s">
        <v>14</v>
      </c>
      <c r="J5" s="221" t="s">
        <v>69</v>
      </c>
      <c r="K5" s="222" t="s">
        <v>77</v>
      </c>
      <c r="L5" s="220"/>
      <c r="M5" s="220"/>
      <c r="N5" s="220"/>
      <c r="O5" s="220"/>
      <c r="P5" s="220"/>
      <c r="Q5" s="220"/>
      <c r="R5" s="220"/>
      <c r="S5" s="221" t="s">
        <v>14</v>
      </c>
      <c r="T5" s="221" t="s">
        <v>69</v>
      </c>
      <c r="U5" s="250" t="s">
        <v>14</v>
      </c>
      <c r="V5" s="223" t="s">
        <v>69</v>
      </c>
      <c r="X5" s="660" t="s">
        <v>47</v>
      </c>
      <c r="Y5" s="653"/>
      <c r="Z5" s="653"/>
      <c r="AA5" s="653"/>
      <c r="AB5" s="653"/>
      <c r="AC5" s="653"/>
      <c r="AD5" s="653"/>
      <c r="AE5" s="653"/>
      <c r="AF5" s="653"/>
      <c r="AG5" s="653"/>
      <c r="AH5" s="653"/>
      <c r="AI5" s="653"/>
      <c r="AJ5" s="653"/>
      <c r="AK5" s="653"/>
      <c r="AL5" s="653"/>
      <c r="AM5" s="653"/>
      <c r="AN5" s="653"/>
      <c r="AO5" s="653"/>
      <c r="AP5" s="653"/>
      <c r="AQ5" s="224"/>
    </row>
    <row r="6" spans="1:44" ht="19" hidden="1" thickBot="1" x14ac:dyDescent="0.35">
      <c r="A6" s="642" t="s">
        <v>63</v>
      </c>
      <c r="B6" s="161" t="s">
        <v>60</v>
      </c>
      <c r="C6" s="162">
        <v>80</v>
      </c>
      <c r="D6" s="163">
        <v>30</v>
      </c>
      <c r="E6" s="164">
        <v>60</v>
      </c>
      <c r="F6" s="165">
        <f t="shared" ref="F6:F11" si="0">SUM(C6:E6)</f>
        <v>170</v>
      </c>
      <c r="G6" s="162">
        <v>60</v>
      </c>
      <c r="H6" s="166">
        <v>70</v>
      </c>
      <c r="I6" s="203">
        <f t="shared" ref="I6:I11" si="1">F6+SUM(G6:H6)</f>
        <v>300</v>
      </c>
      <c r="J6" s="203"/>
      <c r="K6" s="203"/>
      <c r="L6" s="163">
        <v>75</v>
      </c>
      <c r="M6" s="163">
        <v>60</v>
      </c>
      <c r="N6" s="163">
        <v>90</v>
      </c>
      <c r="O6" s="163">
        <v>90</v>
      </c>
      <c r="P6" s="163">
        <v>95</v>
      </c>
      <c r="Q6" s="163">
        <v>95</v>
      </c>
      <c r="R6" s="163">
        <v>95</v>
      </c>
      <c r="S6" s="204"/>
      <c r="T6" s="205"/>
      <c r="U6" s="251" t="e">
        <f>F6+#REF!+#REF!+#REF!</f>
        <v>#REF!</v>
      </c>
      <c r="V6" s="225" t="e">
        <f>#REF!/0.212</f>
        <v>#REF!</v>
      </c>
      <c r="W6" s="642" t="s">
        <v>63</v>
      </c>
      <c r="X6" s="161" t="s">
        <v>60</v>
      </c>
      <c r="Y6" s="162">
        <v>80</v>
      </c>
      <c r="Z6" s="163">
        <v>35</v>
      </c>
      <c r="AA6" s="164">
        <v>50</v>
      </c>
      <c r="AB6" s="165">
        <f t="shared" ref="AB6:AB11" si="2">SUM(Y6:AA6)</f>
        <v>165</v>
      </c>
      <c r="AC6" s="162">
        <v>60</v>
      </c>
      <c r="AD6" s="166">
        <v>70</v>
      </c>
      <c r="AE6" s="171">
        <f t="shared" ref="AE6:AE11" si="3">AB6+SUM(AC6:AD6)</f>
        <v>295</v>
      </c>
      <c r="AF6" s="163">
        <v>75</v>
      </c>
      <c r="AG6" s="165">
        <f t="shared" ref="AG6:AG11" si="4">SUM(AC6:AD6)+AF6</f>
        <v>205</v>
      </c>
      <c r="AH6" s="163">
        <v>65</v>
      </c>
      <c r="AI6" s="163">
        <v>90</v>
      </c>
      <c r="AJ6" s="163">
        <v>90</v>
      </c>
      <c r="AK6" s="165">
        <f t="shared" ref="AK6:AK11" si="5">SUM(AH6:AJ6)</f>
        <v>245</v>
      </c>
      <c r="AL6" s="163">
        <v>95</v>
      </c>
      <c r="AM6" s="163">
        <v>95</v>
      </c>
      <c r="AN6" s="163">
        <v>95</v>
      </c>
      <c r="AO6" s="165">
        <f t="shared" ref="AO6:AO11" si="6">SUM(AL6:AN6)</f>
        <v>285</v>
      </c>
      <c r="AP6" s="167">
        <f t="shared" ref="AP6:AP11" si="7">AB6+AG6+AK6+AO6</f>
        <v>900</v>
      </c>
      <c r="AQ6" s="175">
        <f t="shared" ref="AQ6:AQ11" si="8">+AF6+AK6+AO6</f>
        <v>605</v>
      </c>
      <c r="AR6" s="225">
        <f t="shared" ref="AR6:AR11" si="9">AQ6/0.212</f>
        <v>2853.7735849056603</v>
      </c>
    </row>
    <row r="7" spans="1:44" ht="19" hidden="1" thickBot="1" x14ac:dyDescent="0.35">
      <c r="A7" s="643"/>
      <c r="B7" s="146" t="s">
        <v>61</v>
      </c>
      <c r="C7" s="147">
        <f t="array" ref="C7:E7">TRANSPOSE('Actual Production'!$C$127:$C$129)/1000</f>
        <v>64.084999999999994</v>
      </c>
      <c r="D7" s="148">
        <v>25.584</v>
      </c>
      <c r="E7" s="149">
        <v>41.021999999999998</v>
      </c>
      <c r="F7" s="150">
        <f t="shared" si="0"/>
        <v>130.691</v>
      </c>
      <c r="G7" s="147">
        <f t="array" ref="G7:H7">TRANSPOSE('Actual Production'!$C$130:$C$131)/1000</f>
        <v>58.332999999999998</v>
      </c>
      <c r="H7" s="151">
        <v>75.92</v>
      </c>
      <c r="I7" s="178">
        <f t="shared" si="1"/>
        <v>264.94399999999996</v>
      </c>
      <c r="J7" s="178"/>
      <c r="K7" s="178"/>
      <c r="L7" s="148"/>
      <c r="M7" s="152"/>
      <c r="N7" s="148"/>
      <c r="O7" s="152"/>
      <c r="P7" s="148"/>
      <c r="Q7" s="152"/>
      <c r="R7" s="148"/>
      <c r="S7" s="202"/>
      <c r="T7" s="149"/>
      <c r="U7" s="252" t="e">
        <f>F7+#REF!+#REF!+#REF!</f>
        <v>#REF!</v>
      </c>
      <c r="V7" s="225" t="e">
        <f>#REF!/0.212</f>
        <v>#REF!</v>
      </c>
      <c r="W7" s="643"/>
      <c r="X7" s="146" t="s">
        <v>61</v>
      </c>
      <c r="Y7" s="147">
        <f t="array" ref="Y7:AA7">TRANSPOSE('Actual Production'!$AI$127:$AI$129)/1000</f>
        <v>66.305000000000007</v>
      </c>
      <c r="Z7" s="148">
        <v>27.981200000000001</v>
      </c>
      <c r="AA7" s="149">
        <v>33.764300000000006</v>
      </c>
      <c r="AB7" s="150">
        <f t="shared" si="2"/>
        <v>128.0505</v>
      </c>
      <c r="AC7" s="147">
        <f t="array" ref="AC7:AD7">TRANSPOSE('Actual Production'!$AI$130:$AI$131)/1000</f>
        <v>51.192599999999999</v>
      </c>
      <c r="AD7" s="151">
        <v>71.997</v>
      </c>
      <c r="AE7" s="172">
        <f t="shared" si="3"/>
        <v>251.24009999999998</v>
      </c>
      <c r="AF7" s="148"/>
      <c r="AG7" s="150">
        <f t="shared" si="4"/>
        <v>123.1896</v>
      </c>
      <c r="AH7" s="152"/>
      <c r="AI7" s="148"/>
      <c r="AJ7" s="152"/>
      <c r="AK7" s="150">
        <f t="shared" si="5"/>
        <v>0</v>
      </c>
      <c r="AL7" s="148"/>
      <c r="AM7" s="152"/>
      <c r="AN7" s="148"/>
      <c r="AO7" s="150">
        <f t="shared" si="6"/>
        <v>0</v>
      </c>
      <c r="AP7" s="153">
        <f t="shared" si="7"/>
        <v>251.24009999999998</v>
      </c>
      <c r="AQ7" s="175">
        <f t="shared" si="8"/>
        <v>0</v>
      </c>
      <c r="AR7" s="225">
        <f t="shared" si="9"/>
        <v>0</v>
      </c>
    </row>
    <row r="8" spans="1:44" ht="19" hidden="1" thickBot="1" x14ac:dyDescent="0.35">
      <c r="A8" s="643" t="s">
        <v>62</v>
      </c>
      <c r="B8" s="161" t="s">
        <v>60</v>
      </c>
      <c r="C8" s="162">
        <v>250</v>
      </c>
      <c r="D8" s="163">
        <v>135</v>
      </c>
      <c r="E8" s="164">
        <v>185</v>
      </c>
      <c r="F8" s="165">
        <f t="shared" si="0"/>
        <v>570</v>
      </c>
      <c r="G8" s="162">
        <v>205</v>
      </c>
      <c r="H8" s="166">
        <v>245</v>
      </c>
      <c r="I8" s="177">
        <f t="shared" si="1"/>
        <v>1020</v>
      </c>
      <c r="J8" s="177"/>
      <c r="K8" s="177"/>
      <c r="L8" s="163">
        <v>280</v>
      </c>
      <c r="M8" s="163">
        <v>250</v>
      </c>
      <c r="N8" s="163">
        <v>335</v>
      </c>
      <c r="O8" s="163">
        <v>335</v>
      </c>
      <c r="P8" s="163">
        <v>335</v>
      </c>
      <c r="Q8" s="163">
        <v>310</v>
      </c>
      <c r="R8" s="163">
        <v>335</v>
      </c>
      <c r="S8" s="201"/>
      <c r="T8" s="164"/>
      <c r="U8" s="253" t="e">
        <f>F8+#REF!+#REF!+#REF!</f>
        <v>#REF!</v>
      </c>
      <c r="V8" s="225" t="e">
        <f>#REF!/0.212</f>
        <v>#REF!</v>
      </c>
      <c r="W8" s="643" t="s">
        <v>62</v>
      </c>
      <c r="X8" s="161" t="s">
        <v>60</v>
      </c>
      <c r="Y8" s="162">
        <v>145</v>
      </c>
      <c r="Z8" s="163">
        <v>165</v>
      </c>
      <c r="AA8" s="164">
        <v>205</v>
      </c>
      <c r="AB8" s="165">
        <f t="shared" si="2"/>
        <v>515</v>
      </c>
      <c r="AC8" s="162">
        <v>175</v>
      </c>
      <c r="AD8" s="166">
        <v>215</v>
      </c>
      <c r="AE8" s="171">
        <f t="shared" si="3"/>
        <v>905</v>
      </c>
      <c r="AF8" s="163">
        <v>270</v>
      </c>
      <c r="AG8" s="165">
        <f t="shared" si="4"/>
        <v>660</v>
      </c>
      <c r="AH8" s="163">
        <v>305</v>
      </c>
      <c r="AI8" s="163">
        <v>340</v>
      </c>
      <c r="AJ8" s="163">
        <v>350</v>
      </c>
      <c r="AK8" s="165">
        <f t="shared" si="5"/>
        <v>995</v>
      </c>
      <c r="AL8" s="163">
        <v>340</v>
      </c>
      <c r="AM8" s="163">
        <v>350</v>
      </c>
      <c r="AN8" s="163">
        <v>340</v>
      </c>
      <c r="AO8" s="165">
        <f t="shared" si="6"/>
        <v>1030</v>
      </c>
      <c r="AP8" s="167">
        <f t="shared" si="7"/>
        <v>3200</v>
      </c>
      <c r="AQ8" s="175">
        <f t="shared" si="8"/>
        <v>2295</v>
      </c>
      <c r="AR8" s="225">
        <f t="shared" si="9"/>
        <v>10825.471698113208</v>
      </c>
    </row>
    <row r="9" spans="1:44" ht="19" hidden="1" thickBot="1" x14ac:dyDescent="0.35">
      <c r="A9" s="643"/>
      <c r="B9" s="146" t="s">
        <v>61</v>
      </c>
      <c r="C9" s="147">
        <f t="array" ref="C9:E9">TRANSPOSE('Actual Production'!$D$127:$D$129)/1000</f>
        <v>206.72499999999999</v>
      </c>
      <c r="D9" s="151">
        <v>114.996</v>
      </c>
      <c r="E9" s="154">
        <v>168.40799999999999</v>
      </c>
      <c r="F9" s="150">
        <f t="shared" si="0"/>
        <v>490.12900000000002</v>
      </c>
      <c r="G9" s="147">
        <f t="array" ref="G9:H9">TRANSPOSE('Actual Production'!$D$130:$D$131)/1000</f>
        <v>202.75700000000001</v>
      </c>
      <c r="H9" s="151">
        <v>189.67</v>
      </c>
      <c r="I9" s="178">
        <f t="shared" si="1"/>
        <v>882.55600000000004</v>
      </c>
      <c r="J9" s="178"/>
      <c r="K9" s="178"/>
      <c r="L9" s="148"/>
      <c r="M9" s="152"/>
      <c r="N9" s="148"/>
      <c r="O9" s="152"/>
      <c r="P9" s="148"/>
      <c r="Q9" s="152"/>
      <c r="R9" s="148"/>
      <c r="S9" s="202"/>
      <c r="T9" s="149"/>
      <c r="U9" s="254" t="e">
        <f>F9+#REF!+#REF!+#REF!</f>
        <v>#REF!</v>
      </c>
      <c r="V9" s="225" t="e">
        <f>#REF!/0.212</f>
        <v>#REF!</v>
      </c>
      <c r="W9" s="643"/>
      <c r="X9" s="146" t="s">
        <v>61</v>
      </c>
      <c r="Y9" s="147">
        <f t="array" ref="Y9:AA9">TRANSPOSE('Actual Production'!$AJ$127:$AJ$129)/1000</f>
        <v>122.2285</v>
      </c>
      <c r="Z9" s="151">
        <v>137.6849</v>
      </c>
      <c r="AA9" s="154">
        <v>159.93209999999996</v>
      </c>
      <c r="AB9" s="150">
        <f t="shared" si="2"/>
        <v>419.84550000000002</v>
      </c>
      <c r="AC9" s="147">
        <f t="array" ref="AC9:AD9">TRANSPOSE('Actual Production'!$AJ$130:$AJ$131)/1000</f>
        <v>188.14070000000001</v>
      </c>
      <c r="AD9" s="151">
        <v>210.9384</v>
      </c>
      <c r="AE9" s="172">
        <f t="shared" si="3"/>
        <v>818.92460000000005</v>
      </c>
      <c r="AF9" s="148"/>
      <c r="AG9" s="150">
        <f t="shared" si="4"/>
        <v>399.07910000000004</v>
      </c>
      <c r="AH9" s="152"/>
      <c r="AI9" s="148"/>
      <c r="AJ9" s="152"/>
      <c r="AK9" s="150">
        <f t="shared" si="5"/>
        <v>0</v>
      </c>
      <c r="AL9" s="148"/>
      <c r="AM9" s="152"/>
      <c r="AN9" s="148"/>
      <c r="AO9" s="150">
        <f t="shared" si="6"/>
        <v>0</v>
      </c>
      <c r="AP9" s="153">
        <f t="shared" si="7"/>
        <v>818.92460000000005</v>
      </c>
      <c r="AQ9" s="175">
        <f t="shared" si="8"/>
        <v>0</v>
      </c>
      <c r="AR9" s="225">
        <f t="shared" si="9"/>
        <v>0</v>
      </c>
    </row>
    <row r="10" spans="1:44" x14ac:dyDescent="0.35">
      <c r="A10" s="643" t="s">
        <v>14</v>
      </c>
      <c r="B10" s="161" t="s">
        <v>60</v>
      </c>
      <c r="C10" s="190">
        <f>+C6+C8</f>
        <v>330</v>
      </c>
      <c r="D10" s="191">
        <f t="shared" ref="D10:R11" si="10">+D6+D8</f>
        <v>165</v>
      </c>
      <c r="E10" s="192">
        <f t="shared" si="10"/>
        <v>245</v>
      </c>
      <c r="F10" s="193">
        <f t="shared" si="0"/>
        <v>740</v>
      </c>
      <c r="G10" s="190">
        <f t="shared" si="10"/>
        <v>265</v>
      </c>
      <c r="H10" s="194">
        <f t="shared" si="10"/>
        <v>315</v>
      </c>
      <c r="I10" s="199">
        <f t="shared" si="1"/>
        <v>1320</v>
      </c>
      <c r="J10" s="199">
        <f>I1:I10/0.153</f>
        <v>8627.4509803921574</v>
      </c>
      <c r="K10" s="199"/>
      <c r="L10" s="163">
        <f t="shared" si="10"/>
        <v>355</v>
      </c>
      <c r="M10" s="163">
        <f t="shared" si="10"/>
        <v>310</v>
      </c>
      <c r="N10" s="163">
        <f t="shared" si="10"/>
        <v>425</v>
      </c>
      <c r="O10" s="163">
        <f t="shared" si="10"/>
        <v>425</v>
      </c>
      <c r="P10" s="163">
        <f t="shared" si="10"/>
        <v>430</v>
      </c>
      <c r="Q10" s="163">
        <f t="shared" si="10"/>
        <v>405</v>
      </c>
      <c r="R10" s="163">
        <f t="shared" si="10"/>
        <v>430</v>
      </c>
      <c r="S10" s="188">
        <f>SUM(L10:R10)</f>
        <v>2780</v>
      </c>
      <c r="T10" s="164">
        <f>S10/0.212</f>
        <v>13113.207547169812</v>
      </c>
      <c r="U10" s="259">
        <f>S10+I10</f>
        <v>4100</v>
      </c>
      <c r="V10" s="260">
        <f>U10/0.365</f>
        <v>11232.876712328767</v>
      </c>
      <c r="W10" s="657" t="s">
        <v>14</v>
      </c>
      <c r="X10" s="161" t="s">
        <v>60</v>
      </c>
      <c r="Y10" s="162">
        <f t="shared" ref="Y10:AA11" si="11">+Y6+Y8</f>
        <v>225</v>
      </c>
      <c r="Z10" s="163">
        <f t="shared" si="11"/>
        <v>200</v>
      </c>
      <c r="AA10" s="164">
        <f t="shared" si="11"/>
        <v>255</v>
      </c>
      <c r="AB10" s="165">
        <f t="shared" si="2"/>
        <v>680</v>
      </c>
      <c r="AC10" s="162">
        <f t="shared" ref="AC10:AF11" si="12">+AC6+AC8</f>
        <v>235</v>
      </c>
      <c r="AD10" s="166">
        <f t="shared" si="12"/>
        <v>285</v>
      </c>
      <c r="AE10" s="171">
        <f t="shared" si="3"/>
        <v>1200</v>
      </c>
      <c r="AF10" s="163">
        <f t="shared" si="12"/>
        <v>345</v>
      </c>
      <c r="AG10" s="165">
        <f t="shared" si="4"/>
        <v>865</v>
      </c>
      <c r="AH10" s="163">
        <f t="shared" ref="AH10:AJ11" si="13">+AH6+AH8</f>
        <v>370</v>
      </c>
      <c r="AI10" s="163">
        <f t="shared" si="13"/>
        <v>430</v>
      </c>
      <c r="AJ10" s="163">
        <f t="shared" si="13"/>
        <v>440</v>
      </c>
      <c r="AK10" s="165">
        <f t="shared" si="5"/>
        <v>1240</v>
      </c>
      <c r="AL10" s="163">
        <f t="shared" ref="AL10:AN11" si="14">+AL6+AL8</f>
        <v>435</v>
      </c>
      <c r="AM10" s="163">
        <f t="shared" si="14"/>
        <v>445</v>
      </c>
      <c r="AN10" s="163">
        <f t="shared" si="14"/>
        <v>435</v>
      </c>
      <c r="AO10" s="165">
        <f t="shared" si="6"/>
        <v>1315</v>
      </c>
      <c r="AP10" s="167">
        <f t="shared" si="7"/>
        <v>4100</v>
      </c>
      <c r="AQ10" s="175">
        <f t="shared" si="8"/>
        <v>2900</v>
      </c>
      <c r="AR10" s="225">
        <f t="shared" si="9"/>
        <v>13679.245283018869</v>
      </c>
    </row>
    <row r="11" spans="1:44" ht="19" thickBot="1" x14ac:dyDescent="0.4">
      <c r="A11" s="644"/>
      <c r="B11" s="155" t="s">
        <v>61</v>
      </c>
      <c r="C11" s="195">
        <f>+C7+C9</f>
        <v>270.81</v>
      </c>
      <c r="D11" s="196">
        <f t="shared" si="10"/>
        <v>140.57999999999998</v>
      </c>
      <c r="E11" s="197">
        <f t="shared" si="10"/>
        <v>209.42999999999998</v>
      </c>
      <c r="F11" s="198">
        <f t="shared" si="0"/>
        <v>620.81999999999994</v>
      </c>
      <c r="G11" s="197">
        <f t="shared" si="10"/>
        <v>261.09000000000003</v>
      </c>
      <c r="H11" s="197">
        <f t="shared" si="10"/>
        <v>265.58999999999997</v>
      </c>
      <c r="I11" s="200">
        <f t="shared" si="1"/>
        <v>1147.5</v>
      </c>
      <c r="J11" s="200">
        <f>I2:I11/0.153</f>
        <v>7500</v>
      </c>
      <c r="K11" s="200">
        <f>I10-I11</f>
        <v>172.5</v>
      </c>
      <c r="L11" s="158">
        <v>355</v>
      </c>
      <c r="M11" s="158">
        <v>430</v>
      </c>
      <c r="N11" s="158">
        <v>425</v>
      </c>
      <c r="O11" s="158">
        <v>425</v>
      </c>
      <c r="P11" s="158">
        <v>310</v>
      </c>
      <c r="Q11" s="158">
        <v>405</v>
      </c>
      <c r="R11" s="158">
        <v>430</v>
      </c>
      <c r="S11" s="189">
        <f>SUM(L11:R11)</f>
        <v>2780</v>
      </c>
      <c r="T11" s="158">
        <f>S11/0.212</f>
        <v>13113.207547169812</v>
      </c>
      <c r="U11" s="261">
        <f>S11+I11</f>
        <v>3927.5</v>
      </c>
      <c r="V11" s="262">
        <f>U11/0.365</f>
        <v>10760.273972602739</v>
      </c>
      <c r="W11" s="658"/>
      <c r="X11" s="155" t="s">
        <v>61</v>
      </c>
      <c r="Y11" s="156">
        <f t="shared" si="11"/>
        <v>188.5335</v>
      </c>
      <c r="Z11" s="157">
        <f t="shared" si="11"/>
        <v>165.6661</v>
      </c>
      <c r="AA11" s="158">
        <f t="shared" si="11"/>
        <v>193.69639999999998</v>
      </c>
      <c r="AB11" s="159">
        <f t="shared" si="2"/>
        <v>547.89599999999996</v>
      </c>
      <c r="AC11" s="158">
        <f t="shared" si="12"/>
        <v>239.33330000000001</v>
      </c>
      <c r="AD11" s="158">
        <f t="shared" si="12"/>
        <v>282.93540000000002</v>
      </c>
      <c r="AE11" s="173">
        <f t="shared" si="3"/>
        <v>1070.1647</v>
      </c>
      <c r="AF11" s="158">
        <f t="shared" si="12"/>
        <v>0</v>
      </c>
      <c r="AG11" s="159">
        <f t="shared" si="4"/>
        <v>522.26870000000008</v>
      </c>
      <c r="AH11" s="158">
        <f t="shared" si="13"/>
        <v>0</v>
      </c>
      <c r="AI11" s="158">
        <f t="shared" si="13"/>
        <v>0</v>
      </c>
      <c r="AJ11" s="158">
        <f t="shared" si="13"/>
        <v>0</v>
      </c>
      <c r="AK11" s="159">
        <f t="shared" si="5"/>
        <v>0</v>
      </c>
      <c r="AL11" s="158">
        <f t="shared" si="14"/>
        <v>0</v>
      </c>
      <c r="AM11" s="158">
        <f t="shared" si="14"/>
        <v>0</v>
      </c>
      <c r="AN11" s="158">
        <f t="shared" si="14"/>
        <v>0</v>
      </c>
      <c r="AO11" s="159">
        <f t="shared" si="6"/>
        <v>0</v>
      </c>
      <c r="AP11" s="160">
        <f t="shared" si="7"/>
        <v>1070.1647</v>
      </c>
      <c r="AQ11" s="175">
        <f t="shared" si="8"/>
        <v>0</v>
      </c>
      <c r="AR11" s="225">
        <f t="shared" si="9"/>
        <v>0</v>
      </c>
    </row>
    <row r="12" spans="1:44" ht="19" thickBot="1" x14ac:dyDescent="0.5">
      <c r="B12" s="226" t="s">
        <v>48</v>
      </c>
      <c r="C12" s="227"/>
      <c r="D12" s="227"/>
      <c r="E12" s="227"/>
      <c r="F12" s="227"/>
      <c r="G12" s="227"/>
      <c r="H12" s="227"/>
      <c r="I12" s="227"/>
      <c r="J12" s="227"/>
      <c r="K12" s="227"/>
      <c r="L12" s="227"/>
      <c r="M12" s="227"/>
      <c r="N12" s="227"/>
      <c r="O12" s="227"/>
      <c r="P12" s="227"/>
      <c r="Q12" s="227"/>
      <c r="R12" s="227"/>
      <c r="S12" s="228"/>
      <c r="T12" s="227"/>
      <c r="U12" s="255"/>
      <c r="X12" s="655" t="s">
        <v>48</v>
      </c>
      <c r="Y12" s="656"/>
      <c r="Z12" s="656"/>
      <c r="AA12" s="656"/>
      <c r="AB12" s="656"/>
      <c r="AC12" s="656"/>
      <c r="AD12" s="656"/>
      <c r="AE12" s="656"/>
      <c r="AF12" s="656"/>
      <c r="AG12" s="656"/>
      <c r="AH12" s="656"/>
      <c r="AI12" s="656"/>
      <c r="AJ12" s="656"/>
      <c r="AK12" s="656"/>
      <c r="AL12" s="656"/>
      <c r="AM12" s="656"/>
      <c r="AN12" s="656"/>
      <c r="AO12" s="656"/>
      <c r="AP12" s="656"/>
    </row>
    <row r="13" spans="1:44" ht="19" hidden="1" thickBot="1" x14ac:dyDescent="0.35">
      <c r="A13" s="642" t="s">
        <v>63</v>
      </c>
      <c r="B13" s="161" t="s">
        <v>60</v>
      </c>
      <c r="C13" s="162">
        <v>50</v>
      </c>
      <c r="D13" s="163">
        <v>0</v>
      </c>
      <c r="E13" s="164">
        <v>40</v>
      </c>
      <c r="F13" s="165">
        <f t="shared" ref="F13:F18" si="15">SUM(C13:E13)</f>
        <v>90</v>
      </c>
      <c r="G13" s="162">
        <v>75</v>
      </c>
      <c r="H13" s="166">
        <v>70</v>
      </c>
      <c r="I13" s="177">
        <f t="shared" ref="I13:I18" si="16">F13+SUM(G13:H13)</f>
        <v>235</v>
      </c>
      <c r="J13" s="177"/>
      <c r="K13" s="177"/>
      <c r="L13" s="163">
        <v>75</v>
      </c>
      <c r="M13" s="163">
        <v>65</v>
      </c>
      <c r="N13" s="163">
        <v>70</v>
      </c>
      <c r="O13" s="163">
        <v>75</v>
      </c>
      <c r="P13" s="163">
        <v>80</v>
      </c>
      <c r="Q13" s="163">
        <v>70</v>
      </c>
      <c r="R13" s="163">
        <v>80</v>
      </c>
      <c r="S13" s="201"/>
      <c r="T13" s="164"/>
      <c r="U13" s="253" t="e">
        <f>F13+#REF!+#REF!+#REF!</f>
        <v>#REF!</v>
      </c>
      <c r="V13" s="225" t="e">
        <f>#REF!/0.212</f>
        <v>#REF!</v>
      </c>
      <c r="W13" s="642" t="s">
        <v>63</v>
      </c>
      <c r="X13" s="161" t="s">
        <v>60</v>
      </c>
      <c r="Y13" s="162">
        <v>65</v>
      </c>
      <c r="Z13" s="163">
        <v>15</v>
      </c>
      <c r="AA13" s="164">
        <v>15</v>
      </c>
      <c r="AB13" s="165">
        <f t="shared" ref="AB13:AB18" si="17">SUM(Y13:AA13)</f>
        <v>95</v>
      </c>
      <c r="AC13" s="162">
        <v>75</v>
      </c>
      <c r="AD13" s="166">
        <v>70</v>
      </c>
      <c r="AE13" s="171">
        <f t="shared" ref="AE13:AE18" si="18">AB13+SUM(AC13:AD13)</f>
        <v>240</v>
      </c>
      <c r="AF13" s="163">
        <v>70</v>
      </c>
      <c r="AG13" s="165">
        <f t="shared" ref="AG13:AG18" si="19">SUM(AC13:AD13)+AF13</f>
        <v>215</v>
      </c>
      <c r="AH13" s="163">
        <v>65</v>
      </c>
      <c r="AI13" s="163">
        <v>70</v>
      </c>
      <c r="AJ13" s="163">
        <v>75</v>
      </c>
      <c r="AK13" s="165">
        <f t="shared" ref="AK13:AK18" si="20">SUM(AH13:AJ13)</f>
        <v>210</v>
      </c>
      <c r="AL13" s="163">
        <v>80</v>
      </c>
      <c r="AM13" s="163">
        <v>70</v>
      </c>
      <c r="AN13" s="163">
        <v>80</v>
      </c>
      <c r="AO13" s="165">
        <f t="shared" ref="AO13:AO18" si="21">SUM(AL13:AN13)</f>
        <v>230</v>
      </c>
      <c r="AP13" s="167">
        <f t="shared" ref="AP13:AP18" si="22">AB13+AG13+AK13+AO13</f>
        <v>750</v>
      </c>
      <c r="AQ13" s="175">
        <f t="shared" ref="AQ13:AQ18" si="23">+AF13+AK13+AO13</f>
        <v>510</v>
      </c>
      <c r="AR13" s="225">
        <f t="shared" ref="AR13:AR18" si="24">AQ13/0.212</f>
        <v>2405.6603773584907</v>
      </c>
    </row>
    <row r="14" spans="1:44" ht="19" hidden="1" thickBot="1" x14ac:dyDescent="0.35">
      <c r="A14" s="643"/>
      <c r="B14" s="146" t="s">
        <v>61</v>
      </c>
      <c r="C14" s="147">
        <f t="array" ref="C14:E14">TRANSPOSE('Actual Production'!$F$127:$F$129)/1000</f>
        <v>51.802999999999997</v>
      </c>
      <c r="D14" s="148">
        <v>5.6070000000000002</v>
      </c>
      <c r="E14" s="149">
        <v>14.641999999999999</v>
      </c>
      <c r="F14" s="150">
        <f t="shared" si="15"/>
        <v>72.051999999999992</v>
      </c>
      <c r="G14" s="147">
        <f t="array" ref="G14:H14">TRANSPOSE('Actual Production'!$F$130:$F$131)/1000</f>
        <v>42.889000000000003</v>
      </c>
      <c r="H14" s="151">
        <v>59.884999999999998</v>
      </c>
      <c r="I14" s="178">
        <f t="shared" si="16"/>
        <v>174.82599999999999</v>
      </c>
      <c r="J14" s="178"/>
      <c r="K14" s="178"/>
      <c r="L14" s="148"/>
      <c r="M14" s="152"/>
      <c r="N14" s="148"/>
      <c r="O14" s="152"/>
      <c r="P14" s="148"/>
      <c r="Q14" s="152"/>
      <c r="R14" s="148"/>
      <c r="S14" s="202"/>
      <c r="T14" s="149"/>
      <c r="U14" s="252" t="e">
        <f>F14+#REF!+#REF!+#REF!</f>
        <v>#REF!</v>
      </c>
      <c r="V14" s="225" t="e">
        <f>#REF!/0.212</f>
        <v>#REF!</v>
      </c>
      <c r="W14" s="643"/>
      <c r="X14" s="146" t="s">
        <v>61</v>
      </c>
      <c r="Y14" s="147">
        <f t="array" ref="Y14:AA14">TRANSPOSE('Actual Production'!$AL$127:$AL$129)/1000</f>
        <v>50.657899999999991</v>
      </c>
      <c r="Z14" s="148">
        <v>12.068299999999999</v>
      </c>
      <c r="AA14" s="149">
        <v>7.9379999999999997</v>
      </c>
      <c r="AB14" s="150">
        <f t="shared" si="17"/>
        <v>70.664199999999994</v>
      </c>
      <c r="AC14" s="147">
        <f t="array" ref="AC14:AD14">TRANSPOSE('Actual Production'!$AL$130:$AL$131)/1000</f>
        <v>47.127000000000002</v>
      </c>
      <c r="AD14" s="151">
        <v>56.69</v>
      </c>
      <c r="AE14" s="172">
        <f t="shared" si="18"/>
        <v>174.4812</v>
      </c>
      <c r="AF14" s="148"/>
      <c r="AG14" s="150">
        <f t="shared" si="19"/>
        <v>103.81700000000001</v>
      </c>
      <c r="AH14" s="152"/>
      <c r="AI14" s="148"/>
      <c r="AJ14" s="152"/>
      <c r="AK14" s="150">
        <f t="shared" si="20"/>
        <v>0</v>
      </c>
      <c r="AL14" s="148"/>
      <c r="AM14" s="152"/>
      <c r="AN14" s="148"/>
      <c r="AO14" s="150">
        <f t="shared" si="21"/>
        <v>0</v>
      </c>
      <c r="AP14" s="153">
        <f t="shared" si="22"/>
        <v>174.4812</v>
      </c>
      <c r="AQ14" s="175">
        <f t="shared" si="23"/>
        <v>0</v>
      </c>
      <c r="AR14" s="225">
        <f t="shared" si="24"/>
        <v>0</v>
      </c>
    </row>
    <row r="15" spans="1:44" ht="19" hidden="1" thickBot="1" x14ac:dyDescent="0.35">
      <c r="A15" s="643" t="s">
        <v>62</v>
      </c>
      <c r="B15" s="161" t="s">
        <v>60</v>
      </c>
      <c r="C15" s="162">
        <v>160</v>
      </c>
      <c r="D15" s="163">
        <v>0</v>
      </c>
      <c r="E15" s="164">
        <v>100</v>
      </c>
      <c r="F15" s="165">
        <f t="shared" si="15"/>
        <v>260</v>
      </c>
      <c r="G15" s="162">
        <v>180</v>
      </c>
      <c r="H15" s="166">
        <v>190</v>
      </c>
      <c r="I15" s="177">
        <f t="shared" si="16"/>
        <v>630</v>
      </c>
      <c r="J15" s="177"/>
      <c r="K15" s="177"/>
      <c r="L15" s="163">
        <v>175</v>
      </c>
      <c r="M15" s="163">
        <v>300</v>
      </c>
      <c r="N15" s="163">
        <v>330</v>
      </c>
      <c r="O15" s="163">
        <v>340</v>
      </c>
      <c r="P15" s="163">
        <v>335</v>
      </c>
      <c r="Q15" s="163">
        <v>310</v>
      </c>
      <c r="R15" s="163">
        <v>330</v>
      </c>
      <c r="S15" s="201"/>
      <c r="T15" s="164"/>
      <c r="U15" s="253" t="e">
        <f>F15+#REF!+#REF!+#REF!</f>
        <v>#REF!</v>
      </c>
      <c r="V15" s="225" t="e">
        <f>#REF!/0.212</f>
        <v>#REF!</v>
      </c>
      <c r="W15" s="643" t="s">
        <v>62</v>
      </c>
      <c r="X15" s="161" t="s">
        <v>60</v>
      </c>
      <c r="Y15" s="162">
        <v>120</v>
      </c>
      <c r="Z15" s="163">
        <v>85</v>
      </c>
      <c r="AA15" s="164">
        <v>35</v>
      </c>
      <c r="AB15" s="165">
        <f t="shared" si="17"/>
        <v>240</v>
      </c>
      <c r="AC15" s="162">
        <v>135</v>
      </c>
      <c r="AD15" s="166">
        <v>200</v>
      </c>
      <c r="AE15" s="171">
        <f t="shared" si="18"/>
        <v>575</v>
      </c>
      <c r="AF15" s="163">
        <v>235</v>
      </c>
      <c r="AG15" s="165">
        <f t="shared" si="19"/>
        <v>570</v>
      </c>
      <c r="AH15" s="163">
        <v>285</v>
      </c>
      <c r="AI15" s="163">
        <v>335</v>
      </c>
      <c r="AJ15" s="163">
        <v>330</v>
      </c>
      <c r="AK15" s="165">
        <f t="shared" si="20"/>
        <v>950</v>
      </c>
      <c r="AL15" s="163">
        <v>330</v>
      </c>
      <c r="AM15" s="163">
        <v>330</v>
      </c>
      <c r="AN15" s="163">
        <v>330</v>
      </c>
      <c r="AO15" s="165">
        <f t="shared" si="21"/>
        <v>990</v>
      </c>
      <c r="AP15" s="167">
        <f t="shared" si="22"/>
        <v>2750</v>
      </c>
      <c r="AQ15" s="175">
        <f t="shared" si="23"/>
        <v>2175</v>
      </c>
      <c r="AR15" s="225">
        <f t="shared" si="24"/>
        <v>10259.433962264151</v>
      </c>
    </row>
    <row r="16" spans="1:44" ht="19" hidden="1" thickBot="1" x14ac:dyDescent="0.35">
      <c r="A16" s="643"/>
      <c r="B16" s="146" t="s">
        <v>61</v>
      </c>
      <c r="C16" s="147">
        <f t="array" ref="C16:E16">TRANSPOSE('Actual Production'!$G$127:$G$129)/1000</f>
        <v>160.98599999999999</v>
      </c>
      <c r="D16" s="151">
        <v>22.768000000000001</v>
      </c>
      <c r="E16" s="154">
        <v>43.026000000000003</v>
      </c>
      <c r="F16" s="150">
        <f t="shared" si="15"/>
        <v>226.78</v>
      </c>
      <c r="G16" s="147">
        <f t="array" ref="G16:H16">TRANSPOSE('Actual Production'!$G$130:$G$131)/1000</f>
        <v>113.523</v>
      </c>
      <c r="H16" s="151">
        <v>148.63300000000001</v>
      </c>
      <c r="I16" s="178">
        <f t="shared" si="16"/>
        <v>488.93600000000004</v>
      </c>
      <c r="J16" s="178"/>
      <c r="K16" s="178"/>
      <c r="L16" s="148"/>
      <c r="M16" s="152"/>
      <c r="N16" s="148"/>
      <c r="O16" s="152"/>
      <c r="P16" s="148"/>
      <c r="Q16" s="152"/>
      <c r="R16" s="148"/>
      <c r="S16" s="202"/>
      <c r="T16" s="149"/>
      <c r="U16" s="252" t="e">
        <f>F16+#REF!+#REF!+#REF!</f>
        <v>#REF!</v>
      </c>
      <c r="V16" s="225" t="e">
        <f>#REF!/0.212</f>
        <v>#REF!</v>
      </c>
      <c r="W16" s="643"/>
      <c r="X16" s="146" t="s">
        <v>61</v>
      </c>
      <c r="Y16" s="147">
        <f t="array" ref="Y16:AA16">TRANSPOSE('Actual Production'!$AM$127:$AM$129)/1000</f>
        <v>99.990800000000007</v>
      </c>
      <c r="Z16" s="151">
        <v>68.827199999999991</v>
      </c>
      <c r="AA16" s="154">
        <v>46.055699999999995</v>
      </c>
      <c r="AB16" s="150">
        <f t="shared" si="17"/>
        <v>214.87369999999999</v>
      </c>
      <c r="AC16" s="147">
        <f t="array" ref="AC16:AD16">TRANSPOSE('Actual Production'!$AM$130:$AM$131)/1000</f>
        <v>146.00590000000003</v>
      </c>
      <c r="AD16" s="151">
        <v>174.44669999999999</v>
      </c>
      <c r="AE16" s="172">
        <f t="shared" si="18"/>
        <v>535.32629999999995</v>
      </c>
      <c r="AF16" s="148"/>
      <c r="AG16" s="150">
        <f t="shared" si="19"/>
        <v>320.45260000000002</v>
      </c>
      <c r="AH16" s="152"/>
      <c r="AI16" s="148"/>
      <c r="AJ16" s="152"/>
      <c r="AK16" s="150">
        <f t="shared" si="20"/>
        <v>0</v>
      </c>
      <c r="AL16" s="148"/>
      <c r="AM16" s="152"/>
      <c r="AN16" s="148"/>
      <c r="AO16" s="150">
        <f t="shared" si="21"/>
        <v>0</v>
      </c>
      <c r="AP16" s="153">
        <f t="shared" si="22"/>
        <v>535.32629999999995</v>
      </c>
      <c r="AQ16" s="175">
        <f t="shared" si="23"/>
        <v>0</v>
      </c>
      <c r="AR16" s="225">
        <f t="shared" si="24"/>
        <v>0</v>
      </c>
    </row>
    <row r="17" spans="1:44" x14ac:dyDescent="0.35">
      <c r="A17" s="643" t="s">
        <v>14</v>
      </c>
      <c r="B17" s="161" t="s">
        <v>60</v>
      </c>
      <c r="C17" s="190">
        <f t="shared" ref="C17:E18" si="25">+C13+C15</f>
        <v>210</v>
      </c>
      <c r="D17" s="191">
        <f t="shared" si="25"/>
        <v>0</v>
      </c>
      <c r="E17" s="192">
        <f t="shared" si="25"/>
        <v>140</v>
      </c>
      <c r="F17" s="193">
        <f t="shared" si="15"/>
        <v>350</v>
      </c>
      <c r="G17" s="190">
        <f>+G13+G15</f>
        <v>255</v>
      </c>
      <c r="H17" s="194">
        <f>+H13+H15</f>
        <v>260</v>
      </c>
      <c r="I17" s="199">
        <f t="shared" si="16"/>
        <v>865</v>
      </c>
      <c r="J17" s="199">
        <f>I8:I17/0.153</f>
        <v>5653.5947712418301</v>
      </c>
      <c r="K17" s="199"/>
      <c r="L17" s="163">
        <f t="shared" ref="L17:R17" si="26">+L13+L15</f>
        <v>250</v>
      </c>
      <c r="M17" s="163">
        <f t="shared" si="26"/>
        <v>365</v>
      </c>
      <c r="N17" s="163">
        <f t="shared" si="26"/>
        <v>400</v>
      </c>
      <c r="O17" s="163">
        <f t="shared" si="26"/>
        <v>415</v>
      </c>
      <c r="P17" s="163">
        <f t="shared" si="26"/>
        <v>415</v>
      </c>
      <c r="Q17" s="163">
        <f t="shared" si="26"/>
        <v>380</v>
      </c>
      <c r="R17" s="163">
        <f t="shared" si="26"/>
        <v>410</v>
      </c>
      <c r="S17" s="188">
        <f>SUM(L17:R17)</f>
        <v>2635</v>
      </c>
      <c r="T17" s="163">
        <f>S17/0.212</f>
        <v>12429.245283018869</v>
      </c>
      <c r="U17" s="259">
        <f>S17+I17</f>
        <v>3500</v>
      </c>
      <c r="V17" s="260">
        <f>U17/0.365</f>
        <v>9589.0410958904104</v>
      </c>
      <c r="W17" s="643" t="s">
        <v>14</v>
      </c>
      <c r="X17" s="161" t="s">
        <v>60</v>
      </c>
      <c r="Y17" s="162">
        <f t="shared" ref="Y17:AA18" si="27">+Y13+Y15</f>
        <v>185</v>
      </c>
      <c r="Z17" s="163">
        <f t="shared" si="27"/>
        <v>100</v>
      </c>
      <c r="AA17" s="164">
        <f t="shared" si="27"/>
        <v>50</v>
      </c>
      <c r="AB17" s="165">
        <f t="shared" si="17"/>
        <v>335</v>
      </c>
      <c r="AC17" s="162">
        <f t="shared" ref="AC17:AF18" si="28">+AC13+AC15</f>
        <v>210</v>
      </c>
      <c r="AD17" s="166">
        <f t="shared" si="28"/>
        <v>270</v>
      </c>
      <c r="AE17" s="171">
        <f t="shared" si="18"/>
        <v>815</v>
      </c>
      <c r="AF17" s="163">
        <f t="shared" si="28"/>
        <v>305</v>
      </c>
      <c r="AG17" s="165">
        <f t="shared" si="19"/>
        <v>785</v>
      </c>
      <c r="AH17" s="163">
        <f t="shared" ref="AH17:AJ18" si="29">+AH13+AH15</f>
        <v>350</v>
      </c>
      <c r="AI17" s="163">
        <f t="shared" si="29"/>
        <v>405</v>
      </c>
      <c r="AJ17" s="163">
        <f t="shared" si="29"/>
        <v>405</v>
      </c>
      <c r="AK17" s="165">
        <f t="shared" si="20"/>
        <v>1160</v>
      </c>
      <c r="AL17" s="163">
        <f t="shared" ref="AL17:AN18" si="30">+AL13+AL15</f>
        <v>410</v>
      </c>
      <c r="AM17" s="163">
        <f t="shared" si="30"/>
        <v>400</v>
      </c>
      <c r="AN17" s="163">
        <f t="shared" si="30"/>
        <v>410</v>
      </c>
      <c r="AO17" s="165">
        <f t="shared" si="21"/>
        <v>1220</v>
      </c>
      <c r="AP17" s="167">
        <f t="shared" si="22"/>
        <v>3500</v>
      </c>
      <c r="AQ17" s="175">
        <f t="shared" si="23"/>
        <v>2685</v>
      </c>
      <c r="AR17" s="225">
        <f t="shared" si="24"/>
        <v>12665.094339622641</v>
      </c>
    </row>
    <row r="18" spans="1:44" ht="19" thickBot="1" x14ac:dyDescent="0.4">
      <c r="A18" s="644"/>
      <c r="B18" s="155" t="s">
        <v>61</v>
      </c>
      <c r="C18" s="195">
        <f t="shared" si="25"/>
        <v>212.78899999999999</v>
      </c>
      <c r="D18" s="196">
        <f t="shared" si="25"/>
        <v>28.375</v>
      </c>
      <c r="E18" s="197">
        <f t="shared" si="25"/>
        <v>57.668000000000006</v>
      </c>
      <c r="F18" s="198">
        <f t="shared" si="15"/>
        <v>298.83199999999999</v>
      </c>
      <c r="G18" s="197">
        <f>+G14+G16</f>
        <v>156.41200000000001</v>
      </c>
      <c r="H18" s="197">
        <f>+H14+H16</f>
        <v>208.518</v>
      </c>
      <c r="I18" s="200">
        <f t="shared" si="16"/>
        <v>663.76199999999994</v>
      </c>
      <c r="J18" s="200">
        <f>I9:I18/0.153</f>
        <v>4338.3137254901958</v>
      </c>
      <c r="K18" s="200">
        <f>I17-I18</f>
        <v>201.23800000000006</v>
      </c>
      <c r="L18" s="158">
        <v>250</v>
      </c>
      <c r="M18" s="158">
        <v>365</v>
      </c>
      <c r="N18" s="158">
        <v>400</v>
      </c>
      <c r="O18" s="158">
        <v>415</v>
      </c>
      <c r="P18" s="158">
        <v>415</v>
      </c>
      <c r="Q18" s="158">
        <v>380</v>
      </c>
      <c r="R18" s="158">
        <v>410</v>
      </c>
      <c r="S18" s="189">
        <f>SUM(L18:R18)</f>
        <v>2635</v>
      </c>
      <c r="T18" s="158">
        <f>S18/0.212</f>
        <v>12429.245283018869</v>
      </c>
      <c r="U18" s="261">
        <f>S18+I18</f>
        <v>3298.7619999999997</v>
      </c>
      <c r="V18" s="262">
        <f>U18/0.365</f>
        <v>9037.7041095890399</v>
      </c>
      <c r="W18" s="644"/>
      <c r="X18" s="155" t="s">
        <v>61</v>
      </c>
      <c r="Y18" s="156">
        <f t="shared" si="27"/>
        <v>150.64869999999999</v>
      </c>
      <c r="Z18" s="157">
        <f t="shared" si="27"/>
        <v>80.895499999999984</v>
      </c>
      <c r="AA18" s="158">
        <f t="shared" si="27"/>
        <v>53.993699999999997</v>
      </c>
      <c r="AB18" s="159">
        <f t="shared" si="17"/>
        <v>285.53789999999998</v>
      </c>
      <c r="AC18" s="158">
        <f t="shared" si="28"/>
        <v>193.13290000000003</v>
      </c>
      <c r="AD18" s="158">
        <f t="shared" si="28"/>
        <v>231.13669999999999</v>
      </c>
      <c r="AE18" s="173">
        <f t="shared" si="18"/>
        <v>709.8075</v>
      </c>
      <c r="AF18" s="158">
        <f t="shared" si="28"/>
        <v>0</v>
      </c>
      <c r="AG18" s="159">
        <f t="shared" si="19"/>
        <v>424.26960000000003</v>
      </c>
      <c r="AH18" s="158">
        <f t="shared" si="29"/>
        <v>0</v>
      </c>
      <c r="AI18" s="158">
        <f t="shared" si="29"/>
        <v>0</v>
      </c>
      <c r="AJ18" s="158">
        <f t="shared" si="29"/>
        <v>0</v>
      </c>
      <c r="AK18" s="159">
        <f t="shared" si="20"/>
        <v>0</v>
      </c>
      <c r="AL18" s="158">
        <f t="shared" si="30"/>
        <v>0</v>
      </c>
      <c r="AM18" s="158">
        <f t="shared" si="30"/>
        <v>0</v>
      </c>
      <c r="AN18" s="158">
        <f t="shared" si="30"/>
        <v>0</v>
      </c>
      <c r="AO18" s="159">
        <f t="shared" si="21"/>
        <v>0</v>
      </c>
      <c r="AP18" s="160">
        <f t="shared" si="22"/>
        <v>709.8075</v>
      </c>
      <c r="AQ18" s="175">
        <f t="shared" si="23"/>
        <v>0</v>
      </c>
      <c r="AR18" s="225">
        <f t="shared" si="24"/>
        <v>0</v>
      </c>
    </row>
    <row r="19" spans="1:44" ht="19" thickBot="1" x14ac:dyDescent="0.5">
      <c r="B19" s="226" t="s">
        <v>49</v>
      </c>
      <c r="C19" s="227"/>
      <c r="D19" s="227"/>
      <c r="E19" s="227"/>
      <c r="F19" s="227"/>
      <c r="G19" s="227"/>
      <c r="H19" s="227"/>
      <c r="I19" s="227"/>
      <c r="J19" s="227"/>
      <c r="K19" s="199"/>
      <c r="L19" s="227"/>
      <c r="M19" s="227"/>
      <c r="N19" s="227"/>
      <c r="O19" s="227"/>
      <c r="P19" s="227"/>
      <c r="Q19" s="227"/>
      <c r="R19" s="227"/>
      <c r="S19" s="228"/>
      <c r="T19" s="227"/>
      <c r="U19" s="255"/>
      <c r="X19" s="655" t="s">
        <v>49</v>
      </c>
      <c r="Y19" s="656"/>
      <c r="Z19" s="656"/>
      <c r="AA19" s="656"/>
      <c r="AB19" s="656"/>
      <c r="AC19" s="656"/>
      <c r="AD19" s="656"/>
      <c r="AE19" s="656"/>
      <c r="AF19" s="656"/>
      <c r="AG19" s="656"/>
      <c r="AH19" s="656"/>
      <c r="AI19" s="656"/>
      <c r="AJ19" s="656"/>
      <c r="AK19" s="656"/>
      <c r="AL19" s="656"/>
      <c r="AM19" s="656"/>
      <c r="AN19" s="656"/>
      <c r="AO19" s="656"/>
      <c r="AP19" s="656"/>
    </row>
    <row r="20" spans="1:44" ht="19" hidden="1" thickBot="1" x14ac:dyDescent="0.35">
      <c r="A20" s="642" t="s">
        <v>63</v>
      </c>
      <c r="B20" s="161" t="s">
        <v>60</v>
      </c>
      <c r="C20" s="162">
        <v>165</v>
      </c>
      <c r="D20" s="163">
        <v>120</v>
      </c>
      <c r="E20" s="164">
        <v>150</v>
      </c>
      <c r="F20" s="165">
        <f t="shared" ref="F20:F25" si="31">SUM(C20:E20)</f>
        <v>435</v>
      </c>
      <c r="G20" s="162">
        <v>180</v>
      </c>
      <c r="H20" s="166">
        <v>180</v>
      </c>
      <c r="I20" s="177">
        <f t="shared" ref="I20:I25" si="32">F20+SUM(G20:H20)</f>
        <v>795</v>
      </c>
      <c r="J20" s="177"/>
      <c r="K20" s="200">
        <f>I19-I20</f>
        <v>-795</v>
      </c>
      <c r="L20" s="163">
        <v>180</v>
      </c>
      <c r="M20" s="163">
        <v>190</v>
      </c>
      <c r="N20" s="163">
        <v>195</v>
      </c>
      <c r="O20" s="163">
        <v>150</v>
      </c>
      <c r="P20" s="163">
        <v>200</v>
      </c>
      <c r="Q20" s="163">
        <v>190</v>
      </c>
      <c r="R20" s="163">
        <v>200</v>
      </c>
      <c r="S20" s="201"/>
      <c r="T20" s="164"/>
      <c r="U20" s="253" t="e">
        <f>F20+#REF!+#REF!+#REF!</f>
        <v>#REF!</v>
      </c>
      <c r="V20" s="225" t="e">
        <f>#REF!/0.212</f>
        <v>#REF!</v>
      </c>
      <c r="W20" s="642" t="s">
        <v>63</v>
      </c>
      <c r="X20" s="161" t="s">
        <v>60</v>
      </c>
      <c r="Y20" s="162">
        <v>155</v>
      </c>
      <c r="Z20" s="163">
        <v>130</v>
      </c>
      <c r="AA20" s="164">
        <v>130</v>
      </c>
      <c r="AB20" s="165">
        <f t="shared" ref="AB20:AB25" si="33">SUM(Y20:AA20)</f>
        <v>415</v>
      </c>
      <c r="AC20" s="162">
        <v>180</v>
      </c>
      <c r="AD20" s="166">
        <v>180</v>
      </c>
      <c r="AE20" s="171">
        <f t="shared" ref="AE20:AE25" si="34">AB20+SUM(AC20:AD20)</f>
        <v>775</v>
      </c>
      <c r="AF20" s="163">
        <v>180</v>
      </c>
      <c r="AG20" s="165">
        <f t="shared" ref="AG20:AG25" si="35">SUM(AC20:AD20)+AF20</f>
        <v>540</v>
      </c>
      <c r="AH20" s="163">
        <v>190</v>
      </c>
      <c r="AI20" s="163">
        <v>195</v>
      </c>
      <c r="AJ20" s="163">
        <v>155</v>
      </c>
      <c r="AK20" s="165">
        <f t="shared" ref="AK20:AK25" si="36">SUM(AH20:AJ20)</f>
        <v>540</v>
      </c>
      <c r="AL20" s="163">
        <v>205</v>
      </c>
      <c r="AM20" s="163">
        <v>195</v>
      </c>
      <c r="AN20" s="163">
        <v>205</v>
      </c>
      <c r="AO20" s="165">
        <f t="shared" ref="AO20:AO25" si="37">SUM(AL20:AN20)</f>
        <v>605</v>
      </c>
      <c r="AP20" s="167">
        <f t="shared" ref="AP20:AP25" si="38">AB20+AG20+AK20+AO20</f>
        <v>2100</v>
      </c>
      <c r="AQ20" s="175">
        <f t="shared" ref="AQ20:AQ25" si="39">+AF20+AK20+AO20</f>
        <v>1325</v>
      </c>
      <c r="AR20" s="225">
        <f t="shared" ref="AR20:AR25" si="40">AQ20/0.212</f>
        <v>6250</v>
      </c>
    </row>
    <row r="21" spans="1:44" ht="19" hidden="1" thickBot="1" x14ac:dyDescent="0.35">
      <c r="A21" s="643"/>
      <c r="B21" s="146" t="s">
        <v>61</v>
      </c>
      <c r="C21" s="147">
        <f t="array" ref="C21:E21">TRANSPOSE('Actual Production'!$I$127:$I$129)/1000</f>
        <v>136.30600000000001</v>
      </c>
      <c r="D21" s="148">
        <v>96.998999999999995</v>
      </c>
      <c r="E21" s="149">
        <v>121.27</v>
      </c>
      <c r="F21" s="150">
        <f t="shared" si="31"/>
        <v>354.57499999999999</v>
      </c>
      <c r="G21" s="147">
        <f t="array" ref="G21:H21">TRANSPOSE('Actual Production'!$I$130:$I$131)/1000</f>
        <v>146.27099999999999</v>
      </c>
      <c r="H21" s="151">
        <v>151.74299999999999</v>
      </c>
      <c r="I21" s="178">
        <f t="shared" si="32"/>
        <v>652.58899999999994</v>
      </c>
      <c r="J21" s="178"/>
      <c r="K21" s="178"/>
      <c r="L21" s="148"/>
      <c r="M21" s="152"/>
      <c r="N21" s="148"/>
      <c r="O21" s="152"/>
      <c r="P21" s="148"/>
      <c r="Q21" s="152"/>
      <c r="R21" s="148"/>
      <c r="S21" s="202"/>
      <c r="T21" s="149"/>
      <c r="U21" s="252" t="e">
        <f>F21+#REF!+#REF!+#REF!</f>
        <v>#REF!</v>
      </c>
      <c r="V21" s="225" t="e">
        <f>#REF!/0.212</f>
        <v>#REF!</v>
      </c>
      <c r="W21" s="643"/>
      <c r="X21" s="146" t="s">
        <v>61</v>
      </c>
      <c r="Y21" s="147">
        <f t="array" ref="Y21:AA21">TRANSPOSE('Actual Production'!$AO$127:$AO$129)/1000</f>
        <v>128.84347999999997</v>
      </c>
      <c r="Z21" s="148">
        <v>110.72357000000001</v>
      </c>
      <c r="AA21" s="149">
        <v>111.05986999999999</v>
      </c>
      <c r="AB21" s="150">
        <f t="shared" si="33"/>
        <v>350.62691999999998</v>
      </c>
      <c r="AC21" s="147">
        <f t="array" ref="AC21:AD21">TRANSPOSE('Actual Production'!$AO$130:$AO$131)/1000</f>
        <v>169.38900000000001</v>
      </c>
      <c r="AD21" s="151">
        <v>171.16561999999999</v>
      </c>
      <c r="AE21" s="172">
        <f t="shared" si="34"/>
        <v>691.18154000000004</v>
      </c>
      <c r="AF21" s="148"/>
      <c r="AG21" s="150">
        <f t="shared" si="35"/>
        <v>340.55462</v>
      </c>
      <c r="AH21" s="152"/>
      <c r="AI21" s="148"/>
      <c r="AJ21" s="152"/>
      <c r="AK21" s="150">
        <f t="shared" si="36"/>
        <v>0</v>
      </c>
      <c r="AL21" s="148"/>
      <c r="AM21" s="152"/>
      <c r="AN21" s="148"/>
      <c r="AO21" s="150">
        <f t="shared" si="37"/>
        <v>0</v>
      </c>
      <c r="AP21" s="153">
        <f t="shared" si="38"/>
        <v>691.18154000000004</v>
      </c>
      <c r="AQ21" s="175">
        <f t="shared" si="39"/>
        <v>0</v>
      </c>
      <c r="AR21" s="225">
        <f t="shared" si="40"/>
        <v>0</v>
      </c>
    </row>
    <row r="22" spans="1:44" ht="19" hidden="1" thickBot="1" x14ac:dyDescent="0.35">
      <c r="A22" s="643" t="s">
        <v>62</v>
      </c>
      <c r="B22" s="161" t="s">
        <v>60</v>
      </c>
      <c r="C22" s="162">
        <v>360</v>
      </c>
      <c r="D22" s="163">
        <v>270</v>
      </c>
      <c r="E22" s="164">
        <v>360</v>
      </c>
      <c r="F22" s="165">
        <f t="shared" si="31"/>
        <v>990</v>
      </c>
      <c r="G22" s="162">
        <v>305</v>
      </c>
      <c r="H22" s="166">
        <v>295</v>
      </c>
      <c r="I22" s="177">
        <f t="shared" si="32"/>
        <v>1590</v>
      </c>
      <c r="J22" s="177"/>
      <c r="K22" s="177"/>
      <c r="L22" s="163">
        <v>340</v>
      </c>
      <c r="M22" s="163">
        <v>360</v>
      </c>
      <c r="N22" s="163">
        <v>360</v>
      </c>
      <c r="O22" s="163">
        <v>330</v>
      </c>
      <c r="P22" s="163">
        <v>380</v>
      </c>
      <c r="Q22" s="163">
        <v>365</v>
      </c>
      <c r="R22" s="163">
        <v>375</v>
      </c>
      <c r="S22" s="201"/>
      <c r="T22" s="164"/>
      <c r="U22" s="253" t="e">
        <f>F22+#REF!+#REF!+#REF!</f>
        <v>#REF!</v>
      </c>
      <c r="V22" s="225" t="e">
        <f>#REF!/0.212</f>
        <v>#REF!</v>
      </c>
      <c r="W22" s="643" t="s">
        <v>62</v>
      </c>
      <c r="X22" s="161" t="s">
        <v>60</v>
      </c>
      <c r="Y22" s="162">
        <v>214</v>
      </c>
      <c r="Z22" s="163">
        <v>240</v>
      </c>
      <c r="AA22" s="164">
        <v>326</v>
      </c>
      <c r="AB22" s="165">
        <f t="shared" si="33"/>
        <v>780</v>
      </c>
      <c r="AC22" s="162">
        <v>310</v>
      </c>
      <c r="AD22" s="166">
        <v>355</v>
      </c>
      <c r="AE22" s="171">
        <f t="shared" si="34"/>
        <v>1445</v>
      </c>
      <c r="AF22" s="163">
        <v>370</v>
      </c>
      <c r="AG22" s="165">
        <f t="shared" si="35"/>
        <v>1035</v>
      </c>
      <c r="AH22" s="163">
        <v>370</v>
      </c>
      <c r="AI22" s="163">
        <v>365</v>
      </c>
      <c r="AJ22" s="163">
        <v>415</v>
      </c>
      <c r="AK22" s="165">
        <f t="shared" si="36"/>
        <v>1150</v>
      </c>
      <c r="AL22" s="163">
        <v>375</v>
      </c>
      <c r="AM22" s="163">
        <v>380</v>
      </c>
      <c r="AN22" s="163">
        <v>380</v>
      </c>
      <c r="AO22" s="165">
        <f t="shared" si="37"/>
        <v>1135</v>
      </c>
      <c r="AP22" s="167">
        <f t="shared" si="38"/>
        <v>4100</v>
      </c>
      <c r="AQ22" s="175">
        <f t="shared" si="39"/>
        <v>2655</v>
      </c>
      <c r="AR22" s="225">
        <f t="shared" si="40"/>
        <v>12523.584905660378</v>
      </c>
    </row>
    <row r="23" spans="1:44" ht="19" hidden="1" thickBot="1" x14ac:dyDescent="0.35">
      <c r="A23" s="643"/>
      <c r="B23" s="146" t="s">
        <v>61</v>
      </c>
      <c r="C23" s="147">
        <f t="array" ref="C23:E23">TRANSPOSE('Actual Production'!$J$127:$J$129)/1000</f>
        <v>288.16699999999997</v>
      </c>
      <c r="D23" s="151">
        <v>219.5</v>
      </c>
      <c r="E23" s="154">
        <v>290.35899999999998</v>
      </c>
      <c r="F23" s="150">
        <f t="shared" si="31"/>
        <v>798.02599999999995</v>
      </c>
      <c r="G23" s="147">
        <f t="array" ref="G23:H23">TRANSPOSE('Actual Production'!$J$130:$J$131)/1000</f>
        <v>299.58600000000001</v>
      </c>
      <c r="H23" s="151">
        <v>308.68799999999999</v>
      </c>
      <c r="I23" s="178">
        <f t="shared" si="32"/>
        <v>1406.3</v>
      </c>
      <c r="J23" s="178"/>
      <c r="K23" s="178"/>
      <c r="L23" s="148"/>
      <c r="M23" s="152"/>
      <c r="N23" s="148"/>
      <c r="O23" s="152"/>
      <c r="P23" s="148"/>
      <c r="Q23" s="152"/>
      <c r="R23" s="148"/>
      <c r="S23" s="202"/>
      <c r="T23" s="149"/>
      <c r="U23" s="252" t="e">
        <f>F23+#REF!+#REF!+#REF!</f>
        <v>#REF!</v>
      </c>
      <c r="V23" s="225" t="e">
        <f>#REF!/0.212</f>
        <v>#REF!</v>
      </c>
      <c r="W23" s="643"/>
      <c r="X23" s="146" t="s">
        <v>61</v>
      </c>
      <c r="Y23" s="147">
        <f t="array" ref="Y23:AA23">TRANSPOSE('Actual Production'!$AP$127:$AP$129)/1000</f>
        <v>178.04701</v>
      </c>
      <c r="Z23" s="151">
        <v>199.68066999999999</v>
      </c>
      <c r="AA23" s="154">
        <v>246.09878999999998</v>
      </c>
      <c r="AB23" s="150">
        <f t="shared" si="33"/>
        <v>623.82646999999997</v>
      </c>
      <c r="AC23" s="147">
        <f t="array" ref="AC23:AD23">TRANSPOSE('Actual Production'!$AP$130:$AP$131)/1000</f>
        <v>285.60083000000003</v>
      </c>
      <c r="AD23" s="151">
        <v>309.24027000000001</v>
      </c>
      <c r="AE23" s="172">
        <f t="shared" si="34"/>
        <v>1218.6675700000001</v>
      </c>
      <c r="AF23" s="148"/>
      <c r="AG23" s="150">
        <f t="shared" si="35"/>
        <v>594.8411000000001</v>
      </c>
      <c r="AH23" s="152"/>
      <c r="AI23" s="148"/>
      <c r="AJ23" s="152"/>
      <c r="AK23" s="150">
        <f t="shared" si="36"/>
        <v>0</v>
      </c>
      <c r="AL23" s="148"/>
      <c r="AM23" s="152"/>
      <c r="AN23" s="148"/>
      <c r="AO23" s="150">
        <f t="shared" si="37"/>
        <v>0</v>
      </c>
      <c r="AP23" s="153">
        <f t="shared" si="38"/>
        <v>1218.6675700000001</v>
      </c>
      <c r="AQ23" s="175">
        <f t="shared" si="39"/>
        <v>0</v>
      </c>
      <c r="AR23" s="225">
        <f t="shared" si="40"/>
        <v>0</v>
      </c>
    </row>
    <row r="24" spans="1:44" x14ac:dyDescent="0.35">
      <c r="A24" s="643" t="s">
        <v>14</v>
      </c>
      <c r="B24" s="161" t="s">
        <v>60</v>
      </c>
      <c r="C24" s="190">
        <f t="shared" ref="C24:E25" si="41">+C20+C22</f>
        <v>525</v>
      </c>
      <c r="D24" s="191">
        <f t="shared" si="41"/>
        <v>390</v>
      </c>
      <c r="E24" s="192">
        <f t="shared" si="41"/>
        <v>510</v>
      </c>
      <c r="F24" s="193">
        <f t="shared" si="31"/>
        <v>1425</v>
      </c>
      <c r="G24" s="190">
        <f>+G20+G22</f>
        <v>485</v>
      </c>
      <c r="H24" s="194">
        <f>+H20+H22</f>
        <v>475</v>
      </c>
      <c r="I24" s="199">
        <f t="shared" si="32"/>
        <v>2385</v>
      </c>
      <c r="J24" s="199">
        <f>I15:I24/0.153</f>
        <v>15588.235294117647</v>
      </c>
      <c r="K24" s="199"/>
      <c r="L24" s="163">
        <f t="shared" ref="L24:R24" si="42">+L20+L22</f>
        <v>520</v>
      </c>
      <c r="M24" s="163">
        <f t="shared" si="42"/>
        <v>550</v>
      </c>
      <c r="N24" s="163">
        <f t="shared" si="42"/>
        <v>555</v>
      </c>
      <c r="O24" s="163">
        <f t="shared" si="42"/>
        <v>480</v>
      </c>
      <c r="P24" s="163">
        <f t="shared" si="42"/>
        <v>580</v>
      </c>
      <c r="Q24" s="163">
        <f t="shared" si="42"/>
        <v>555</v>
      </c>
      <c r="R24" s="163">
        <f t="shared" si="42"/>
        <v>575</v>
      </c>
      <c r="S24" s="188">
        <f>SUM(L24:R24)</f>
        <v>3815</v>
      </c>
      <c r="T24" s="163">
        <f>S24/0.212</f>
        <v>17995.283018867925</v>
      </c>
      <c r="U24" s="259">
        <f>S24+I24</f>
        <v>6200</v>
      </c>
      <c r="V24" s="260">
        <f>U24/0.365</f>
        <v>16986.301369863013</v>
      </c>
      <c r="W24" s="643" t="s">
        <v>14</v>
      </c>
      <c r="X24" s="161" t="s">
        <v>60</v>
      </c>
      <c r="Y24" s="162">
        <f t="shared" ref="Y24:AA25" si="43">+Y20+Y22</f>
        <v>369</v>
      </c>
      <c r="Z24" s="163">
        <f t="shared" si="43"/>
        <v>370</v>
      </c>
      <c r="AA24" s="164">
        <f t="shared" si="43"/>
        <v>456</v>
      </c>
      <c r="AB24" s="165">
        <f t="shared" si="33"/>
        <v>1195</v>
      </c>
      <c r="AC24" s="162">
        <f t="shared" ref="AC24:AF25" si="44">+AC20+AC22</f>
        <v>490</v>
      </c>
      <c r="AD24" s="166">
        <f t="shared" si="44"/>
        <v>535</v>
      </c>
      <c r="AE24" s="171">
        <f t="shared" si="34"/>
        <v>2220</v>
      </c>
      <c r="AF24" s="163">
        <f t="shared" si="44"/>
        <v>550</v>
      </c>
      <c r="AG24" s="165">
        <f t="shared" si="35"/>
        <v>1575</v>
      </c>
      <c r="AH24" s="163">
        <f t="shared" ref="AH24:AJ25" si="45">+AH20+AH22</f>
        <v>560</v>
      </c>
      <c r="AI24" s="163">
        <f t="shared" si="45"/>
        <v>560</v>
      </c>
      <c r="AJ24" s="163">
        <f t="shared" si="45"/>
        <v>570</v>
      </c>
      <c r="AK24" s="165">
        <f t="shared" si="36"/>
        <v>1690</v>
      </c>
      <c r="AL24" s="163">
        <f t="shared" ref="AL24:AN25" si="46">+AL20+AL22</f>
        <v>580</v>
      </c>
      <c r="AM24" s="163">
        <f t="shared" si="46"/>
        <v>575</v>
      </c>
      <c r="AN24" s="163">
        <f t="shared" si="46"/>
        <v>585</v>
      </c>
      <c r="AO24" s="165">
        <f t="shared" si="37"/>
        <v>1740</v>
      </c>
      <c r="AP24" s="167">
        <f t="shared" si="38"/>
        <v>6200</v>
      </c>
      <c r="AQ24" s="175">
        <f t="shared" si="39"/>
        <v>3980</v>
      </c>
      <c r="AR24" s="225">
        <f t="shared" si="40"/>
        <v>18773.584905660377</v>
      </c>
    </row>
    <row r="25" spans="1:44" ht="19" thickBot="1" x14ac:dyDescent="0.4">
      <c r="A25" s="644"/>
      <c r="B25" s="155" t="s">
        <v>61</v>
      </c>
      <c r="C25" s="195">
        <f t="shared" si="41"/>
        <v>424.47299999999996</v>
      </c>
      <c r="D25" s="196">
        <f t="shared" si="41"/>
        <v>316.49900000000002</v>
      </c>
      <c r="E25" s="197">
        <f t="shared" si="41"/>
        <v>411.62899999999996</v>
      </c>
      <c r="F25" s="198">
        <f t="shared" si="31"/>
        <v>1152.6009999999999</v>
      </c>
      <c r="G25" s="197">
        <f>+G21+G23</f>
        <v>445.85699999999997</v>
      </c>
      <c r="H25" s="197">
        <f>+H21+H23</f>
        <v>460.43099999999998</v>
      </c>
      <c r="I25" s="200">
        <f t="shared" si="32"/>
        <v>2058.8890000000001</v>
      </c>
      <c r="J25" s="200">
        <f>I16:I25/0.153</f>
        <v>13456.790849673203</v>
      </c>
      <c r="K25" s="200">
        <f>I24-I25</f>
        <v>326.11099999999988</v>
      </c>
      <c r="L25" s="158">
        <v>570</v>
      </c>
      <c r="M25" s="158">
        <v>600</v>
      </c>
      <c r="N25" s="158">
        <v>586</v>
      </c>
      <c r="O25" s="158">
        <v>480</v>
      </c>
      <c r="P25" s="158">
        <v>610</v>
      </c>
      <c r="Q25" s="158">
        <v>555</v>
      </c>
      <c r="R25" s="158">
        <v>610</v>
      </c>
      <c r="S25" s="189">
        <f>SUM(L25:R25)</f>
        <v>4011</v>
      </c>
      <c r="T25" s="158">
        <f>S25/0.212</f>
        <v>18919.811320754718</v>
      </c>
      <c r="U25" s="261">
        <f>S25+I25</f>
        <v>6069.8890000000001</v>
      </c>
      <c r="V25" s="262">
        <f>U25/0.365</f>
        <v>16629.832876712331</v>
      </c>
      <c r="W25" s="644"/>
      <c r="X25" s="155" t="s">
        <v>61</v>
      </c>
      <c r="Y25" s="156">
        <f t="shared" si="43"/>
        <v>306.89049</v>
      </c>
      <c r="Z25" s="157">
        <f t="shared" si="43"/>
        <v>310.40424000000002</v>
      </c>
      <c r="AA25" s="158">
        <f t="shared" si="43"/>
        <v>357.15865999999994</v>
      </c>
      <c r="AB25" s="159">
        <f t="shared" si="33"/>
        <v>974.45339000000001</v>
      </c>
      <c r="AC25" s="158">
        <f t="shared" si="44"/>
        <v>454.98983000000004</v>
      </c>
      <c r="AD25" s="158">
        <f t="shared" si="44"/>
        <v>480.40589</v>
      </c>
      <c r="AE25" s="173">
        <f t="shared" si="34"/>
        <v>1909.8491100000001</v>
      </c>
      <c r="AF25" s="158">
        <f t="shared" si="44"/>
        <v>0</v>
      </c>
      <c r="AG25" s="159">
        <f t="shared" si="35"/>
        <v>935.39571999999998</v>
      </c>
      <c r="AH25" s="158">
        <f t="shared" si="45"/>
        <v>0</v>
      </c>
      <c r="AI25" s="158">
        <f t="shared" si="45"/>
        <v>0</v>
      </c>
      <c r="AJ25" s="158">
        <f t="shared" si="45"/>
        <v>0</v>
      </c>
      <c r="AK25" s="159">
        <f t="shared" si="36"/>
        <v>0</v>
      </c>
      <c r="AL25" s="158">
        <f t="shared" si="46"/>
        <v>0</v>
      </c>
      <c r="AM25" s="158">
        <f t="shared" si="46"/>
        <v>0</v>
      </c>
      <c r="AN25" s="158">
        <f t="shared" si="46"/>
        <v>0</v>
      </c>
      <c r="AO25" s="159">
        <f t="shared" si="37"/>
        <v>0</v>
      </c>
      <c r="AP25" s="160">
        <f t="shared" si="38"/>
        <v>1909.8491100000001</v>
      </c>
      <c r="AQ25" s="175">
        <f t="shared" si="39"/>
        <v>0</v>
      </c>
      <c r="AR25" s="225">
        <f t="shared" si="40"/>
        <v>0</v>
      </c>
    </row>
    <row r="26" spans="1:44" ht="19" thickBot="1" x14ac:dyDescent="0.5">
      <c r="B26" s="226" t="s">
        <v>50</v>
      </c>
      <c r="C26" s="227"/>
      <c r="D26" s="227"/>
      <c r="E26" s="227"/>
      <c r="F26" s="227"/>
      <c r="G26" s="227"/>
      <c r="H26" s="227"/>
      <c r="I26" s="227"/>
      <c r="J26" s="227"/>
      <c r="K26" s="227"/>
      <c r="L26" s="227"/>
      <c r="M26" s="227"/>
      <c r="N26" s="227"/>
      <c r="O26" s="227"/>
      <c r="P26" s="227"/>
      <c r="Q26" s="227"/>
      <c r="R26" s="227"/>
      <c r="S26" s="229"/>
      <c r="T26" s="227"/>
      <c r="U26" s="255"/>
      <c r="X26" s="655" t="s">
        <v>50</v>
      </c>
      <c r="Y26" s="656"/>
      <c r="Z26" s="656"/>
      <c r="AA26" s="656"/>
      <c r="AB26" s="656"/>
      <c r="AC26" s="656"/>
      <c r="AD26" s="656"/>
      <c r="AE26" s="656"/>
      <c r="AF26" s="656"/>
      <c r="AG26" s="656"/>
      <c r="AH26" s="656"/>
      <c r="AI26" s="656"/>
      <c r="AJ26" s="656"/>
      <c r="AK26" s="656"/>
      <c r="AL26" s="656"/>
      <c r="AM26" s="656"/>
      <c r="AN26" s="656"/>
      <c r="AO26" s="656"/>
      <c r="AP26" s="656"/>
    </row>
    <row r="27" spans="1:44" ht="19" hidden="1" thickBot="1" x14ac:dyDescent="0.35">
      <c r="A27" s="642" t="s">
        <v>63</v>
      </c>
      <c r="B27" s="161" t="s">
        <v>60</v>
      </c>
      <c r="C27" s="162">
        <v>55</v>
      </c>
      <c r="D27" s="163">
        <v>25</v>
      </c>
      <c r="E27" s="164">
        <v>60</v>
      </c>
      <c r="F27" s="165">
        <f t="shared" ref="F27:F32" si="47">SUM(C27:E27)</f>
        <v>140</v>
      </c>
      <c r="G27" s="162">
        <v>65</v>
      </c>
      <c r="H27" s="166">
        <v>65</v>
      </c>
      <c r="I27" s="177">
        <f t="shared" ref="I27:I32" si="48">F27+SUM(G27:H27)</f>
        <v>270</v>
      </c>
      <c r="J27" s="177"/>
      <c r="K27" s="177"/>
      <c r="L27" s="163">
        <v>65</v>
      </c>
      <c r="M27" s="163">
        <v>75</v>
      </c>
      <c r="N27" s="163">
        <v>45</v>
      </c>
      <c r="O27" s="163">
        <v>75</v>
      </c>
      <c r="P27" s="163">
        <v>75</v>
      </c>
      <c r="Q27" s="163">
        <v>75</v>
      </c>
      <c r="R27" s="163">
        <v>70</v>
      </c>
      <c r="S27" s="201"/>
      <c r="T27" s="164"/>
      <c r="U27" s="253" t="e">
        <f>F27+#REF!+#REF!+#REF!</f>
        <v>#REF!</v>
      </c>
      <c r="V27" s="225" t="e">
        <f>#REF!/0.212</f>
        <v>#REF!</v>
      </c>
      <c r="W27" s="642" t="s">
        <v>63</v>
      </c>
      <c r="X27" s="161" t="s">
        <v>60</v>
      </c>
      <c r="Y27" s="162">
        <v>60</v>
      </c>
      <c r="Z27" s="163">
        <v>20</v>
      </c>
      <c r="AA27" s="164">
        <v>25</v>
      </c>
      <c r="AB27" s="165">
        <f t="shared" ref="AB27:AB32" si="49">SUM(Y27:AA27)</f>
        <v>105</v>
      </c>
      <c r="AC27" s="162">
        <v>65</v>
      </c>
      <c r="AD27" s="166">
        <v>65</v>
      </c>
      <c r="AE27" s="171">
        <f t="shared" ref="AE27:AE32" si="50">AB27+SUM(AC27:AD27)</f>
        <v>235</v>
      </c>
      <c r="AF27" s="163">
        <v>65</v>
      </c>
      <c r="AG27" s="165">
        <f t="shared" ref="AG27:AG32" si="51">SUM(AC27:AD27)+AF27</f>
        <v>195</v>
      </c>
      <c r="AH27" s="163">
        <v>65</v>
      </c>
      <c r="AI27" s="163">
        <v>45</v>
      </c>
      <c r="AJ27" s="163">
        <v>75</v>
      </c>
      <c r="AK27" s="165">
        <f t="shared" ref="AK27:AK32" si="52">SUM(AH27:AJ27)</f>
        <v>185</v>
      </c>
      <c r="AL27" s="163">
        <v>95</v>
      </c>
      <c r="AM27" s="163">
        <v>80</v>
      </c>
      <c r="AN27" s="163">
        <v>90</v>
      </c>
      <c r="AO27" s="165">
        <f t="shared" ref="AO27:AO32" si="53">SUM(AL27:AN27)</f>
        <v>265</v>
      </c>
      <c r="AP27" s="167">
        <f t="shared" ref="AP27:AP32" si="54">AB27+AG27+AK27+AO27</f>
        <v>750</v>
      </c>
      <c r="AQ27" s="175">
        <f t="shared" ref="AQ27:AQ32" si="55">+AF27+AK27+AO27</f>
        <v>515</v>
      </c>
      <c r="AR27" s="225">
        <f t="shared" ref="AR27:AR32" si="56">AQ27/0.212</f>
        <v>2429.2452830188681</v>
      </c>
    </row>
    <row r="28" spans="1:44" ht="19" hidden="1" thickBot="1" x14ac:dyDescent="0.35">
      <c r="A28" s="643"/>
      <c r="B28" s="146" t="s">
        <v>61</v>
      </c>
      <c r="C28" s="147">
        <f t="array" ref="C28:E28">TRANSPOSE('Actual Production'!$L$127:$L$129)/1000</f>
        <v>51.17</v>
      </c>
      <c r="D28" s="148">
        <v>6.9509999999999996</v>
      </c>
      <c r="E28" s="149">
        <v>54.8</v>
      </c>
      <c r="F28" s="150">
        <f t="shared" si="47"/>
        <v>112.92099999999999</v>
      </c>
      <c r="G28" s="147">
        <f t="array" ref="G28:H28">TRANSPOSE('Actual Production'!$L$130:$L$131)/1000</f>
        <v>53.712000000000003</v>
      </c>
      <c r="H28" s="151">
        <v>66.087000000000003</v>
      </c>
      <c r="I28" s="178">
        <f t="shared" si="48"/>
        <v>232.72</v>
      </c>
      <c r="J28" s="178"/>
      <c r="K28" s="178"/>
      <c r="L28" s="148"/>
      <c r="M28" s="152"/>
      <c r="N28" s="148"/>
      <c r="O28" s="152"/>
      <c r="P28" s="148"/>
      <c r="Q28" s="152"/>
      <c r="R28" s="148"/>
      <c r="S28" s="202"/>
      <c r="T28" s="149"/>
      <c r="U28" s="252" t="e">
        <f>F28+#REF!+#REF!+#REF!</f>
        <v>#REF!</v>
      </c>
      <c r="V28" s="225" t="e">
        <f>#REF!/0.212</f>
        <v>#REF!</v>
      </c>
      <c r="W28" s="643"/>
      <c r="X28" s="146" t="s">
        <v>61</v>
      </c>
      <c r="Y28" s="147">
        <f t="array" ref="Y28:AA28">TRANSPOSE('Actual Production'!$AR$127:$AR$129)/1000</f>
        <v>51.3172</v>
      </c>
      <c r="Z28" s="148">
        <v>13.805999999999999</v>
      </c>
      <c r="AA28" s="149">
        <v>42.263669999999998</v>
      </c>
      <c r="AB28" s="150">
        <f t="shared" si="49"/>
        <v>107.38686999999999</v>
      </c>
      <c r="AC28" s="147">
        <f t="array" ref="AC28:AD28">TRANSPOSE('Actual Production'!$AR$130:$AR$131)/1000</f>
        <v>55.215629999999997</v>
      </c>
      <c r="AD28" s="151">
        <v>65.734139999999996</v>
      </c>
      <c r="AE28" s="172">
        <f t="shared" si="50"/>
        <v>228.33663999999999</v>
      </c>
      <c r="AF28" s="148"/>
      <c r="AG28" s="150">
        <f t="shared" si="51"/>
        <v>120.94977</v>
      </c>
      <c r="AH28" s="152"/>
      <c r="AI28" s="148"/>
      <c r="AJ28" s="152"/>
      <c r="AK28" s="150">
        <f t="shared" si="52"/>
        <v>0</v>
      </c>
      <c r="AL28" s="148"/>
      <c r="AM28" s="152"/>
      <c r="AN28" s="148"/>
      <c r="AO28" s="150">
        <f t="shared" si="53"/>
        <v>0</v>
      </c>
      <c r="AP28" s="153">
        <f t="shared" si="54"/>
        <v>228.33663999999999</v>
      </c>
      <c r="AQ28" s="175">
        <f t="shared" si="55"/>
        <v>0</v>
      </c>
      <c r="AR28" s="225">
        <f t="shared" si="56"/>
        <v>0</v>
      </c>
    </row>
    <row r="29" spans="1:44" ht="19" hidden="1" thickBot="1" x14ac:dyDescent="0.35">
      <c r="A29" s="643" t="s">
        <v>62</v>
      </c>
      <c r="B29" s="161" t="s">
        <v>60</v>
      </c>
      <c r="C29" s="162">
        <v>110</v>
      </c>
      <c r="D29" s="163">
        <v>50</v>
      </c>
      <c r="E29" s="164">
        <v>85</v>
      </c>
      <c r="F29" s="165">
        <f t="shared" si="47"/>
        <v>245</v>
      </c>
      <c r="G29" s="162">
        <v>120</v>
      </c>
      <c r="H29" s="166">
        <v>120</v>
      </c>
      <c r="I29" s="177">
        <f t="shared" si="48"/>
        <v>485</v>
      </c>
      <c r="J29" s="177"/>
      <c r="K29" s="177"/>
      <c r="L29" s="163">
        <v>120</v>
      </c>
      <c r="M29" s="163">
        <v>140</v>
      </c>
      <c r="N29" s="163">
        <v>140</v>
      </c>
      <c r="O29" s="163">
        <v>150</v>
      </c>
      <c r="P29" s="163">
        <v>140</v>
      </c>
      <c r="Q29" s="163">
        <v>130</v>
      </c>
      <c r="R29" s="163">
        <v>145</v>
      </c>
      <c r="S29" s="201"/>
      <c r="T29" s="164"/>
      <c r="U29" s="253" t="e">
        <f>F29+#REF!+#REF!+#REF!</f>
        <v>#REF!</v>
      </c>
      <c r="V29" s="225" t="e">
        <f>#REF!/0.212</f>
        <v>#REF!</v>
      </c>
      <c r="W29" s="643" t="s">
        <v>62</v>
      </c>
      <c r="X29" s="161" t="s">
        <v>60</v>
      </c>
      <c r="Y29" s="162">
        <v>61</v>
      </c>
      <c r="Z29" s="163">
        <v>45</v>
      </c>
      <c r="AA29" s="164">
        <v>61</v>
      </c>
      <c r="AB29" s="165">
        <f t="shared" si="49"/>
        <v>167</v>
      </c>
      <c r="AC29" s="162">
        <v>104</v>
      </c>
      <c r="AD29" s="166">
        <v>100</v>
      </c>
      <c r="AE29" s="171">
        <f t="shared" si="50"/>
        <v>371</v>
      </c>
      <c r="AF29" s="163">
        <v>110</v>
      </c>
      <c r="AG29" s="165">
        <f t="shared" si="51"/>
        <v>314</v>
      </c>
      <c r="AH29" s="163">
        <v>150</v>
      </c>
      <c r="AI29" s="163">
        <v>160</v>
      </c>
      <c r="AJ29" s="163">
        <v>170</v>
      </c>
      <c r="AK29" s="165">
        <f t="shared" si="52"/>
        <v>480</v>
      </c>
      <c r="AL29" s="163">
        <v>165</v>
      </c>
      <c r="AM29" s="163">
        <v>154</v>
      </c>
      <c r="AN29" s="163">
        <v>170</v>
      </c>
      <c r="AO29" s="165">
        <f t="shared" si="53"/>
        <v>489</v>
      </c>
      <c r="AP29" s="167">
        <f t="shared" si="54"/>
        <v>1450</v>
      </c>
      <c r="AQ29" s="175">
        <f t="shared" si="55"/>
        <v>1079</v>
      </c>
      <c r="AR29" s="225">
        <f t="shared" si="56"/>
        <v>5089.6226415094343</v>
      </c>
    </row>
    <row r="30" spans="1:44" ht="19" hidden="1" thickBot="1" x14ac:dyDescent="0.35">
      <c r="A30" s="643"/>
      <c r="B30" s="146" t="s">
        <v>61</v>
      </c>
      <c r="C30" s="147">
        <f t="array" ref="C30:E30">TRANSPOSE('Actual Production'!$M$127:$M$129)/1000</f>
        <v>85.596999999999994</v>
      </c>
      <c r="D30" s="151">
        <v>10.005000000000001</v>
      </c>
      <c r="E30" s="154">
        <v>82.245999999999995</v>
      </c>
      <c r="F30" s="150">
        <f t="shared" si="47"/>
        <v>177.84799999999998</v>
      </c>
      <c r="G30" s="147">
        <f t="array" ref="G30:H30">TRANSPOSE('Actual Production'!$M$130:$M$131)/1000</f>
        <v>123.265</v>
      </c>
      <c r="H30" s="151">
        <v>133.446</v>
      </c>
      <c r="I30" s="178">
        <f t="shared" si="48"/>
        <v>434.55899999999997</v>
      </c>
      <c r="J30" s="178"/>
      <c r="K30" s="178"/>
      <c r="L30" s="148"/>
      <c r="M30" s="152"/>
      <c r="N30" s="148"/>
      <c r="O30" s="152"/>
      <c r="P30" s="148"/>
      <c r="Q30" s="152"/>
      <c r="R30" s="148"/>
      <c r="S30" s="202"/>
      <c r="T30" s="149"/>
      <c r="U30" s="252" t="e">
        <f>F30+#REF!+#REF!+#REF!</f>
        <v>#REF!</v>
      </c>
      <c r="V30" s="225" t="e">
        <f>#REF!/0.212</f>
        <v>#REF!</v>
      </c>
      <c r="W30" s="643"/>
      <c r="X30" s="146" t="s">
        <v>61</v>
      </c>
      <c r="Y30" s="147">
        <f t="array" ref="Y30:AA30">TRANSPOSE('Actual Production'!$AS$127:$AS$129)/1000</f>
        <v>46.777670000000001</v>
      </c>
      <c r="Z30" s="151">
        <v>40.7849</v>
      </c>
      <c r="AA30" s="154">
        <v>67.457750000000004</v>
      </c>
      <c r="AB30" s="150">
        <f t="shared" si="49"/>
        <v>155.02032</v>
      </c>
      <c r="AC30" s="147">
        <f t="array" ref="AC30:AD30">TRANSPOSE('Actual Production'!$AS$130:$AS$131)/1000</f>
        <v>134.50979999999998</v>
      </c>
      <c r="AD30" s="151">
        <v>127.50360000000001</v>
      </c>
      <c r="AE30" s="172">
        <f t="shared" si="50"/>
        <v>417.03372000000002</v>
      </c>
      <c r="AF30" s="148"/>
      <c r="AG30" s="150">
        <f t="shared" si="51"/>
        <v>262.01339999999999</v>
      </c>
      <c r="AH30" s="152"/>
      <c r="AI30" s="148"/>
      <c r="AJ30" s="152"/>
      <c r="AK30" s="150">
        <f t="shared" si="52"/>
        <v>0</v>
      </c>
      <c r="AL30" s="148"/>
      <c r="AM30" s="152"/>
      <c r="AN30" s="148"/>
      <c r="AO30" s="150">
        <f t="shared" si="53"/>
        <v>0</v>
      </c>
      <c r="AP30" s="153">
        <f t="shared" si="54"/>
        <v>417.03372000000002</v>
      </c>
      <c r="AQ30" s="175">
        <f t="shared" si="55"/>
        <v>0</v>
      </c>
      <c r="AR30" s="225">
        <f t="shared" si="56"/>
        <v>0</v>
      </c>
    </row>
    <row r="31" spans="1:44" x14ac:dyDescent="0.35">
      <c r="A31" s="643" t="s">
        <v>14</v>
      </c>
      <c r="B31" s="161" t="s">
        <v>60</v>
      </c>
      <c r="C31" s="190">
        <f t="shared" ref="C31:E32" si="57">+C27+C29</f>
        <v>165</v>
      </c>
      <c r="D31" s="191">
        <f t="shared" si="57"/>
        <v>75</v>
      </c>
      <c r="E31" s="192">
        <f t="shared" si="57"/>
        <v>145</v>
      </c>
      <c r="F31" s="193">
        <f t="shared" si="47"/>
        <v>385</v>
      </c>
      <c r="G31" s="190">
        <f>+G27+G29</f>
        <v>185</v>
      </c>
      <c r="H31" s="194">
        <f>+H27+H29</f>
        <v>185</v>
      </c>
      <c r="I31" s="199">
        <f t="shared" si="48"/>
        <v>755</v>
      </c>
      <c r="J31" s="199">
        <f>I22:I31/0.153</f>
        <v>4934.6405228758167</v>
      </c>
      <c r="K31" s="199"/>
      <c r="L31" s="163">
        <f t="shared" ref="L31:R31" si="58">+L27+L29</f>
        <v>185</v>
      </c>
      <c r="M31" s="163">
        <f t="shared" si="58"/>
        <v>215</v>
      </c>
      <c r="N31" s="163">
        <f t="shared" si="58"/>
        <v>185</v>
      </c>
      <c r="O31" s="163">
        <f t="shared" si="58"/>
        <v>225</v>
      </c>
      <c r="P31" s="163">
        <f t="shared" si="58"/>
        <v>215</v>
      </c>
      <c r="Q31" s="163">
        <f t="shared" si="58"/>
        <v>205</v>
      </c>
      <c r="R31" s="163">
        <f t="shared" si="58"/>
        <v>215</v>
      </c>
      <c r="S31" s="188">
        <f>SUM(L31:R31)</f>
        <v>1445</v>
      </c>
      <c r="T31" s="163">
        <f>S31/0.212</f>
        <v>6816.0377358490568</v>
      </c>
      <c r="U31" s="259">
        <f>S31+I31</f>
        <v>2200</v>
      </c>
      <c r="V31" s="260">
        <f>U31/0.365</f>
        <v>6027.3972602739732</v>
      </c>
      <c r="W31" s="643" t="s">
        <v>14</v>
      </c>
      <c r="X31" s="161" t="s">
        <v>60</v>
      </c>
      <c r="Y31" s="162">
        <f t="shared" ref="Y31:AA32" si="59">+Y27+Y29</f>
        <v>121</v>
      </c>
      <c r="Z31" s="163">
        <f t="shared" si="59"/>
        <v>65</v>
      </c>
      <c r="AA31" s="164">
        <f t="shared" si="59"/>
        <v>86</v>
      </c>
      <c r="AB31" s="165">
        <f t="shared" si="49"/>
        <v>272</v>
      </c>
      <c r="AC31" s="162">
        <f t="shared" ref="AC31:AF32" si="60">+AC27+AC29</f>
        <v>169</v>
      </c>
      <c r="AD31" s="166">
        <f t="shared" si="60"/>
        <v>165</v>
      </c>
      <c r="AE31" s="171">
        <f t="shared" si="50"/>
        <v>606</v>
      </c>
      <c r="AF31" s="163">
        <f t="shared" si="60"/>
        <v>175</v>
      </c>
      <c r="AG31" s="165">
        <f t="shared" si="51"/>
        <v>509</v>
      </c>
      <c r="AH31" s="163">
        <f t="shared" ref="AH31:AJ32" si="61">+AH27+AH29</f>
        <v>215</v>
      </c>
      <c r="AI31" s="163">
        <f t="shared" si="61"/>
        <v>205</v>
      </c>
      <c r="AJ31" s="163">
        <f t="shared" si="61"/>
        <v>245</v>
      </c>
      <c r="AK31" s="165">
        <f t="shared" si="52"/>
        <v>665</v>
      </c>
      <c r="AL31" s="163">
        <f t="shared" ref="AL31:AN32" si="62">+AL27+AL29</f>
        <v>260</v>
      </c>
      <c r="AM31" s="163">
        <f t="shared" si="62"/>
        <v>234</v>
      </c>
      <c r="AN31" s="163">
        <f t="shared" si="62"/>
        <v>260</v>
      </c>
      <c r="AO31" s="165">
        <f t="shared" si="53"/>
        <v>754</v>
      </c>
      <c r="AP31" s="167">
        <f t="shared" si="54"/>
        <v>2200</v>
      </c>
      <c r="AQ31" s="175">
        <f t="shared" si="55"/>
        <v>1594</v>
      </c>
      <c r="AR31" s="225">
        <f t="shared" si="56"/>
        <v>7518.867924528302</v>
      </c>
    </row>
    <row r="32" spans="1:44" ht="19" thickBot="1" x14ac:dyDescent="0.4">
      <c r="A32" s="644"/>
      <c r="B32" s="155" t="s">
        <v>61</v>
      </c>
      <c r="C32" s="195">
        <f t="shared" si="57"/>
        <v>136.767</v>
      </c>
      <c r="D32" s="196">
        <f t="shared" si="57"/>
        <v>16.956</v>
      </c>
      <c r="E32" s="197">
        <f t="shared" si="57"/>
        <v>137.04599999999999</v>
      </c>
      <c r="F32" s="198">
        <f t="shared" si="47"/>
        <v>290.76900000000001</v>
      </c>
      <c r="G32" s="197">
        <f>+G28+G30</f>
        <v>176.977</v>
      </c>
      <c r="H32" s="197">
        <f>+H28+H30</f>
        <v>199.53300000000002</v>
      </c>
      <c r="I32" s="200">
        <f t="shared" si="48"/>
        <v>667.279</v>
      </c>
      <c r="J32" s="200">
        <f>I23:I32/0.153</f>
        <v>4361.3006535947716</v>
      </c>
      <c r="K32" s="200">
        <f>I31-I32</f>
        <v>87.721000000000004</v>
      </c>
      <c r="L32" s="158">
        <v>185</v>
      </c>
      <c r="M32" s="158">
        <v>215</v>
      </c>
      <c r="N32" s="158">
        <v>185</v>
      </c>
      <c r="O32" s="158">
        <v>225</v>
      </c>
      <c r="P32" s="158">
        <v>215</v>
      </c>
      <c r="Q32" s="158">
        <v>205</v>
      </c>
      <c r="R32" s="158">
        <v>215</v>
      </c>
      <c r="S32" s="189">
        <f>SUM(L32:R32)</f>
        <v>1445</v>
      </c>
      <c r="T32" s="158">
        <f>S32/0.212</f>
        <v>6816.0377358490568</v>
      </c>
      <c r="U32" s="261">
        <f>S32+I32</f>
        <v>2112.279</v>
      </c>
      <c r="V32" s="262">
        <f>U32/0.365</f>
        <v>5787.0657534246575</v>
      </c>
      <c r="W32" s="644"/>
      <c r="X32" s="155" t="s">
        <v>61</v>
      </c>
      <c r="Y32" s="156">
        <f t="shared" si="59"/>
        <v>98.09487</v>
      </c>
      <c r="Z32" s="157">
        <f t="shared" si="59"/>
        <v>54.590899999999998</v>
      </c>
      <c r="AA32" s="158">
        <f t="shared" si="59"/>
        <v>109.72141999999999</v>
      </c>
      <c r="AB32" s="159">
        <f t="shared" si="49"/>
        <v>262.40719000000001</v>
      </c>
      <c r="AC32" s="158">
        <f t="shared" si="60"/>
        <v>189.72542999999999</v>
      </c>
      <c r="AD32" s="158">
        <f t="shared" si="60"/>
        <v>193.23774</v>
      </c>
      <c r="AE32" s="173">
        <f t="shared" si="50"/>
        <v>645.37036000000001</v>
      </c>
      <c r="AF32" s="158">
        <f t="shared" si="60"/>
        <v>0</v>
      </c>
      <c r="AG32" s="159">
        <f t="shared" si="51"/>
        <v>382.96316999999999</v>
      </c>
      <c r="AH32" s="158">
        <f t="shared" si="61"/>
        <v>0</v>
      </c>
      <c r="AI32" s="158">
        <f t="shared" si="61"/>
        <v>0</v>
      </c>
      <c r="AJ32" s="158">
        <f t="shared" si="61"/>
        <v>0</v>
      </c>
      <c r="AK32" s="159">
        <f t="shared" si="52"/>
        <v>0</v>
      </c>
      <c r="AL32" s="158">
        <f t="shared" si="62"/>
        <v>0</v>
      </c>
      <c r="AM32" s="158">
        <f t="shared" si="62"/>
        <v>0</v>
      </c>
      <c r="AN32" s="158">
        <f t="shared" si="62"/>
        <v>0</v>
      </c>
      <c r="AO32" s="159">
        <f t="shared" si="53"/>
        <v>0</v>
      </c>
      <c r="AP32" s="160">
        <f t="shared" si="54"/>
        <v>645.37036000000001</v>
      </c>
      <c r="AQ32" s="175">
        <f t="shared" si="55"/>
        <v>0</v>
      </c>
      <c r="AR32" s="225">
        <f t="shared" si="56"/>
        <v>0</v>
      </c>
    </row>
    <row r="33" spans="1:44" ht="19" thickBot="1" x14ac:dyDescent="0.5">
      <c r="B33" s="226" t="s">
        <v>51</v>
      </c>
      <c r="C33" s="227"/>
      <c r="D33" s="227"/>
      <c r="E33" s="227"/>
      <c r="F33" s="227"/>
      <c r="G33" s="227"/>
      <c r="H33" s="227"/>
      <c r="I33" s="227"/>
      <c r="J33" s="227"/>
      <c r="K33" s="227"/>
      <c r="L33" s="227"/>
      <c r="M33" s="227"/>
      <c r="N33" s="227"/>
      <c r="O33" s="227"/>
      <c r="P33" s="227"/>
      <c r="Q33" s="227"/>
      <c r="R33" s="227"/>
      <c r="S33" s="229"/>
      <c r="T33" s="227"/>
      <c r="U33" s="255"/>
      <c r="X33" s="655" t="s">
        <v>51</v>
      </c>
      <c r="Y33" s="656"/>
      <c r="Z33" s="656"/>
      <c r="AA33" s="656"/>
      <c r="AB33" s="656"/>
      <c r="AC33" s="656"/>
      <c r="AD33" s="656"/>
      <c r="AE33" s="656"/>
      <c r="AF33" s="656"/>
      <c r="AG33" s="656"/>
      <c r="AH33" s="656"/>
      <c r="AI33" s="656"/>
      <c r="AJ33" s="656"/>
      <c r="AK33" s="656"/>
      <c r="AL33" s="656"/>
      <c r="AM33" s="656"/>
      <c r="AN33" s="656"/>
      <c r="AO33" s="656"/>
      <c r="AP33" s="656"/>
    </row>
    <row r="34" spans="1:44" ht="19" hidden="1" thickBot="1" x14ac:dyDescent="0.35">
      <c r="A34" s="642" t="s">
        <v>63</v>
      </c>
      <c r="B34" s="161" t="s">
        <v>60</v>
      </c>
      <c r="C34" s="162">
        <v>35</v>
      </c>
      <c r="D34" s="163">
        <v>5</v>
      </c>
      <c r="E34" s="164">
        <v>15</v>
      </c>
      <c r="F34" s="165">
        <f t="shared" ref="F34:F39" si="63">SUM(C34:E34)</f>
        <v>55</v>
      </c>
      <c r="G34" s="162">
        <v>30</v>
      </c>
      <c r="H34" s="166">
        <v>30</v>
      </c>
      <c r="I34" s="177">
        <f t="shared" ref="I34:I39" si="64">F34+SUM(G34:H34)</f>
        <v>115</v>
      </c>
      <c r="J34" s="177"/>
      <c r="K34" s="177"/>
      <c r="L34" s="163">
        <v>30</v>
      </c>
      <c r="M34" s="163">
        <v>35</v>
      </c>
      <c r="N34" s="163">
        <v>35</v>
      </c>
      <c r="O34" s="163">
        <v>35</v>
      </c>
      <c r="P34" s="163">
        <v>35</v>
      </c>
      <c r="Q34" s="163">
        <v>30</v>
      </c>
      <c r="R34" s="163">
        <v>35</v>
      </c>
      <c r="S34" s="201"/>
      <c r="T34" s="164"/>
      <c r="U34" s="253" t="e">
        <f>F34+#REF!+#REF!+#REF!</f>
        <v>#REF!</v>
      </c>
      <c r="V34" s="225" t="e">
        <f>#REF!/0.212</f>
        <v>#REF!</v>
      </c>
      <c r="W34" s="642" t="s">
        <v>63</v>
      </c>
      <c r="X34" s="161" t="s">
        <v>60</v>
      </c>
      <c r="Y34" s="162">
        <v>35</v>
      </c>
      <c r="Z34" s="163">
        <v>15</v>
      </c>
      <c r="AA34" s="164">
        <v>20</v>
      </c>
      <c r="AB34" s="165">
        <f t="shared" ref="AB34:AB39" si="65">SUM(Y34:AA34)</f>
        <v>70</v>
      </c>
      <c r="AC34" s="162">
        <v>30</v>
      </c>
      <c r="AD34" s="166">
        <v>30</v>
      </c>
      <c r="AE34" s="171">
        <f t="shared" ref="AE34:AE39" si="66">AB34+SUM(AC34:AD34)</f>
        <v>130</v>
      </c>
      <c r="AF34" s="163">
        <v>30</v>
      </c>
      <c r="AG34" s="165">
        <f t="shared" ref="AG34:AG39" si="67">SUM(AC34:AD34)+AF34</f>
        <v>90</v>
      </c>
      <c r="AH34" s="163">
        <v>30</v>
      </c>
      <c r="AI34" s="163">
        <v>30</v>
      </c>
      <c r="AJ34" s="163">
        <v>30</v>
      </c>
      <c r="AK34" s="165">
        <f t="shared" ref="AK34:AK39" si="68">SUM(AH34:AJ34)</f>
        <v>90</v>
      </c>
      <c r="AL34" s="163">
        <v>30</v>
      </c>
      <c r="AM34" s="163">
        <v>35</v>
      </c>
      <c r="AN34" s="163">
        <v>35</v>
      </c>
      <c r="AO34" s="165">
        <f t="shared" ref="AO34:AO39" si="69">SUM(AL34:AN34)</f>
        <v>100</v>
      </c>
      <c r="AP34" s="167">
        <f t="shared" ref="AP34:AP39" si="70">AB34+AG34+AK34+AO34</f>
        <v>350</v>
      </c>
      <c r="AQ34" s="175">
        <f t="shared" ref="AQ34:AQ39" si="71">+AF34+AK34+AO34</f>
        <v>220</v>
      </c>
      <c r="AR34" s="225">
        <f t="shared" ref="AR34:AR39" si="72">AQ34/0.212</f>
        <v>1037.7358490566039</v>
      </c>
    </row>
    <row r="35" spans="1:44" ht="19" hidden="1" thickBot="1" x14ac:dyDescent="0.35">
      <c r="A35" s="643"/>
      <c r="B35" s="146" t="s">
        <v>61</v>
      </c>
      <c r="C35" s="147">
        <f t="array" ref="C35:E35">TRANSPOSE('Actual Production'!$O$127:$O$129)/1000</f>
        <v>33.616489999999999</v>
      </c>
      <c r="D35" s="148">
        <v>5.6372499999999999</v>
      </c>
      <c r="E35" s="149">
        <v>9.0799699999999994</v>
      </c>
      <c r="F35" s="150">
        <f t="shared" si="63"/>
        <v>48.333709999999996</v>
      </c>
      <c r="G35" s="147">
        <f t="array" ref="G35:H35">TRANSPOSE('Actual Production'!$O$130:$O$131)/1000</f>
        <v>39.561</v>
      </c>
      <c r="H35" s="151">
        <v>35.154699999999998</v>
      </c>
      <c r="I35" s="178">
        <f t="shared" si="64"/>
        <v>123.04940999999999</v>
      </c>
      <c r="J35" s="178"/>
      <c r="K35" s="178"/>
      <c r="L35" s="148"/>
      <c r="M35" s="152"/>
      <c r="N35" s="148"/>
      <c r="O35" s="152"/>
      <c r="P35" s="148"/>
      <c r="Q35" s="152"/>
      <c r="R35" s="148"/>
      <c r="S35" s="202"/>
      <c r="T35" s="149"/>
      <c r="U35" s="252" t="e">
        <f>F35+#REF!+#REF!+#REF!</f>
        <v>#REF!</v>
      </c>
      <c r="V35" s="225" t="e">
        <f>#REF!/0.212</f>
        <v>#REF!</v>
      </c>
      <c r="W35" s="643"/>
      <c r="X35" s="146" t="s">
        <v>61</v>
      </c>
      <c r="Y35" s="147">
        <f t="array" ref="Y35:AA35">TRANSPOSE('Actual Production'!$AU$127:$AU$129)/1000</f>
        <v>28.439299999999999</v>
      </c>
      <c r="Z35" s="148">
        <v>9.8812000000000015</v>
      </c>
      <c r="AA35" s="149">
        <v>12.945</v>
      </c>
      <c r="AB35" s="150">
        <f t="shared" si="65"/>
        <v>51.265500000000003</v>
      </c>
      <c r="AC35" s="147">
        <f t="array" ref="AC35:AD35">TRANSPOSE('Actual Production'!$AU$130:$AU$131)/1000</f>
        <v>42.365499999999997</v>
      </c>
      <c r="AD35" s="151">
        <v>33.305099999999996</v>
      </c>
      <c r="AE35" s="172">
        <f t="shared" si="66"/>
        <v>126.9361</v>
      </c>
      <c r="AF35" s="148"/>
      <c r="AG35" s="150">
        <f t="shared" si="67"/>
        <v>75.670599999999993</v>
      </c>
      <c r="AH35" s="152"/>
      <c r="AI35" s="148"/>
      <c r="AJ35" s="152"/>
      <c r="AK35" s="150">
        <f t="shared" si="68"/>
        <v>0</v>
      </c>
      <c r="AL35" s="148"/>
      <c r="AM35" s="152"/>
      <c r="AN35" s="148"/>
      <c r="AO35" s="150">
        <f t="shared" si="69"/>
        <v>0</v>
      </c>
      <c r="AP35" s="153">
        <f t="shared" si="70"/>
        <v>126.9361</v>
      </c>
      <c r="AQ35" s="175">
        <f t="shared" si="71"/>
        <v>0</v>
      </c>
      <c r="AR35" s="225">
        <f t="shared" si="72"/>
        <v>0</v>
      </c>
    </row>
    <row r="36" spans="1:44" ht="19" hidden="1" thickBot="1" x14ac:dyDescent="0.35">
      <c r="A36" s="643" t="s">
        <v>62</v>
      </c>
      <c r="B36" s="161" t="s">
        <v>60</v>
      </c>
      <c r="C36" s="162">
        <v>35</v>
      </c>
      <c r="D36" s="163">
        <v>50</v>
      </c>
      <c r="E36" s="164">
        <v>55</v>
      </c>
      <c r="F36" s="165">
        <f t="shared" si="63"/>
        <v>140</v>
      </c>
      <c r="G36" s="162">
        <v>50</v>
      </c>
      <c r="H36" s="166">
        <v>50</v>
      </c>
      <c r="I36" s="177">
        <f t="shared" si="64"/>
        <v>240</v>
      </c>
      <c r="J36" s="177"/>
      <c r="K36" s="177"/>
      <c r="L36" s="163">
        <v>50</v>
      </c>
      <c r="M36" s="163">
        <v>60</v>
      </c>
      <c r="N36" s="163">
        <v>60</v>
      </c>
      <c r="O36" s="163">
        <v>60</v>
      </c>
      <c r="P36" s="163">
        <v>60</v>
      </c>
      <c r="Q36" s="163">
        <v>60</v>
      </c>
      <c r="R36" s="163">
        <v>60</v>
      </c>
      <c r="S36" s="201"/>
      <c r="T36" s="164"/>
      <c r="U36" s="253" t="e">
        <f>F36+#REF!+#REF!+#REF!</f>
        <v>#REF!</v>
      </c>
      <c r="V36" s="225" t="e">
        <f>#REF!/0.212</f>
        <v>#REF!</v>
      </c>
      <c r="W36" s="643" t="s">
        <v>62</v>
      </c>
      <c r="X36" s="161" t="s">
        <v>60</v>
      </c>
      <c r="Y36" s="162">
        <v>35</v>
      </c>
      <c r="Z36" s="163">
        <v>55</v>
      </c>
      <c r="AA36" s="164">
        <v>40</v>
      </c>
      <c r="AB36" s="165">
        <f t="shared" si="65"/>
        <v>130</v>
      </c>
      <c r="AC36" s="162">
        <v>50</v>
      </c>
      <c r="AD36" s="166">
        <v>50</v>
      </c>
      <c r="AE36" s="171">
        <f t="shared" si="66"/>
        <v>230</v>
      </c>
      <c r="AF36" s="163">
        <v>50</v>
      </c>
      <c r="AG36" s="165">
        <f t="shared" si="67"/>
        <v>150</v>
      </c>
      <c r="AH36" s="163">
        <v>60</v>
      </c>
      <c r="AI36" s="163">
        <v>60</v>
      </c>
      <c r="AJ36" s="163">
        <v>65</v>
      </c>
      <c r="AK36" s="165">
        <f t="shared" si="68"/>
        <v>185</v>
      </c>
      <c r="AL36" s="163">
        <v>60</v>
      </c>
      <c r="AM36" s="163">
        <v>60</v>
      </c>
      <c r="AN36" s="163">
        <v>65</v>
      </c>
      <c r="AO36" s="165">
        <f t="shared" si="69"/>
        <v>185</v>
      </c>
      <c r="AP36" s="167">
        <f t="shared" si="70"/>
        <v>650</v>
      </c>
      <c r="AQ36" s="175">
        <f t="shared" si="71"/>
        <v>420</v>
      </c>
      <c r="AR36" s="225">
        <f t="shared" si="72"/>
        <v>1981.1320754716983</v>
      </c>
    </row>
    <row r="37" spans="1:44" ht="19" hidden="1" thickBot="1" x14ac:dyDescent="0.35">
      <c r="A37" s="643"/>
      <c r="B37" s="146" t="s">
        <v>61</v>
      </c>
      <c r="C37" s="147">
        <f t="array" ref="C37:E37">TRANSPOSE('Actual Production'!$P$127:$P$129)/1000</f>
        <v>36.738410000000002</v>
      </c>
      <c r="D37" s="151">
        <v>47.969709999999999</v>
      </c>
      <c r="E37" s="154">
        <v>40.28913</v>
      </c>
      <c r="F37" s="150">
        <f t="shared" si="63"/>
        <v>124.99725000000001</v>
      </c>
      <c r="G37" s="147">
        <f t="array" ref="G37:H37">TRANSPOSE('Actual Production'!$P$130:$P$131)/1000</f>
        <v>55.820999999999998</v>
      </c>
      <c r="H37" s="151">
        <v>28.731390000000001</v>
      </c>
      <c r="I37" s="178">
        <f t="shared" si="64"/>
        <v>209.54964000000001</v>
      </c>
      <c r="J37" s="178"/>
      <c r="K37" s="178"/>
      <c r="L37" s="148"/>
      <c r="M37" s="152"/>
      <c r="N37" s="148"/>
      <c r="O37" s="152"/>
      <c r="P37" s="148"/>
      <c r="Q37" s="152"/>
      <c r="R37" s="148"/>
      <c r="S37" s="202"/>
      <c r="T37" s="149"/>
      <c r="U37" s="252" t="e">
        <f>F37+#REF!+#REF!+#REF!</f>
        <v>#REF!</v>
      </c>
      <c r="V37" s="225" t="e">
        <f>#REF!/0.212</f>
        <v>#REF!</v>
      </c>
      <c r="W37" s="643"/>
      <c r="X37" s="146" t="s">
        <v>61</v>
      </c>
      <c r="Y37" s="147">
        <f t="array" ref="Y37:AA37">TRANSPOSE('Actual Production'!$AV$127:$AV$129)/1000</f>
        <v>32.20487</v>
      </c>
      <c r="Z37" s="151">
        <v>48.182400000000001</v>
      </c>
      <c r="AA37" s="154">
        <v>48.461500000000001</v>
      </c>
      <c r="AB37" s="150">
        <f t="shared" si="65"/>
        <v>128.84877</v>
      </c>
      <c r="AC37" s="147">
        <f t="array" ref="AC37:AD37">TRANSPOSE('Actual Production'!$AV$130:$AV$131)/1000</f>
        <v>58.096699999999998</v>
      </c>
      <c r="AD37" s="151">
        <v>32.697830000000003</v>
      </c>
      <c r="AE37" s="172">
        <f t="shared" si="66"/>
        <v>219.64330000000001</v>
      </c>
      <c r="AF37" s="148"/>
      <c r="AG37" s="150">
        <f t="shared" si="67"/>
        <v>90.794530000000009</v>
      </c>
      <c r="AH37" s="152"/>
      <c r="AI37" s="148"/>
      <c r="AJ37" s="152"/>
      <c r="AK37" s="150">
        <f t="shared" si="68"/>
        <v>0</v>
      </c>
      <c r="AL37" s="148"/>
      <c r="AM37" s="152"/>
      <c r="AN37" s="148"/>
      <c r="AO37" s="150">
        <f t="shared" si="69"/>
        <v>0</v>
      </c>
      <c r="AP37" s="153">
        <f t="shared" si="70"/>
        <v>219.64330000000001</v>
      </c>
      <c r="AQ37" s="175">
        <f t="shared" si="71"/>
        <v>0</v>
      </c>
      <c r="AR37" s="225">
        <f t="shared" si="72"/>
        <v>0</v>
      </c>
    </row>
    <row r="38" spans="1:44" x14ac:dyDescent="0.35">
      <c r="A38" s="643" t="s">
        <v>14</v>
      </c>
      <c r="B38" s="161" t="s">
        <v>60</v>
      </c>
      <c r="C38" s="190">
        <f t="shared" ref="C38:E39" si="73">+C34+C36</f>
        <v>70</v>
      </c>
      <c r="D38" s="191">
        <f t="shared" si="73"/>
        <v>55</v>
      </c>
      <c r="E38" s="192">
        <f t="shared" si="73"/>
        <v>70</v>
      </c>
      <c r="F38" s="193">
        <f t="shared" si="63"/>
        <v>195</v>
      </c>
      <c r="G38" s="190">
        <f>+G34+G36</f>
        <v>80</v>
      </c>
      <c r="H38" s="194">
        <f>+H34+H36</f>
        <v>80</v>
      </c>
      <c r="I38" s="199">
        <f t="shared" si="64"/>
        <v>355</v>
      </c>
      <c r="J38" s="199">
        <f>I29:I38/0.153</f>
        <v>2320.2614379084966</v>
      </c>
      <c r="K38" s="199"/>
      <c r="L38" s="163">
        <f t="shared" ref="L38:R38" si="74">+L34+L36</f>
        <v>80</v>
      </c>
      <c r="M38" s="163">
        <f t="shared" si="74"/>
        <v>95</v>
      </c>
      <c r="N38" s="163">
        <f t="shared" si="74"/>
        <v>95</v>
      </c>
      <c r="O38" s="163">
        <f t="shared" si="74"/>
        <v>95</v>
      </c>
      <c r="P38" s="163">
        <f t="shared" si="74"/>
        <v>95</v>
      </c>
      <c r="Q38" s="163">
        <f t="shared" si="74"/>
        <v>90</v>
      </c>
      <c r="R38" s="163">
        <f t="shared" si="74"/>
        <v>95</v>
      </c>
      <c r="S38" s="188">
        <f>SUM(L38:R38)</f>
        <v>645</v>
      </c>
      <c r="T38" s="163">
        <f>S38/0.212</f>
        <v>3042.4528301886794</v>
      </c>
      <c r="U38" s="259">
        <f>S38+I38</f>
        <v>1000</v>
      </c>
      <c r="V38" s="260">
        <f>U38/0.365</f>
        <v>2739.7260273972602</v>
      </c>
      <c r="W38" s="643" t="s">
        <v>14</v>
      </c>
      <c r="X38" s="161" t="s">
        <v>60</v>
      </c>
      <c r="Y38" s="162">
        <f t="shared" ref="Y38:AA39" si="75">+Y34+Y36</f>
        <v>70</v>
      </c>
      <c r="Z38" s="163">
        <f t="shared" si="75"/>
        <v>70</v>
      </c>
      <c r="AA38" s="164">
        <f t="shared" si="75"/>
        <v>60</v>
      </c>
      <c r="AB38" s="165">
        <f t="shared" si="65"/>
        <v>200</v>
      </c>
      <c r="AC38" s="162">
        <f t="shared" ref="AC38:AF39" si="76">+AC34+AC36</f>
        <v>80</v>
      </c>
      <c r="AD38" s="166">
        <f t="shared" si="76"/>
        <v>80</v>
      </c>
      <c r="AE38" s="171">
        <f t="shared" si="66"/>
        <v>360</v>
      </c>
      <c r="AF38" s="163">
        <f t="shared" si="76"/>
        <v>80</v>
      </c>
      <c r="AG38" s="165">
        <f t="shared" si="67"/>
        <v>240</v>
      </c>
      <c r="AH38" s="163">
        <f t="shared" ref="AH38:AJ39" si="77">+AH34+AH36</f>
        <v>90</v>
      </c>
      <c r="AI38" s="163">
        <f t="shared" si="77"/>
        <v>90</v>
      </c>
      <c r="AJ38" s="163">
        <f t="shared" si="77"/>
        <v>95</v>
      </c>
      <c r="AK38" s="165">
        <f t="shared" si="68"/>
        <v>275</v>
      </c>
      <c r="AL38" s="163">
        <f t="shared" ref="AL38:AN39" si="78">+AL34+AL36</f>
        <v>90</v>
      </c>
      <c r="AM38" s="163">
        <f t="shared" si="78"/>
        <v>95</v>
      </c>
      <c r="AN38" s="163">
        <f t="shared" si="78"/>
        <v>100</v>
      </c>
      <c r="AO38" s="165">
        <f t="shared" si="69"/>
        <v>285</v>
      </c>
      <c r="AP38" s="167">
        <f t="shared" si="70"/>
        <v>1000</v>
      </c>
      <c r="AQ38" s="175">
        <f t="shared" si="71"/>
        <v>640</v>
      </c>
      <c r="AR38" s="225">
        <f t="shared" si="72"/>
        <v>3018.867924528302</v>
      </c>
    </row>
    <row r="39" spans="1:44" ht="19" thickBot="1" x14ac:dyDescent="0.4">
      <c r="A39" s="644"/>
      <c r="B39" s="155" t="s">
        <v>61</v>
      </c>
      <c r="C39" s="195">
        <f t="shared" si="73"/>
        <v>70.354900000000001</v>
      </c>
      <c r="D39" s="196">
        <f t="shared" si="73"/>
        <v>53.606960000000001</v>
      </c>
      <c r="E39" s="197">
        <f t="shared" si="73"/>
        <v>49.369100000000003</v>
      </c>
      <c r="F39" s="198">
        <f t="shared" si="63"/>
        <v>173.33096</v>
      </c>
      <c r="G39" s="197">
        <f>+G35+G37</f>
        <v>95.382000000000005</v>
      </c>
      <c r="H39" s="197">
        <f>+H35+H37</f>
        <v>63.886089999999996</v>
      </c>
      <c r="I39" s="200">
        <f t="shared" si="64"/>
        <v>332.59905000000003</v>
      </c>
      <c r="J39" s="200">
        <f>I30:I39/0.153</f>
        <v>2173.8500000000004</v>
      </c>
      <c r="K39" s="200">
        <f>I38-I39</f>
        <v>22.400949999999966</v>
      </c>
      <c r="L39" s="158">
        <v>82</v>
      </c>
      <c r="M39" s="158">
        <v>100</v>
      </c>
      <c r="N39" s="158">
        <v>100</v>
      </c>
      <c r="O39" s="158">
        <v>100</v>
      </c>
      <c r="P39" s="158">
        <v>100</v>
      </c>
      <c r="Q39" s="158">
        <v>90</v>
      </c>
      <c r="R39" s="158">
        <v>95</v>
      </c>
      <c r="S39" s="189">
        <f>SUM(L39:R39)</f>
        <v>667</v>
      </c>
      <c r="T39" s="158">
        <f>S39/0.212</f>
        <v>3146.2264150943397</v>
      </c>
      <c r="U39" s="261">
        <f>S39+I39</f>
        <v>999.59905000000003</v>
      </c>
      <c r="V39" s="262">
        <f>U39/0.365</f>
        <v>2738.6275342465756</v>
      </c>
      <c r="W39" s="644"/>
      <c r="X39" s="155" t="s">
        <v>61</v>
      </c>
      <c r="Y39" s="156">
        <f t="shared" si="75"/>
        <v>60.644170000000003</v>
      </c>
      <c r="Z39" s="157">
        <f t="shared" si="75"/>
        <v>58.063600000000001</v>
      </c>
      <c r="AA39" s="158">
        <f t="shared" si="75"/>
        <v>61.406500000000001</v>
      </c>
      <c r="AB39" s="159">
        <f t="shared" si="65"/>
        <v>180.11427</v>
      </c>
      <c r="AC39" s="158">
        <f t="shared" si="76"/>
        <v>100.4622</v>
      </c>
      <c r="AD39" s="158">
        <f t="shared" si="76"/>
        <v>66.002929999999992</v>
      </c>
      <c r="AE39" s="173">
        <f t="shared" si="66"/>
        <v>346.57939999999996</v>
      </c>
      <c r="AF39" s="158">
        <f t="shared" si="76"/>
        <v>0</v>
      </c>
      <c r="AG39" s="159">
        <f t="shared" si="67"/>
        <v>166.46512999999999</v>
      </c>
      <c r="AH39" s="158">
        <f t="shared" si="77"/>
        <v>0</v>
      </c>
      <c r="AI39" s="158">
        <f t="shared" si="77"/>
        <v>0</v>
      </c>
      <c r="AJ39" s="158">
        <f t="shared" si="77"/>
        <v>0</v>
      </c>
      <c r="AK39" s="159">
        <f t="shared" si="68"/>
        <v>0</v>
      </c>
      <c r="AL39" s="158">
        <f t="shared" si="78"/>
        <v>0</v>
      </c>
      <c r="AM39" s="158">
        <f t="shared" si="78"/>
        <v>0</v>
      </c>
      <c r="AN39" s="158">
        <f t="shared" si="78"/>
        <v>0</v>
      </c>
      <c r="AO39" s="159">
        <f t="shared" si="69"/>
        <v>0</v>
      </c>
      <c r="AP39" s="160">
        <f t="shared" si="70"/>
        <v>346.57939999999996</v>
      </c>
      <c r="AQ39" s="175">
        <f t="shared" si="71"/>
        <v>0</v>
      </c>
      <c r="AR39" s="225">
        <f t="shared" si="72"/>
        <v>0</v>
      </c>
    </row>
    <row r="40" spans="1:44" ht="19" thickBot="1" x14ac:dyDescent="0.5">
      <c r="B40" s="226" t="s">
        <v>52</v>
      </c>
      <c r="C40" s="227"/>
      <c r="D40" s="227"/>
      <c r="E40" s="227"/>
      <c r="F40" s="227"/>
      <c r="G40" s="227"/>
      <c r="H40" s="227"/>
      <c r="I40" s="227"/>
      <c r="J40" s="227"/>
      <c r="K40" s="227"/>
      <c r="L40" s="227"/>
      <c r="M40" s="227"/>
      <c r="N40" s="227"/>
      <c r="O40" s="227"/>
      <c r="P40" s="227"/>
      <c r="Q40" s="227"/>
      <c r="R40" s="227"/>
      <c r="S40" s="229"/>
      <c r="T40" s="227"/>
      <c r="U40" s="255"/>
      <c r="X40" s="655" t="s">
        <v>52</v>
      </c>
      <c r="Y40" s="656"/>
      <c r="Z40" s="656"/>
      <c r="AA40" s="656"/>
      <c r="AB40" s="656"/>
      <c r="AC40" s="656"/>
      <c r="AD40" s="656"/>
      <c r="AE40" s="656"/>
      <c r="AF40" s="656"/>
      <c r="AG40" s="656"/>
      <c r="AH40" s="656"/>
      <c r="AI40" s="656"/>
      <c r="AJ40" s="656"/>
      <c r="AK40" s="656"/>
      <c r="AL40" s="656"/>
      <c r="AM40" s="656"/>
      <c r="AN40" s="656"/>
      <c r="AO40" s="656"/>
      <c r="AP40" s="656"/>
    </row>
    <row r="41" spans="1:44" ht="19" hidden="1" thickBot="1" x14ac:dyDescent="0.35">
      <c r="A41" s="642" t="s">
        <v>63</v>
      </c>
      <c r="B41" s="161" t="s">
        <v>60</v>
      </c>
      <c r="C41" s="162">
        <v>98</v>
      </c>
      <c r="D41" s="163">
        <v>98</v>
      </c>
      <c r="E41" s="164">
        <v>97</v>
      </c>
      <c r="F41" s="165">
        <f t="shared" ref="F41:F46" si="79">SUM(C41:E41)</f>
        <v>293</v>
      </c>
      <c r="G41" s="162">
        <v>75</v>
      </c>
      <c r="H41" s="166">
        <v>75</v>
      </c>
      <c r="I41" s="177">
        <f t="shared" ref="I41:I46" si="80">F41+SUM(G41:H41)</f>
        <v>443</v>
      </c>
      <c r="J41" s="177"/>
      <c r="K41" s="177"/>
      <c r="L41" s="163">
        <v>75</v>
      </c>
      <c r="M41" s="163">
        <v>100</v>
      </c>
      <c r="N41" s="163">
        <v>92</v>
      </c>
      <c r="O41" s="163">
        <v>95</v>
      </c>
      <c r="P41" s="163">
        <v>95</v>
      </c>
      <c r="Q41" s="163">
        <v>100</v>
      </c>
      <c r="R41" s="163">
        <v>100</v>
      </c>
      <c r="S41" s="201"/>
      <c r="T41" s="164"/>
      <c r="U41" s="253" t="e">
        <f>F41+#REF!+#REF!+#REF!</f>
        <v>#REF!</v>
      </c>
      <c r="V41" s="225" t="e">
        <f>#REF!/0.212</f>
        <v>#REF!</v>
      </c>
      <c r="W41" s="642" t="s">
        <v>63</v>
      </c>
      <c r="X41" s="161" t="s">
        <v>60</v>
      </c>
      <c r="Y41" s="162">
        <v>98</v>
      </c>
      <c r="Z41" s="163">
        <v>98</v>
      </c>
      <c r="AA41" s="164">
        <v>97</v>
      </c>
      <c r="AB41" s="165">
        <f t="shared" ref="AB41:AB46" si="81">SUM(Y41:AA41)</f>
        <v>293</v>
      </c>
      <c r="AC41" s="162">
        <v>75</v>
      </c>
      <c r="AD41" s="166">
        <v>75</v>
      </c>
      <c r="AE41" s="171">
        <f t="shared" ref="AE41:AE46" si="82">AB41+SUM(AC41:AD41)</f>
        <v>443</v>
      </c>
      <c r="AF41" s="163">
        <v>75</v>
      </c>
      <c r="AG41" s="165">
        <f t="shared" ref="AG41:AG46" si="83">SUM(AC41:AD41)+AF41</f>
        <v>225</v>
      </c>
      <c r="AH41" s="163">
        <v>100</v>
      </c>
      <c r="AI41" s="163">
        <v>92</v>
      </c>
      <c r="AJ41" s="163">
        <v>95</v>
      </c>
      <c r="AK41" s="165">
        <f t="shared" ref="AK41:AK46" si="84">SUM(AH41:AJ41)</f>
        <v>287</v>
      </c>
      <c r="AL41" s="163">
        <v>95</v>
      </c>
      <c r="AM41" s="163">
        <v>100</v>
      </c>
      <c r="AN41" s="163">
        <v>100</v>
      </c>
      <c r="AO41" s="165">
        <f t="shared" ref="AO41:AO46" si="85">SUM(AL41:AN41)</f>
        <v>295</v>
      </c>
      <c r="AP41" s="167">
        <f t="shared" ref="AP41:AP46" si="86">AB41+AG41+AK41+AO41</f>
        <v>1100</v>
      </c>
      <c r="AQ41" s="175">
        <f t="shared" ref="AQ41:AQ46" si="87">+AF41+AK41+AO41</f>
        <v>657</v>
      </c>
      <c r="AR41" s="225">
        <f t="shared" ref="AR41:AR46" si="88">AQ41/0.212</f>
        <v>3099.0566037735848</v>
      </c>
    </row>
    <row r="42" spans="1:44" ht="19" hidden="1" thickBot="1" x14ac:dyDescent="0.35">
      <c r="A42" s="643"/>
      <c r="B42" s="146" t="s">
        <v>61</v>
      </c>
      <c r="C42" s="147">
        <f t="array" ref="C42:E42">TRANSPOSE('Actual Production'!$R$127:$R$129)/1000</f>
        <v>106.80201</v>
      </c>
      <c r="D42" s="148">
        <v>108.80417</v>
      </c>
      <c r="E42" s="149">
        <v>78.05774000000001</v>
      </c>
      <c r="F42" s="150">
        <f t="shared" si="79"/>
        <v>293.66392000000002</v>
      </c>
      <c r="G42" s="147">
        <f t="array" ref="G42:H42">TRANSPOSE('Actual Production'!$R$130:$R$131)/1000</f>
        <v>75.207429999999988</v>
      </c>
      <c r="H42" s="151">
        <v>67.234039999999993</v>
      </c>
      <c r="I42" s="178">
        <f t="shared" si="80"/>
        <v>436.10539</v>
      </c>
      <c r="J42" s="178"/>
      <c r="K42" s="178"/>
      <c r="L42" s="148"/>
      <c r="M42" s="152"/>
      <c r="N42" s="148"/>
      <c r="O42" s="152"/>
      <c r="P42" s="148"/>
      <c r="Q42" s="152"/>
      <c r="R42" s="148"/>
      <c r="S42" s="202"/>
      <c r="T42" s="149"/>
      <c r="U42" s="252" t="e">
        <f>F42+#REF!+#REF!+#REF!</f>
        <v>#REF!</v>
      </c>
      <c r="V42" s="225" t="e">
        <f>#REF!/0.212</f>
        <v>#REF!</v>
      </c>
      <c r="W42" s="643"/>
      <c r="X42" s="146" t="s">
        <v>61</v>
      </c>
      <c r="Y42" s="147">
        <f t="array" ref="Y42:AA42">TRANSPOSE('Actual Production'!$AX$127:$AX$129)/1000</f>
        <v>107.184</v>
      </c>
      <c r="Z42" s="148">
        <v>103.1251</v>
      </c>
      <c r="AA42" s="149">
        <v>76.404399999999995</v>
      </c>
      <c r="AB42" s="150">
        <f t="shared" si="81"/>
        <v>286.71350000000001</v>
      </c>
      <c r="AC42" s="147">
        <f t="array" ref="AC42:AD42">TRANSPOSE('Actual Production'!$AX$130:$AX$131)/1000</f>
        <v>78.762600000000006</v>
      </c>
      <c r="AD42" s="151">
        <v>68.172399999999996</v>
      </c>
      <c r="AE42" s="172">
        <f t="shared" si="82"/>
        <v>433.64850000000001</v>
      </c>
      <c r="AF42" s="148"/>
      <c r="AG42" s="150">
        <f t="shared" si="83"/>
        <v>146.935</v>
      </c>
      <c r="AH42" s="152"/>
      <c r="AI42" s="148"/>
      <c r="AJ42" s="152"/>
      <c r="AK42" s="150">
        <f t="shared" si="84"/>
        <v>0</v>
      </c>
      <c r="AL42" s="148"/>
      <c r="AM42" s="152"/>
      <c r="AN42" s="148"/>
      <c r="AO42" s="150">
        <f t="shared" si="85"/>
        <v>0</v>
      </c>
      <c r="AP42" s="153">
        <f t="shared" si="86"/>
        <v>433.64850000000001</v>
      </c>
      <c r="AQ42" s="175">
        <f t="shared" si="87"/>
        <v>0</v>
      </c>
      <c r="AR42" s="225">
        <f t="shared" si="88"/>
        <v>0</v>
      </c>
    </row>
    <row r="43" spans="1:44" ht="19" hidden="1" thickBot="1" x14ac:dyDescent="0.35">
      <c r="A43" s="643" t="s">
        <v>62</v>
      </c>
      <c r="B43" s="161" t="s">
        <v>60</v>
      </c>
      <c r="C43" s="162">
        <v>115</v>
      </c>
      <c r="D43" s="163">
        <v>115</v>
      </c>
      <c r="E43" s="164">
        <v>115</v>
      </c>
      <c r="F43" s="165">
        <f t="shared" si="79"/>
        <v>345</v>
      </c>
      <c r="G43" s="162">
        <v>75</v>
      </c>
      <c r="H43" s="166">
        <v>75</v>
      </c>
      <c r="I43" s="177">
        <f t="shared" si="80"/>
        <v>495</v>
      </c>
      <c r="J43" s="177"/>
      <c r="K43" s="177"/>
      <c r="L43" s="163">
        <v>80</v>
      </c>
      <c r="M43" s="163">
        <v>90</v>
      </c>
      <c r="N43" s="163">
        <v>105</v>
      </c>
      <c r="O43" s="163">
        <v>115</v>
      </c>
      <c r="P43" s="163">
        <v>115</v>
      </c>
      <c r="Q43" s="163">
        <v>90</v>
      </c>
      <c r="R43" s="163">
        <v>110</v>
      </c>
      <c r="S43" s="201"/>
      <c r="T43" s="164"/>
      <c r="U43" s="253" t="e">
        <f>F43+#REF!+#REF!+#REF!</f>
        <v>#REF!</v>
      </c>
      <c r="V43" s="225" t="e">
        <f>#REF!/0.212</f>
        <v>#REF!</v>
      </c>
      <c r="W43" s="643" t="s">
        <v>62</v>
      </c>
      <c r="X43" s="161" t="s">
        <v>60</v>
      </c>
      <c r="Y43" s="162">
        <v>115</v>
      </c>
      <c r="Z43" s="163">
        <v>115</v>
      </c>
      <c r="AA43" s="164">
        <v>115</v>
      </c>
      <c r="AB43" s="165">
        <f t="shared" si="81"/>
        <v>345</v>
      </c>
      <c r="AC43" s="162">
        <v>75</v>
      </c>
      <c r="AD43" s="166">
        <v>75</v>
      </c>
      <c r="AE43" s="171">
        <f t="shared" si="82"/>
        <v>495</v>
      </c>
      <c r="AF43" s="163">
        <v>80</v>
      </c>
      <c r="AG43" s="165">
        <f t="shared" si="83"/>
        <v>230</v>
      </c>
      <c r="AH43" s="163">
        <v>90</v>
      </c>
      <c r="AI43" s="163">
        <v>105</v>
      </c>
      <c r="AJ43" s="163">
        <v>115</v>
      </c>
      <c r="AK43" s="165">
        <f t="shared" si="84"/>
        <v>310</v>
      </c>
      <c r="AL43" s="163">
        <v>115</v>
      </c>
      <c r="AM43" s="163">
        <v>90</v>
      </c>
      <c r="AN43" s="163">
        <v>110</v>
      </c>
      <c r="AO43" s="165">
        <f t="shared" si="85"/>
        <v>315</v>
      </c>
      <c r="AP43" s="167">
        <f t="shared" si="86"/>
        <v>1200</v>
      </c>
      <c r="AQ43" s="175">
        <f t="shared" si="87"/>
        <v>705</v>
      </c>
      <c r="AR43" s="225">
        <f t="shared" si="88"/>
        <v>3325.4716981132078</v>
      </c>
    </row>
    <row r="44" spans="1:44" ht="19" hidden="1" thickBot="1" x14ac:dyDescent="0.35">
      <c r="A44" s="643"/>
      <c r="B44" s="146" t="s">
        <v>61</v>
      </c>
      <c r="C44" s="147">
        <f t="array" ref="C44:E44">TRANSPOSE('Actual Production'!$S$127:$S$129)/1000</f>
        <v>235.99609000000001</v>
      </c>
      <c r="D44" s="151">
        <v>101.47685</v>
      </c>
      <c r="E44" s="154">
        <v>81.643810000000002</v>
      </c>
      <c r="F44" s="150">
        <f t="shared" si="79"/>
        <v>419.11675000000002</v>
      </c>
      <c r="G44" s="147">
        <f t="array" ref="G44:H44">TRANSPOSE('Actual Production'!$S$130:$S$131)/1000</f>
        <v>118.04154</v>
      </c>
      <c r="H44" s="151">
        <v>91.139259999999993</v>
      </c>
      <c r="I44" s="178">
        <f t="shared" si="80"/>
        <v>628.29755</v>
      </c>
      <c r="J44" s="178"/>
      <c r="K44" s="178"/>
      <c r="L44" s="148"/>
      <c r="M44" s="152"/>
      <c r="N44" s="148"/>
      <c r="O44" s="152"/>
      <c r="P44" s="148"/>
      <c r="Q44" s="152"/>
      <c r="R44" s="148"/>
      <c r="S44" s="202"/>
      <c r="T44" s="149"/>
      <c r="U44" s="252" t="e">
        <f>F44+#REF!+#REF!+#REF!</f>
        <v>#REF!</v>
      </c>
      <c r="V44" s="225" t="e">
        <f>#REF!/0.212</f>
        <v>#REF!</v>
      </c>
      <c r="W44" s="643"/>
      <c r="X44" s="146" t="s">
        <v>61</v>
      </c>
      <c r="Y44" s="147">
        <f t="array" ref="Y44:AA44">TRANSPOSE('Actual Production'!$AY$127:$AY$129)/1000</f>
        <v>239.3725</v>
      </c>
      <c r="Z44" s="151">
        <v>87.802199999999999</v>
      </c>
      <c r="AA44" s="154">
        <v>85.476399999999998</v>
      </c>
      <c r="AB44" s="150">
        <f t="shared" si="81"/>
        <v>412.65110000000004</v>
      </c>
      <c r="AC44" s="147">
        <f t="array" ref="AC44:AD44">TRANSPOSE('Actual Production'!$AY$130:$AY$131)/1000</f>
        <v>124.4649</v>
      </c>
      <c r="AD44" s="151">
        <v>94.912300000000002</v>
      </c>
      <c r="AE44" s="172">
        <f t="shared" si="82"/>
        <v>632.02830000000006</v>
      </c>
      <c r="AF44" s="148"/>
      <c r="AG44" s="150">
        <f t="shared" si="83"/>
        <v>219.37720000000002</v>
      </c>
      <c r="AH44" s="152"/>
      <c r="AI44" s="148"/>
      <c r="AJ44" s="152"/>
      <c r="AK44" s="150">
        <f t="shared" si="84"/>
        <v>0</v>
      </c>
      <c r="AL44" s="148"/>
      <c r="AM44" s="152"/>
      <c r="AN44" s="148"/>
      <c r="AO44" s="150">
        <f t="shared" si="85"/>
        <v>0</v>
      </c>
      <c r="AP44" s="153">
        <f t="shared" si="86"/>
        <v>632.02830000000006</v>
      </c>
      <c r="AQ44" s="175">
        <f t="shared" si="87"/>
        <v>0</v>
      </c>
      <c r="AR44" s="225">
        <f t="shared" si="88"/>
        <v>0</v>
      </c>
    </row>
    <row r="45" spans="1:44" x14ac:dyDescent="0.35">
      <c r="A45" s="643" t="s">
        <v>14</v>
      </c>
      <c r="B45" s="161" t="s">
        <v>60</v>
      </c>
      <c r="C45" s="190">
        <f t="shared" ref="C45:E46" si="89">+C41+C43</f>
        <v>213</v>
      </c>
      <c r="D45" s="191">
        <f t="shared" si="89"/>
        <v>213</v>
      </c>
      <c r="E45" s="192">
        <f t="shared" si="89"/>
        <v>212</v>
      </c>
      <c r="F45" s="193">
        <f t="shared" si="79"/>
        <v>638</v>
      </c>
      <c r="G45" s="190">
        <f>+G41+G43</f>
        <v>150</v>
      </c>
      <c r="H45" s="194">
        <f>+H41+H43</f>
        <v>150</v>
      </c>
      <c r="I45" s="199">
        <f t="shared" si="80"/>
        <v>938</v>
      </c>
      <c r="J45" s="199">
        <f>I36:I45/0.153</f>
        <v>6130.7189542483666</v>
      </c>
      <c r="K45" s="199"/>
      <c r="L45" s="163">
        <f t="shared" ref="L45:R45" si="90">+L41+L43</f>
        <v>155</v>
      </c>
      <c r="M45" s="163">
        <f t="shared" si="90"/>
        <v>190</v>
      </c>
      <c r="N45" s="163">
        <f t="shared" si="90"/>
        <v>197</v>
      </c>
      <c r="O45" s="163">
        <f t="shared" si="90"/>
        <v>210</v>
      </c>
      <c r="P45" s="163">
        <f t="shared" si="90"/>
        <v>210</v>
      </c>
      <c r="Q45" s="163">
        <f t="shared" si="90"/>
        <v>190</v>
      </c>
      <c r="R45" s="163">
        <f t="shared" si="90"/>
        <v>210</v>
      </c>
      <c r="S45" s="188">
        <f>SUM(L45:R45)</f>
        <v>1362</v>
      </c>
      <c r="T45" s="163">
        <f>S45/0.212</f>
        <v>6424.5283018867931</v>
      </c>
      <c r="U45" s="259">
        <f>S45+I45</f>
        <v>2300</v>
      </c>
      <c r="V45" s="260">
        <f>U45/0.365</f>
        <v>6301.3698630136987</v>
      </c>
      <c r="W45" s="643" t="s">
        <v>14</v>
      </c>
      <c r="X45" s="161" t="s">
        <v>60</v>
      </c>
      <c r="Y45" s="162">
        <f t="shared" ref="Y45:AA46" si="91">+Y41+Y43</f>
        <v>213</v>
      </c>
      <c r="Z45" s="163">
        <f t="shared" si="91"/>
        <v>213</v>
      </c>
      <c r="AA45" s="164">
        <f t="shared" si="91"/>
        <v>212</v>
      </c>
      <c r="AB45" s="165">
        <f t="shared" si="81"/>
        <v>638</v>
      </c>
      <c r="AC45" s="162">
        <f t="shared" ref="AC45:AF46" si="92">+AC41+AC43</f>
        <v>150</v>
      </c>
      <c r="AD45" s="166">
        <f t="shared" si="92"/>
        <v>150</v>
      </c>
      <c r="AE45" s="171">
        <f t="shared" si="82"/>
        <v>938</v>
      </c>
      <c r="AF45" s="163">
        <f t="shared" si="92"/>
        <v>155</v>
      </c>
      <c r="AG45" s="165">
        <f t="shared" si="83"/>
        <v>455</v>
      </c>
      <c r="AH45" s="163">
        <f t="shared" ref="AH45:AJ46" si="93">+AH41+AH43</f>
        <v>190</v>
      </c>
      <c r="AI45" s="163">
        <f t="shared" si="93"/>
        <v>197</v>
      </c>
      <c r="AJ45" s="163">
        <f t="shared" si="93"/>
        <v>210</v>
      </c>
      <c r="AK45" s="165">
        <f t="shared" si="84"/>
        <v>597</v>
      </c>
      <c r="AL45" s="163">
        <f t="shared" ref="AL45:AN46" si="94">+AL41+AL43</f>
        <v>210</v>
      </c>
      <c r="AM45" s="163">
        <f t="shared" si="94"/>
        <v>190</v>
      </c>
      <c r="AN45" s="163">
        <f t="shared" si="94"/>
        <v>210</v>
      </c>
      <c r="AO45" s="165">
        <f t="shared" si="85"/>
        <v>610</v>
      </c>
      <c r="AP45" s="167">
        <f t="shared" si="86"/>
        <v>2300</v>
      </c>
      <c r="AQ45" s="175">
        <f t="shared" si="87"/>
        <v>1362</v>
      </c>
      <c r="AR45" s="225">
        <f t="shared" si="88"/>
        <v>6424.5283018867931</v>
      </c>
    </row>
    <row r="46" spans="1:44" ht="19" thickBot="1" x14ac:dyDescent="0.4">
      <c r="A46" s="644"/>
      <c r="B46" s="155" t="s">
        <v>61</v>
      </c>
      <c r="C46" s="195">
        <f t="shared" si="89"/>
        <v>342.79809999999998</v>
      </c>
      <c r="D46" s="196">
        <f t="shared" si="89"/>
        <v>210.28102000000001</v>
      </c>
      <c r="E46" s="197">
        <f t="shared" si="89"/>
        <v>159.70155</v>
      </c>
      <c r="F46" s="198">
        <f t="shared" si="79"/>
        <v>712.78066999999999</v>
      </c>
      <c r="G46" s="197">
        <f>+G42+G44</f>
        <v>193.24896999999999</v>
      </c>
      <c r="H46" s="197">
        <f>+H42+H44</f>
        <v>158.37329999999997</v>
      </c>
      <c r="I46" s="200">
        <f t="shared" si="80"/>
        <v>1064.4029399999999</v>
      </c>
      <c r="J46" s="200">
        <f>I37:I46/0.153</f>
        <v>6956.8819607843134</v>
      </c>
      <c r="K46" s="200">
        <f>I45-I46</f>
        <v>-126.40293999999994</v>
      </c>
      <c r="L46" s="158">
        <v>155</v>
      </c>
      <c r="M46" s="158">
        <v>190</v>
      </c>
      <c r="N46" s="158">
        <v>197</v>
      </c>
      <c r="O46" s="158">
        <v>210</v>
      </c>
      <c r="P46" s="158">
        <v>210</v>
      </c>
      <c r="Q46" s="158">
        <v>190</v>
      </c>
      <c r="R46" s="158">
        <v>210</v>
      </c>
      <c r="S46" s="189">
        <f>SUM(L46:R46)</f>
        <v>1362</v>
      </c>
      <c r="T46" s="158">
        <f>S46/0.212</f>
        <v>6424.5283018867931</v>
      </c>
      <c r="U46" s="261">
        <f>S46+I46</f>
        <v>2426.4029399999999</v>
      </c>
      <c r="V46" s="262">
        <f>U46/0.365</f>
        <v>6647.6792876712325</v>
      </c>
      <c r="W46" s="644"/>
      <c r="X46" s="155" t="s">
        <v>61</v>
      </c>
      <c r="Y46" s="156">
        <f t="shared" si="91"/>
        <v>346.55650000000003</v>
      </c>
      <c r="Z46" s="157">
        <f t="shared" si="91"/>
        <v>190.9273</v>
      </c>
      <c r="AA46" s="158">
        <f t="shared" si="91"/>
        <v>161.88079999999999</v>
      </c>
      <c r="AB46" s="159">
        <f t="shared" si="81"/>
        <v>699.3646</v>
      </c>
      <c r="AC46" s="158">
        <f t="shared" si="92"/>
        <v>203.22750000000002</v>
      </c>
      <c r="AD46" s="158">
        <f t="shared" si="92"/>
        <v>163.0847</v>
      </c>
      <c r="AE46" s="173">
        <f t="shared" si="82"/>
        <v>1065.6768</v>
      </c>
      <c r="AF46" s="158">
        <f t="shared" si="92"/>
        <v>0</v>
      </c>
      <c r="AG46" s="159">
        <f t="shared" si="83"/>
        <v>366.31220000000002</v>
      </c>
      <c r="AH46" s="158">
        <f t="shared" si="93"/>
        <v>0</v>
      </c>
      <c r="AI46" s="158">
        <f t="shared" si="93"/>
        <v>0</v>
      </c>
      <c r="AJ46" s="158">
        <f t="shared" si="93"/>
        <v>0</v>
      </c>
      <c r="AK46" s="159">
        <f t="shared" si="84"/>
        <v>0</v>
      </c>
      <c r="AL46" s="158">
        <f t="shared" si="94"/>
        <v>0</v>
      </c>
      <c r="AM46" s="158">
        <f t="shared" si="94"/>
        <v>0</v>
      </c>
      <c r="AN46" s="158">
        <f t="shared" si="94"/>
        <v>0</v>
      </c>
      <c r="AO46" s="159">
        <f t="shared" si="85"/>
        <v>0</v>
      </c>
      <c r="AP46" s="160">
        <f t="shared" si="86"/>
        <v>1065.6768</v>
      </c>
      <c r="AQ46" s="175">
        <f t="shared" si="87"/>
        <v>0</v>
      </c>
      <c r="AR46" s="225">
        <f t="shared" si="88"/>
        <v>0</v>
      </c>
    </row>
    <row r="47" spans="1:44" ht="19" thickBot="1" x14ac:dyDescent="0.5">
      <c r="B47" s="226" t="s">
        <v>53</v>
      </c>
      <c r="C47" s="227"/>
      <c r="D47" s="227"/>
      <c r="E47" s="227"/>
      <c r="F47" s="227"/>
      <c r="G47" s="227"/>
      <c r="H47" s="227"/>
      <c r="I47" s="227"/>
      <c r="J47" s="227"/>
      <c r="K47" s="227"/>
      <c r="L47" s="227"/>
      <c r="M47" s="227"/>
      <c r="N47" s="227"/>
      <c r="O47" s="227"/>
      <c r="P47" s="227"/>
      <c r="Q47" s="227"/>
      <c r="R47" s="227"/>
      <c r="S47" s="229"/>
      <c r="T47" s="227"/>
      <c r="U47" s="255"/>
      <c r="X47" s="655" t="s">
        <v>53</v>
      </c>
      <c r="Y47" s="656"/>
      <c r="Z47" s="656"/>
      <c r="AA47" s="656"/>
      <c r="AB47" s="656"/>
      <c r="AC47" s="656"/>
      <c r="AD47" s="656"/>
      <c r="AE47" s="656"/>
      <c r="AF47" s="656"/>
      <c r="AG47" s="656"/>
      <c r="AH47" s="656"/>
      <c r="AI47" s="656"/>
      <c r="AJ47" s="656"/>
      <c r="AK47" s="656"/>
      <c r="AL47" s="656"/>
      <c r="AM47" s="656"/>
      <c r="AN47" s="656"/>
      <c r="AO47" s="656"/>
      <c r="AP47" s="656"/>
    </row>
    <row r="48" spans="1:44" ht="19" hidden="1" thickBot="1" x14ac:dyDescent="0.35">
      <c r="A48" s="642" t="s">
        <v>63</v>
      </c>
      <c r="B48" s="161" t="s">
        <v>60</v>
      </c>
      <c r="C48" s="162">
        <v>75</v>
      </c>
      <c r="D48" s="163">
        <v>0</v>
      </c>
      <c r="E48" s="164">
        <v>45</v>
      </c>
      <c r="F48" s="165">
        <f t="shared" ref="F48:F53" si="95">SUM(C48:E48)</f>
        <v>120</v>
      </c>
      <c r="G48" s="162">
        <v>70</v>
      </c>
      <c r="H48" s="166">
        <v>70</v>
      </c>
      <c r="I48" s="177">
        <f t="shared" ref="I48:I53" si="96">F48+SUM(G48:H48)</f>
        <v>260</v>
      </c>
      <c r="J48" s="177"/>
      <c r="K48" s="177"/>
      <c r="L48" s="163">
        <v>70</v>
      </c>
      <c r="M48" s="163">
        <v>85</v>
      </c>
      <c r="N48" s="163">
        <v>100</v>
      </c>
      <c r="O48" s="163">
        <v>100</v>
      </c>
      <c r="P48" s="163">
        <v>95</v>
      </c>
      <c r="Q48" s="163">
        <v>95</v>
      </c>
      <c r="R48" s="163">
        <v>95</v>
      </c>
      <c r="S48" s="201"/>
      <c r="T48" s="164"/>
      <c r="U48" s="253" t="e">
        <f>F48+#REF!+#REF!+#REF!</f>
        <v>#REF!</v>
      </c>
      <c r="V48" s="225" t="e">
        <f>#REF!/0.212</f>
        <v>#REF!</v>
      </c>
      <c r="W48" s="642" t="s">
        <v>63</v>
      </c>
      <c r="X48" s="161" t="s">
        <v>60</v>
      </c>
      <c r="Y48" s="162">
        <v>75</v>
      </c>
      <c r="Z48" s="163">
        <v>10</v>
      </c>
      <c r="AA48" s="164">
        <v>25</v>
      </c>
      <c r="AB48" s="165">
        <f t="shared" ref="AB48:AB53" si="97">SUM(Y48:AA48)</f>
        <v>110</v>
      </c>
      <c r="AC48" s="162">
        <v>75</v>
      </c>
      <c r="AD48" s="166">
        <v>75</v>
      </c>
      <c r="AE48" s="171">
        <f t="shared" ref="AE48:AE53" si="98">AB48+SUM(AC48:AD48)</f>
        <v>260</v>
      </c>
      <c r="AF48" s="163">
        <v>75</v>
      </c>
      <c r="AG48" s="165">
        <f t="shared" ref="AG48:AG53" si="99">SUM(AC48:AD48)+AF48</f>
        <v>225</v>
      </c>
      <c r="AH48" s="163">
        <v>85</v>
      </c>
      <c r="AI48" s="163">
        <v>90</v>
      </c>
      <c r="AJ48" s="163">
        <v>95</v>
      </c>
      <c r="AK48" s="165">
        <f t="shared" ref="AK48:AK53" si="100">SUM(AH48:AJ48)</f>
        <v>270</v>
      </c>
      <c r="AL48" s="163">
        <v>100</v>
      </c>
      <c r="AM48" s="163">
        <v>95</v>
      </c>
      <c r="AN48" s="163">
        <v>100</v>
      </c>
      <c r="AO48" s="165">
        <f t="shared" ref="AO48:AO53" si="101">SUM(AL48:AN48)</f>
        <v>295</v>
      </c>
      <c r="AP48" s="167">
        <f t="shared" ref="AP48:AP53" si="102">AB48+AG48+AK48+AO48</f>
        <v>900</v>
      </c>
      <c r="AQ48" s="175">
        <f t="shared" ref="AQ48:AQ53" si="103">+AF48+AK48+AO48</f>
        <v>640</v>
      </c>
      <c r="AR48" s="225">
        <f t="shared" ref="AR48:AR53" si="104">AQ48/0.212</f>
        <v>3018.867924528302</v>
      </c>
    </row>
    <row r="49" spans="1:44" ht="19" hidden="1" thickBot="1" x14ac:dyDescent="0.35">
      <c r="A49" s="643"/>
      <c r="B49" s="146" t="s">
        <v>61</v>
      </c>
      <c r="C49" s="147">
        <f t="array" ref="C49:E49">TRANSPOSE('Actual Production'!$U$127:$U$129)/1000</f>
        <v>66.417000000000002</v>
      </c>
      <c r="D49" s="148">
        <v>0</v>
      </c>
      <c r="E49" s="149">
        <v>33.85</v>
      </c>
      <c r="F49" s="150">
        <f t="shared" si="95"/>
        <v>100.267</v>
      </c>
      <c r="G49" s="147">
        <f t="array" ref="G49:H49">TRANSPOSE('Actual Production'!$U$130:$U$131)/1000</f>
        <v>66.507000000000005</v>
      </c>
      <c r="H49" s="151">
        <v>71.950999999999993</v>
      </c>
      <c r="I49" s="178">
        <f t="shared" si="96"/>
        <v>238.72499999999999</v>
      </c>
      <c r="J49" s="178"/>
      <c r="K49" s="178"/>
      <c r="L49" s="148"/>
      <c r="M49" s="152"/>
      <c r="N49" s="148"/>
      <c r="O49" s="152"/>
      <c r="P49" s="148"/>
      <c r="Q49" s="152"/>
      <c r="R49" s="148"/>
      <c r="S49" s="202"/>
      <c r="T49" s="149"/>
      <c r="U49" s="252" t="e">
        <f>F49+#REF!+#REF!+#REF!</f>
        <v>#REF!</v>
      </c>
      <c r="V49" s="225" t="e">
        <f>#REF!/0.212</f>
        <v>#REF!</v>
      </c>
      <c r="W49" s="643"/>
      <c r="X49" s="146" t="s">
        <v>61</v>
      </c>
      <c r="Y49" s="147">
        <f t="array" ref="Y49:AA49">TRANSPOSE('Actual Production'!$BA$127:$BA$129)/1000</f>
        <v>62.011000000000003</v>
      </c>
      <c r="Z49" s="148">
        <v>1.5109999999999999</v>
      </c>
      <c r="AA49" s="149">
        <v>38.881</v>
      </c>
      <c r="AB49" s="150">
        <f t="shared" si="97"/>
        <v>102.40300000000001</v>
      </c>
      <c r="AC49" s="147">
        <f t="array" ref="AC49:AD49">TRANSPOSE('Actual Production'!$BA$130:$BA$131)/1000</f>
        <v>76.090999999999994</v>
      </c>
      <c r="AD49" s="151">
        <v>66.150999999999996</v>
      </c>
      <c r="AE49" s="172">
        <f t="shared" si="98"/>
        <v>244.64499999999998</v>
      </c>
      <c r="AF49" s="148"/>
      <c r="AG49" s="150">
        <f t="shared" si="99"/>
        <v>142.24199999999999</v>
      </c>
      <c r="AH49" s="152"/>
      <c r="AI49" s="148"/>
      <c r="AJ49" s="152"/>
      <c r="AK49" s="150">
        <f t="shared" si="100"/>
        <v>0</v>
      </c>
      <c r="AL49" s="148"/>
      <c r="AM49" s="152"/>
      <c r="AN49" s="148"/>
      <c r="AO49" s="150">
        <f t="shared" si="101"/>
        <v>0</v>
      </c>
      <c r="AP49" s="153">
        <f t="shared" si="102"/>
        <v>244.64499999999998</v>
      </c>
      <c r="AQ49" s="175">
        <f t="shared" si="103"/>
        <v>0</v>
      </c>
      <c r="AR49" s="225">
        <f t="shared" si="104"/>
        <v>0</v>
      </c>
    </row>
    <row r="50" spans="1:44" ht="19" hidden="1" thickBot="1" x14ac:dyDescent="0.35">
      <c r="A50" s="643" t="s">
        <v>62</v>
      </c>
      <c r="B50" s="161" t="s">
        <v>60</v>
      </c>
      <c r="C50" s="162">
        <v>260</v>
      </c>
      <c r="D50" s="163">
        <v>0</v>
      </c>
      <c r="E50" s="164">
        <v>150</v>
      </c>
      <c r="F50" s="165">
        <f t="shared" si="95"/>
        <v>410</v>
      </c>
      <c r="G50" s="162">
        <v>220</v>
      </c>
      <c r="H50" s="166">
        <v>220</v>
      </c>
      <c r="I50" s="177">
        <f t="shared" si="96"/>
        <v>850</v>
      </c>
      <c r="J50" s="177"/>
      <c r="K50" s="177"/>
      <c r="L50" s="163">
        <v>220</v>
      </c>
      <c r="M50" s="163">
        <v>265</v>
      </c>
      <c r="N50" s="163">
        <v>265</v>
      </c>
      <c r="O50" s="163">
        <v>270</v>
      </c>
      <c r="P50" s="163">
        <v>280</v>
      </c>
      <c r="Q50" s="163">
        <v>270</v>
      </c>
      <c r="R50" s="163">
        <v>280</v>
      </c>
      <c r="S50" s="201"/>
      <c r="T50" s="164"/>
      <c r="U50" s="253" t="e">
        <f>F50+#REF!+#REF!+#REF!</f>
        <v>#REF!</v>
      </c>
      <c r="V50" s="225" t="e">
        <f>#REF!/0.212</f>
        <v>#REF!</v>
      </c>
      <c r="W50" s="643" t="s">
        <v>62</v>
      </c>
      <c r="X50" s="161" t="s">
        <v>60</v>
      </c>
      <c r="Y50" s="162">
        <v>165</v>
      </c>
      <c r="Z50" s="163">
        <v>50</v>
      </c>
      <c r="AA50" s="164">
        <v>200</v>
      </c>
      <c r="AB50" s="165">
        <f t="shared" si="97"/>
        <v>415</v>
      </c>
      <c r="AC50" s="162">
        <v>240</v>
      </c>
      <c r="AD50" s="166">
        <v>240</v>
      </c>
      <c r="AE50" s="171">
        <f t="shared" si="98"/>
        <v>895</v>
      </c>
      <c r="AF50" s="163">
        <v>230</v>
      </c>
      <c r="AG50" s="165">
        <f t="shared" si="99"/>
        <v>710</v>
      </c>
      <c r="AH50" s="163">
        <v>265</v>
      </c>
      <c r="AI50" s="163">
        <v>265</v>
      </c>
      <c r="AJ50" s="163">
        <v>270</v>
      </c>
      <c r="AK50" s="165">
        <f t="shared" si="100"/>
        <v>800</v>
      </c>
      <c r="AL50" s="163">
        <v>265</v>
      </c>
      <c r="AM50" s="163">
        <v>240</v>
      </c>
      <c r="AN50" s="163">
        <v>270</v>
      </c>
      <c r="AO50" s="165">
        <f t="shared" si="101"/>
        <v>775</v>
      </c>
      <c r="AP50" s="167">
        <f t="shared" si="102"/>
        <v>2700</v>
      </c>
      <c r="AQ50" s="175">
        <f t="shared" si="103"/>
        <v>1805</v>
      </c>
      <c r="AR50" s="225">
        <f t="shared" si="104"/>
        <v>8514.1509433962274</v>
      </c>
    </row>
    <row r="51" spans="1:44" ht="19" hidden="1" thickBot="1" x14ac:dyDescent="0.35">
      <c r="A51" s="643"/>
      <c r="B51" s="146" t="s">
        <v>61</v>
      </c>
      <c r="C51" s="147">
        <f t="array" ref="C51:E51">TRANSPOSE('Actual Production'!$V$127:$V$129)/1000</f>
        <v>210.39599999999999</v>
      </c>
      <c r="D51" s="151">
        <v>0</v>
      </c>
      <c r="E51" s="154">
        <v>118.97199999999999</v>
      </c>
      <c r="F51" s="150">
        <f t="shared" si="95"/>
        <v>329.36799999999999</v>
      </c>
      <c r="G51" s="147">
        <f t="array" ref="G51:H51">TRANSPOSE('Actual Production'!$V$130:$V$131)/1000</f>
        <v>173.62</v>
      </c>
      <c r="H51" s="151">
        <v>147.84</v>
      </c>
      <c r="I51" s="178">
        <f t="shared" si="96"/>
        <v>650.82799999999997</v>
      </c>
      <c r="J51" s="178"/>
      <c r="K51" s="178"/>
      <c r="L51" s="148"/>
      <c r="M51" s="152"/>
      <c r="N51" s="148"/>
      <c r="O51" s="152"/>
      <c r="P51" s="148"/>
      <c r="Q51" s="152"/>
      <c r="R51" s="148"/>
      <c r="S51" s="202"/>
      <c r="T51" s="149"/>
      <c r="U51" s="252" t="e">
        <f>F51+#REF!+#REF!+#REF!</f>
        <v>#REF!</v>
      </c>
      <c r="V51" s="225" t="e">
        <f>#REF!/0.212</f>
        <v>#REF!</v>
      </c>
      <c r="W51" s="643"/>
      <c r="X51" s="146" t="s">
        <v>61</v>
      </c>
      <c r="Y51" s="147">
        <f t="array" ref="Y51:AA51">TRANSPOSE('Actual Production'!$BB$127:$BB$129)/1000</f>
        <v>137.54900000000001</v>
      </c>
      <c r="Z51" s="151">
        <v>47.543999999999997</v>
      </c>
      <c r="AA51" s="154">
        <v>110.634</v>
      </c>
      <c r="AB51" s="150">
        <f t="shared" si="97"/>
        <v>295.72700000000003</v>
      </c>
      <c r="AC51" s="147">
        <f t="array" ref="AC51:AD51">TRANSPOSE('Actual Production'!$BB$130:$BB$131)/1000</f>
        <v>159.113</v>
      </c>
      <c r="AD51" s="151">
        <v>187.274</v>
      </c>
      <c r="AE51" s="172">
        <f t="shared" si="98"/>
        <v>642.11400000000003</v>
      </c>
      <c r="AF51" s="148"/>
      <c r="AG51" s="150">
        <f t="shared" si="99"/>
        <v>346.387</v>
      </c>
      <c r="AH51" s="152"/>
      <c r="AI51" s="148"/>
      <c r="AJ51" s="152"/>
      <c r="AK51" s="150">
        <f t="shared" si="100"/>
        <v>0</v>
      </c>
      <c r="AL51" s="148"/>
      <c r="AM51" s="152"/>
      <c r="AN51" s="148"/>
      <c r="AO51" s="150">
        <f t="shared" si="101"/>
        <v>0</v>
      </c>
      <c r="AP51" s="153">
        <f t="shared" si="102"/>
        <v>642.11400000000003</v>
      </c>
      <c r="AQ51" s="175">
        <f t="shared" si="103"/>
        <v>0</v>
      </c>
      <c r="AR51" s="225">
        <f t="shared" si="104"/>
        <v>0</v>
      </c>
    </row>
    <row r="52" spans="1:44" x14ac:dyDescent="0.35">
      <c r="A52" s="643" t="s">
        <v>14</v>
      </c>
      <c r="B52" s="161" t="s">
        <v>60</v>
      </c>
      <c r="C52" s="190">
        <f t="shared" ref="C52:E53" si="105">+C48+C50</f>
        <v>335</v>
      </c>
      <c r="D52" s="191">
        <f t="shared" si="105"/>
        <v>0</v>
      </c>
      <c r="E52" s="192">
        <f t="shared" si="105"/>
        <v>195</v>
      </c>
      <c r="F52" s="193">
        <f t="shared" si="95"/>
        <v>530</v>
      </c>
      <c r="G52" s="190">
        <f>+G48+G50</f>
        <v>290</v>
      </c>
      <c r="H52" s="194">
        <f>+H48+H50</f>
        <v>290</v>
      </c>
      <c r="I52" s="199">
        <f t="shared" si="96"/>
        <v>1110</v>
      </c>
      <c r="J52" s="199">
        <f>I43:I52/0.153</f>
        <v>7254.9019607843138</v>
      </c>
      <c r="K52" s="199"/>
      <c r="L52" s="163">
        <f t="shared" ref="L52:R52" si="106">+L48+L50</f>
        <v>290</v>
      </c>
      <c r="M52" s="163">
        <f t="shared" si="106"/>
        <v>350</v>
      </c>
      <c r="N52" s="163">
        <f t="shared" si="106"/>
        <v>365</v>
      </c>
      <c r="O52" s="163">
        <f t="shared" si="106"/>
        <v>370</v>
      </c>
      <c r="P52" s="163">
        <f t="shared" si="106"/>
        <v>375</v>
      </c>
      <c r="Q52" s="163">
        <f t="shared" si="106"/>
        <v>365</v>
      </c>
      <c r="R52" s="163">
        <f t="shared" si="106"/>
        <v>375</v>
      </c>
      <c r="S52" s="188">
        <f>SUM(L52:R52)</f>
        <v>2490</v>
      </c>
      <c r="T52" s="163">
        <f>S52/0.212</f>
        <v>11745.283018867925</v>
      </c>
      <c r="U52" s="259">
        <f>S52+I52</f>
        <v>3600</v>
      </c>
      <c r="V52" s="260">
        <f>U52/0.365</f>
        <v>9863.0136986301368</v>
      </c>
      <c r="W52" s="643" t="s">
        <v>14</v>
      </c>
      <c r="X52" s="161" t="s">
        <v>60</v>
      </c>
      <c r="Y52" s="162">
        <f t="shared" ref="Y52:AA53" si="107">+Y48+Y50</f>
        <v>240</v>
      </c>
      <c r="Z52" s="163">
        <f t="shared" si="107"/>
        <v>60</v>
      </c>
      <c r="AA52" s="164">
        <f t="shared" si="107"/>
        <v>225</v>
      </c>
      <c r="AB52" s="165">
        <f t="shared" si="97"/>
        <v>525</v>
      </c>
      <c r="AC52" s="162">
        <f t="shared" ref="AC52:AF53" si="108">+AC48+AC50</f>
        <v>315</v>
      </c>
      <c r="AD52" s="166">
        <f t="shared" si="108"/>
        <v>315</v>
      </c>
      <c r="AE52" s="171">
        <f t="shared" si="98"/>
        <v>1155</v>
      </c>
      <c r="AF52" s="163">
        <f t="shared" si="108"/>
        <v>305</v>
      </c>
      <c r="AG52" s="165">
        <f t="shared" si="99"/>
        <v>935</v>
      </c>
      <c r="AH52" s="163">
        <f t="shared" ref="AH52:AJ53" si="109">+AH48+AH50</f>
        <v>350</v>
      </c>
      <c r="AI52" s="163">
        <f t="shared" si="109"/>
        <v>355</v>
      </c>
      <c r="AJ52" s="163">
        <f t="shared" si="109"/>
        <v>365</v>
      </c>
      <c r="AK52" s="165">
        <f t="shared" si="100"/>
        <v>1070</v>
      </c>
      <c r="AL52" s="163">
        <f t="shared" ref="AL52:AN53" si="110">+AL48+AL50</f>
        <v>365</v>
      </c>
      <c r="AM52" s="163">
        <f t="shared" si="110"/>
        <v>335</v>
      </c>
      <c r="AN52" s="163">
        <f t="shared" si="110"/>
        <v>370</v>
      </c>
      <c r="AO52" s="165">
        <f t="shared" si="101"/>
        <v>1070</v>
      </c>
      <c r="AP52" s="167">
        <f t="shared" si="102"/>
        <v>3600</v>
      </c>
      <c r="AQ52" s="175">
        <f t="shared" si="103"/>
        <v>2445</v>
      </c>
      <c r="AR52" s="225">
        <f t="shared" si="104"/>
        <v>11533.018867924529</v>
      </c>
    </row>
    <row r="53" spans="1:44" ht="19" thickBot="1" x14ac:dyDescent="0.4">
      <c r="A53" s="644"/>
      <c r="B53" s="155" t="s">
        <v>61</v>
      </c>
      <c r="C53" s="195">
        <f t="shared" si="105"/>
        <v>276.81299999999999</v>
      </c>
      <c r="D53" s="196">
        <f t="shared" si="105"/>
        <v>0</v>
      </c>
      <c r="E53" s="197">
        <f t="shared" si="105"/>
        <v>152.822</v>
      </c>
      <c r="F53" s="198">
        <f t="shared" si="95"/>
        <v>429.63499999999999</v>
      </c>
      <c r="G53" s="197">
        <f>+G49+G51</f>
        <v>240.12700000000001</v>
      </c>
      <c r="H53" s="197">
        <f>+H49+H51</f>
        <v>219.791</v>
      </c>
      <c r="I53" s="200">
        <f t="shared" si="96"/>
        <v>889.553</v>
      </c>
      <c r="J53" s="200">
        <f>I44:I53/0.153</f>
        <v>5814.0718954248368</v>
      </c>
      <c r="K53" s="200">
        <f>I52-I53</f>
        <v>220.447</v>
      </c>
      <c r="L53" s="158">
        <v>290</v>
      </c>
      <c r="M53" s="158">
        <v>350</v>
      </c>
      <c r="N53" s="158">
        <v>365</v>
      </c>
      <c r="O53" s="158">
        <v>370</v>
      </c>
      <c r="P53" s="158">
        <v>375</v>
      </c>
      <c r="Q53" s="158">
        <v>365</v>
      </c>
      <c r="R53" s="158">
        <v>375</v>
      </c>
      <c r="S53" s="189">
        <f>SUM(L53:R53)</f>
        <v>2490</v>
      </c>
      <c r="T53" s="158">
        <f>S53/0.212</f>
        <v>11745.283018867925</v>
      </c>
      <c r="U53" s="261">
        <f>S53+I53</f>
        <v>3379.5529999999999</v>
      </c>
      <c r="V53" s="262">
        <f>U53/0.365</f>
        <v>9259.0493150684924</v>
      </c>
      <c r="W53" s="644"/>
      <c r="X53" s="155" t="s">
        <v>61</v>
      </c>
      <c r="Y53" s="156">
        <f t="shared" si="107"/>
        <v>199.56</v>
      </c>
      <c r="Z53" s="157">
        <f t="shared" si="107"/>
        <v>49.055</v>
      </c>
      <c r="AA53" s="158">
        <f t="shared" si="107"/>
        <v>149.51499999999999</v>
      </c>
      <c r="AB53" s="159">
        <f t="shared" si="97"/>
        <v>398.13</v>
      </c>
      <c r="AC53" s="158">
        <f t="shared" si="108"/>
        <v>235.20400000000001</v>
      </c>
      <c r="AD53" s="158">
        <f t="shared" si="108"/>
        <v>253.42500000000001</v>
      </c>
      <c r="AE53" s="173">
        <f t="shared" si="98"/>
        <v>886.75900000000001</v>
      </c>
      <c r="AF53" s="158">
        <f t="shared" si="108"/>
        <v>0</v>
      </c>
      <c r="AG53" s="159">
        <f t="shared" si="99"/>
        <v>488.62900000000002</v>
      </c>
      <c r="AH53" s="158">
        <f t="shared" si="109"/>
        <v>0</v>
      </c>
      <c r="AI53" s="158">
        <f t="shared" si="109"/>
        <v>0</v>
      </c>
      <c r="AJ53" s="158">
        <f t="shared" si="109"/>
        <v>0</v>
      </c>
      <c r="AK53" s="159">
        <f t="shared" si="100"/>
        <v>0</v>
      </c>
      <c r="AL53" s="158">
        <f t="shared" si="110"/>
        <v>0</v>
      </c>
      <c r="AM53" s="158">
        <f t="shared" si="110"/>
        <v>0</v>
      </c>
      <c r="AN53" s="158">
        <f t="shared" si="110"/>
        <v>0</v>
      </c>
      <c r="AO53" s="159">
        <f t="shared" si="101"/>
        <v>0</v>
      </c>
      <c r="AP53" s="160">
        <f t="shared" si="102"/>
        <v>886.75900000000001</v>
      </c>
      <c r="AQ53" s="175">
        <f t="shared" si="103"/>
        <v>0</v>
      </c>
      <c r="AR53" s="225">
        <f t="shared" si="104"/>
        <v>0</v>
      </c>
    </row>
    <row r="54" spans="1:44" ht="19" thickBot="1" x14ac:dyDescent="0.5">
      <c r="B54" s="226" t="s">
        <v>54</v>
      </c>
      <c r="C54" s="227"/>
      <c r="D54" s="227"/>
      <c r="E54" s="227"/>
      <c r="F54" s="227"/>
      <c r="G54" s="227"/>
      <c r="H54" s="227"/>
      <c r="I54" s="227"/>
      <c r="J54" s="227"/>
      <c r="K54" s="227"/>
      <c r="L54" s="227"/>
      <c r="M54" s="227"/>
      <c r="N54" s="227"/>
      <c r="O54" s="227"/>
      <c r="P54" s="227"/>
      <c r="Q54" s="227"/>
      <c r="R54" s="227"/>
      <c r="S54" s="229"/>
      <c r="T54" s="227"/>
      <c r="U54" s="255"/>
      <c r="X54" s="655" t="s">
        <v>54</v>
      </c>
      <c r="Y54" s="656"/>
      <c r="Z54" s="656"/>
      <c r="AA54" s="656"/>
      <c r="AB54" s="656"/>
      <c r="AC54" s="656"/>
      <c r="AD54" s="656"/>
      <c r="AE54" s="656"/>
      <c r="AF54" s="656"/>
      <c r="AG54" s="656"/>
      <c r="AH54" s="656"/>
      <c r="AI54" s="656"/>
      <c r="AJ54" s="656"/>
      <c r="AK54" s="656"/>
      <c r="AL54" s="656"/>
      <c r="AM54" s="656"/>
      <c r="AN54" s="656"/>
      <c r="AO54" s="656"/>
      <c r="AP54" s="656"/>
    </row>
    <row r="55" spans="1:44" ht="19" hidden="1" thickBot="1" x14ac:dyDescent="0.35">
      <c r="A55" s="642" t="s">
        <v>63</v>
      </c>
      <c r="B55" s="161" t="s">
        <v>60</v>
      </c>
      <c r="C55" s="162">
        <v>20</v>
      </c>
      <c r="D55" s="163">
        <v>25</v>
      </c>
      <c r="E55" s="164">
        <v>15</v>
      </c>
      <c r="F55" s="165">
        <f t="shared" ref="F55:F60" si="111">SUM(C55:E55)</f>
        <v>60</v>
      </c>
      <c r="G55" s="162">
        <v>23</v>
      </c>
      <c r="H55" s="166">
        <v>25</v>
      </c>
      <c r="I55" s="177">
        <f t="shared" ref="I55:I60" si="112">F55+SUM(G55:H55)</f>
        <v>108</v>
      </c>
      <c r="J55" s="177"/>
      <c r="K55" s="177"/>
      <c r="L55" s="163">
        <v>22</v>
      </c>
      <c r="M55" s="163">
        <v>30</v>
      </c>
      <c r="N55" s="163">
        <v>35</v>
      </c>
      <c r="O55" s="163">
        <v>40</v>
      </c>
      <c r="P55" s="163">
        <v>40</v>
      </c>
      <c r="Q55" s="163">
        <v>35</v>
      </c>
      <c r="R55" s="163">
        <v>40</v>
      </c>
      <c r="S55" s="201"/>
      <c r="T55" s="164"/>
      <c r="U55" s="253" t="e">
        <f>F55+#REF!+#REF!+#REF!</f>
        <v>#REF!</v>
      </c>
      <c r="V55" s="225" t="e">
        <f>#REF!/0.212</f>
        <v>#REF!</v>
      </c>
      <c r="W55" s="642" t="s">
        <v>63</v>
      </c>
      <c r="X55" s="161" t="s">
        <v>60</v>
      </c>
      <c r="Y55" s="162">
        <v>23</v>
      </c>
      <c r="Z55" s="163">
        <v>20</v>
      </c>
      <c r="AA55" s="164">
        <v>22</v>
      </c>
      <c r="AB55" s="165">
        <f t="shared" ref="AB55:AB60" si="113">SUM(Y55:AA55)</f>
        <v>65</v>
      </c>
      <c r="AC55" s="162">
        <v>20</v>
      </c>
      <c r="AD55" s="166">
        <v>20</v>
      </c>
      <c r="AE55" s="171">
        <f t="shared" ref="AE55:AE60" si="114">AB55+SUM(AC55:AD55)</f>
        <v>105</v>
      </c>
      <c r="AF55" s="163">
        <v>22</v>
      </c>
      <c r="AG55" s="165">
        <f t="shared" ref="AG55:AG60" si="115">SUM(AC55:AD55)+AF55</f>
        <v>62</v>
      </c>
      <c r="AH55" s="163">
        <v>35</v>
      </c>
      <c r="AI55" s="163">
        <v>43</v>
      </c>
      <c r="AJ55" s="163">
        <v>40</v>
      </c>
      <c r="AK55" s="165">
        <f t="shared" ref="AK55:AK60" si="116">SUM(AH55:AJ55)</f>
        <v>118</v>
      </c>
      <c r="AL55" s="163">
        <v>35</v>
      </c>
      <c r="AM55" s="163">
        <v>30</v>
      </c>
      <c r="AN55" s="163">
        <v>40</v>
      </c>
      <c r="AO55" s="165">
        <f t="shared" ref="AO55:AO60" si="117">SUM(AL55:AN55)</f>
        <v>105</v>
      </c>
      <c r="AP55" s="167">
        <f t="shared" ref="AP55:AP60" si="118">AB55+AG55+AK55+AO55</f>
        <v>350</v>
      </c>
      <c r="AQ55" s="175">
        <f t="shared" ref="AQ55:AQ60" si="119">+AF55+AK55+AO55</f>
        <v>245</v>
      </c>
      <c r="AR55" s="225">
        <f t="shared" ref="AR55:AR60" si="120">AQ55/0.212</f>
        <v>1155.6603773584907</v>
      </c>
    </row>
    <row r="56" spans="1:44" ht="19" hidden="1" thickBot="1" x14ac:dyDescent="0.35">
      <c r="A56" s="643"/>
      <c r="B56" s="146" t="s">
        <v>61</v>
      </c>
      <c r="C56" s="147">
        <f t="array" ref="C56:E56">TRANSPOSE('Actual Production'!$X$127:$X$129)/1000</f>
        <v>18.389060000000001</v>
      </c>
      <c r="D56" s="148">
        <v>25.46922</v>
      </c>
      <c r="E56" s="149">
        <v>17.22475</v>
      </c>
      <c r="F56" s="150">
        <f t="shared" si="111"/>
        <v>61.083030000000001</v>
      </c>
      <c r="G56" s="147">
        <f t="array" ref="G56:H56">TRANSPOSE('Actual Production'!$X$130:$X$131)/1000</f>
        <v>0</v>
      </c>
      <c r="H56" s="151">
        <v>0</v>
      </c>
      <c r="I56" s="178">
        <f t="shared" si="112"/>
        <v>61.083030000000001</v>
      </c>
      <c r="J56" s="178"/>
      <c r="K56" s="178"/>
      <c r="L56" s="148"/>
      <c r="M56" s="152"/>
      <c r="N56" s="148"/>
      <c r="O56" s="152"/>
      <c r="P56" s="148"/>
      <c r="Q56" s="152"/>
      <c r="R56" s="148"/>
      <c r="S56" s="202"/>
      <c r="T56" s="149"/>
      <c r="U56" s="252" t="e">
        <f>F56+#REF!+#REF!+#REF!</f>
        <v>#REF!</v>
      </c>
      <c r="V56" s="225" t="e">
        <f>#REF!/0.212</f>
        <v>#REF!</v>
      </c>
      <c r="W56" s="643"/>
      <c r="X56" s="146" t="s">
        <v>61</v>
      </c>
      <c r="Y56" s="147">
        <f t="array" ref="Y56:AA56">TRANSPOSE('Actual Production'!$BD$127:$BD$129)/1000</f>
        <v>21.688740000000003</v>
      </c>
      <c r="Z56" s="148">
        <v>19.27223</v>
      </c>
      <c r="AA56" s="149">
        <v>14.0611</v>
      </c>
      <c r="AB56" s="150">
        <f t="shared" si="113"/>
        <v>55.022069999999999</v>
      </c>
      <c r="AC56" s="147">
        <f t="array" ref="AC56:AD56">TRANSPOSE('Actual Production'!$BD$130:$BD$131)/1000</f>
        <v>15.0221</v>
      </c>
      <c r="AD56" s="151">
        <v>0</v>
      </c>
      <c r="AE56" s="172">
        <f t="shared" si="114"/>
        <v>70.044169999999994</v>
      </c>
      <c r="AF56" s="148"/>
      <c r="AG56" s="150">
        <f t="shared" si="115"/>
        <v>15.0221</v>
      </c>
      <c r="AH56" s="152"/>
      <c r="AI56" s="148"/>
      <c r="AJ56" s="152"/>
      <c r="AK56" s="150">
        <f t="shared" si="116"/>
        <v>0</v>
      </c>
      <c r="AL56" s="148"/>
      <c r="AM56" s="152"/>
      <c r="AN56" s="148"/>
      <c r="AO56" s="150">
        <f t="shared" si="117"/>
        <v>0</v>
      </c>
      <c r="AP56" s="153">
        <f t="shared" si="118"/>
        <v>70.044169999999994</v>
      </c>
      <c r="AQ56" s="175">
        <f t="shared" si="119"/>
        <v>0</v>
      </c>
      <c r="AR56" s="225">
        <f t="shared" si="120"/>
        <v>0</v>
      </c>
    </row>
    <row r="57" spans="1:44" ht="19" hidden="1" thickBot="1" x14ac:dyDescent="0.35">
      <c r="A57" s="643" t="s">
        <v>62</v>
      </c>
      <c r="B57" s="161" t="s">
        <v>60</v>
      </c>
      <c r="C57" s="162">
        <v>25</v>
      </c>
      <c r="D57" s="163">
        <v>30</v>
      </c>
      <c r="E57" s="164">
        <v>50</v>
      </c>
      <c r="F57" s="165">
        <f t="shared" si="111"/>
        <v>105</v>
      </c>
      <c r="G57" s="162">
        <v>8</v>
      </c>
      <c r="H57" s="166">
        <v>25</v>
      </c>
      <c r="I57" s="177">
        <f t="shared" si="112"/>
        <v>138</v>
      </c>
      <c r="J57" s="177"/>
      <c r="K57" s="177"/>
      <c r="L57" s="163">
        <v>25</v>
      </c>
      <c r="M57" s="163">
        <v>25</v>
      </c>
      <c r="N57" s="163">
        <v>37</v>
      </c>
      <c r="O57" s="163">
        <v>50</v>
      </c>
      <c r="P57" s="163">
        <v>40</v>
      </c>
      <c r="Q57" s="163">
        <v>40</v>
      </c>
      <c r="R57" s="163">
        <v>45</v>
      </c>
      <c r="S57" s="201"/>
      <c r="T57" s="164"/>
      <c r="U57" s="253" t="e">
        <f>F57+#REF!+#REF!+#REF!</f>
        <v>#REF!</v>
      </c>
      <c r="V57" s="225" t="e">
        <f>#REF!/0.212</f>
        <v>#REF!</v>
      </c>
      <c r="W57" s="643" t="s">
        <v>62</v>
      </c>
      <c r="X57" s="161" t="s">
        <v>60</v>
      </c>
      <c r="Y57" s="162">
        <v>20</v>
      </c>
      <c r="Z57" s="163">
        <v>0</v>
      </c>
      <c r="AA57" s="164">
        <v>45</v>
      </c>
      <c r="AB57" s="165">
        <f t="shared" si="113"/>
        <v>65</v>
      </c>
      <c r="AC57" s="162">
        <v>30</v>
      </c>
      <c r="AD57" s="166">
        <v>30</v>
      </c>
      <c r="AE57" s="171">
        <f t="shared" si="114"/>
        <v>125</v>
      </c>
      <c r="AF57" s="163">
        <v>30</v>
      </c>
      <c r="AG57" s="165">
        <f t="shared" si="115"/>
        <v>90</v>
      </c>
      <c r="AH57" s="163">
        <v>30</v>
      </c>
      <c r="AI57" s="163">
        <v>40</v>
      </c>
      <c r="AJ57" s="163">
        <v>50</v>
      </c>
      <c r="AK57" s="165">
        <f t="shared" si="116"/>
        <v>120</v>
      </c>
      <c r="AL57" s="163">
        <v>40</v>
      </c>
      <c r="AM57" s="163">
        <v>40</v>
      </c>
      <c r="AN57" s="163">
        <v>45</v>
      </c>
      <c r="AO57" s="165">
        <f t="shared" si="117"/>
        <v>125</v>
      </c>
      <c r="AP57" s="167">
        <f t="shared" si="118"/>
        <v>400</v>
      </c>
      <c r="AQ57" s="175">
        <f t="shared" si="119"/>
        <v>275</v>
      </c>
      <c r="AR57" s="225">
        <f t="shared" si="120"/>
        <v>1297.1698113207547</v>
      </c>
    </row>
    <row r="58" spans="1:44" ht="19" hidden="1" thickBot="1" x14ac:dyDescent="0.35">
      <c r="A58" s="643"/>
      <c r="B58" s="146" t="s">
        <v>61</v>
      </c>
      <c r="C58" s="147">
        <f t="array" ref="C58:E58">TRANSPOSE('Actual Production'!$Y$127:$Y$129)/1000</f>
        <v>17.70853</v>
      </c>
      <c r="D58" s="151">
        <v>19.979959999999998</v>
      </c>
      <c r="E58" s="154">
        <v>26.223320000000001</v>
      </c>
      <c r="F58" s="150">
        <f t="shared" si="111"/>
        <v>63.911810000000003</v>
      </c>
      <c r="G58" s="147">
        <f t="array" ref="G58:H58">TRANSPOSE('Actual Production'!$Y$130:$Y$131)/1000</f>
        <v>0</v>
      </c>
      <c r="H58" s="151">
        <v>0</v>
      </c>
      <c r="I58" s="178">
        <f t="shared" si="112"/>
        <v>63.911810000000003</v>
      </c>
      <c r="J58" s="178"/>
      <c r="K58" s="178"/>
      <c r="L58" s="148"/>
      <c r="M58" s="152"/>
      <c r="N58" s="148"/>
      <c r="O58" s="152"/>
      <c r="P58" s="148"/>
      <c r="Q58" s="152"/>
      <c r="R58" s="148"/>
      <c r="S58" s="202"/>
      <c r="T58" s="149"/>
      <c r="U58" s="252" t="e">
        <f>F58+#REF!+#REF!+#REF!</f>
        <v>#REF!</v>
      </c>
      <c r="V58" s="225" t="e">
        <f>#REF!/0.212</f>
        <v>#REF!</v>
      </c>
      <c r="W58" s="643"/>
      <c r="X58" s="146" t="s">
        <v>61</v>
      </c>
      <c r="Y58" s="147">
        <f t="array" ref="Y58:AA58">TRANSPOSE('Actual Production'!$BE$127:$BE$129)/1000</f>
        <v>20.06232</v>
      </c>
      <c r="Z58" s="151">
        <v>0</v>
      </c>
      <c r="AA58" s="154">
        <v>35.941449999999996</v>
      </c>
      <c r="AB58" s="150">
        <f t="shared" si="113"/>
        <v>56.003769999999996</v>
      </c>
      <c r="AC58" s="147">
        <f t="array" ref="AC58:AD58">TRANSPOSE('Actual Production'!$BE$130:$BE$131)/1000</f>
        <v>9.4640000000000004</v>
      </c>
      <c r="AD58" s="151">
        <v>0</v>
      </c>
      <c r="AE58" s="172">
        <f t="shared" si="114"/>
        <v>65.467770000000002</v>
      </c>
      <c r="AF58" s="148"/>
      <c r="AG58" s="150">
        <f t="shared" si="115"/>
        <v>9.4640000000000004</v>
      </c>
      <c r="AH58" s="152"/>
      <c r="AI58" s="148"/>
      <c r="AJ58" s="152"/>
      <c r="AK58" s="150">
        <f t="shared" si="116"/>
        <v>0</v>
      </c>
      <c r="AL58" s="148"/>
      <c r="AM58" s="152"/>
      <c r="AN58" s="148"/>
      <c r="AO58" s="150">
        <f t="shared" si="117"/>
        <v>0</v>
      </c>
      <c r="AP58" s="153">
        <f t="shared" si="118"/>
        <v>65.467770000000002</v>
      </c>
      <c r="AQ58" s="175">
        <f t="shared" si="119"/>
        <v>0</v>
      </c>
      <c r="AR58" s="225">
        <f t="shared" si="120"/>
        <v>0</v>
      </c>
    </row>
    <row r="59" spans="1:44" x14ac:dyDescent="0.35">
      <c r="A59" s="643" t="s">
        <v>14</v>
      </c>
      <c r="B59" s="161" t="s">
        <v>60</v>
      </c>
      <c r="C59" s="190">
        <f t="shared" ref="C59:E60" si="121">+C55+C57</f>
        <v>45</v>
      </c>
      <c r="D59" s="191">
        <f t="shared" si="121"/>
        <v>55</v>
      </c>
      <c r="E59" s="192">
        <f t="shared" si="121"/>
        <v>65</v>
      </c>
      <c r="F59" s="193">
        <f t="shared" si="111"/>
        <v>165</v>
      </c>
      <c r="G59" s="190">
        <f>+G55+G57</f>
        <v>31</v>
      </c>
      <c r="H59" s="194">
        <f>+H55+H57</f>
        <v>50</v>
      </c>
      <c r="I59" s="199">
        <f t="shared" si="112"/>
        <v>246</v>
      </c>
      <c r="J59" s="199">
        <f>I50:I59/0.153</f>
        <v>1607.8431372549021</v>
      </c>
      <c r="K59" s="199"/>
      <c r="L59" s="163">
        <f t="shared" ref="L59:R59" si="122">+L55+L57</f>
        <v>47</v>
      </c>
      <c r="M59" s="163">
        <f t="shared" si="122"/>
        <v>55</v>
      </c>
      <c r="N59" s="163">
        <f t="shared" si="122"/>
        <v>72</v>
      </c>
      <c r="O59" s="163">
        <f t="shared" si="122"/>
        <v>90</v>
      </c>
      <c r="P59" s="163">
        <f t="shared" si="122"/>
        <v>80</v>
      </c>
      <c r="Q59" s="163">
        <f t="shared" si="122"/>
        <v>75</v>
      </c>
      <c r="R59" s="163">
        <f t="shared" si="122"/>
        <v>85</v>
      </c>
      <c r="S59" s="188">
        <f>SUM(L59:R59)</f>
        <v>504</v>
      </c>
      <c r="T59" s="163">
        <f>S59/0.212</f>
        <v>2377.3584905660377</v>
      </c>
      <c r="U59" s="259">
        <f>S59+I59</f>
        <v>750</v>
      </c>
      <c r="V59" s="260">
        <f>U59/0.365</f>
        <v>2054.7945205479455</v>
      </c>
      <c r="W59" s="643" t="s">
        <v>14</v>
      </c>
      <c r="X59" s="161" t="s">
        <v>60</v>
      </c>
      <c r="Y59" s="162">
        <f t="shared" ref="Y59:AA60" si="123">+Y55+Y57</f>
        <v>43</v>
      </c>
      <c r="Z59" s="163">
        <f t="shared" si="123"/>
        <v>20</v>
      </c>
      <c r="AA59" s="164">
        <f t="shared" si="123"/>
        <v>67</v>
      </c>
      <c r="AB59" s="165">
        <f t="shared" si="113"/>
        <v>130</v>
      </c>
      <c r="AC59" s="162">
        <f t="shared" ref="AC59:AF60" si="124">+AC55+AC57</f>
        <v>50</v>
      </c>
      <c r="AD59" s="166">
        <f t="shared" si="124"/>
        <v>50</v>
      </c>
      <c r="AE59" s="171">
        <f t="shared" si="114"/>
        <v>230</v>
      </c>
      <c r="AF59" s="163">
        <f t="shared" si="124"/>
        <v>52</v>
      </c>
      <c r="AG59" s="165">
        <f t="shared" si="115"/>
        <v>152</v>
      </c>
      <c r="AH59" s="163">
        <f t="shared" ref="AH59:AJ60" si="125">+AH55+AH57</f>
        <v>65</v>
      </c>
      <c r="AI59" s="163">
        <f t="shared" si="125"/>
        <v>83</v>
      </c>
      <c r="AJ59" s="163">
        <f t="shared" si="125"/>
        <v>90</v>
      </c>
      <c r="AK59" s="165">
        <f t="shared" si="116"/>
        <v>238</v>
      </c>
      <c r="AL59" s="163">
        <f t="shared" ref="AL59:AN60" si="126">+AL55+AL57</f>
        <v>75</v>
      </c>
      <c r="AM59" s="163">
        <f t="shared" si="126"/>
        <v>70</v>
      </c>
      <c r="AN59" s="163">
        <f t="shared" si="126"/>
        <v>85</v>
      </c>
      <c r="AO59" s="165">
        <f t="shared" si="117"/>
        <v>230</v>
      </c>
      <c r="AP59" s="167">
        <f t="shared" si="118"/>
        <v>750</v>
      </c>
      <c r="AQ59" s="175">
        <f t="shared" si="119"/>
        <v>520</v>
      </c>
      <c r="AR59" s="225">
        <f t="shared" si="120"/>
        <v>2452.8301886792456</v>
      </c>
    </row>
    <row r="60" spans="1:44" ht="19" thickBot="1" x14ac:dyDescent="0.4">
      <c r="A60" s="644"/>
      <c r="B60" s="155" t="s">
        <v>61</v>
      </c>
      <c r="C60" s="195">
        <f t="shared" si="121"/>
        <v>36.097589999999997</v>
      </c>
      <c r="D60" s="196">
        <f t="shared" si="121"/>
        <v>45.449179999999998</v>
      </c>
      <c r="E60" s="197">
        <f t="shared" si="121"/>
        <v>43.448070000000001</v>
      </c>
      <c r="F60" s="198">
        <f t="shared" si="111"/>
        <v>124.99484</v>
      </c>
      <c r="G60" s="197">
        <f>+G56+G58</f>
        <v>0</v>
      </c>
      <c r="H60" s="197">
        <f>+H56+H58</f>
        <v>0</v>
      </c>
      <c r="I60" s="200">
        <f t="shared" si="112"/>
        <v>124.99484</v>
      </c>
      <c r="J60" s="200">
        <f>I51:I60/0.153</f>
        <v>816.9597385620915</v>
      </c>
      <c r="K60" s="200">
        <f>I59-I60</f>
        <v>121.00516</v>
      </c>
      <c r="L60" s="158">
        <v>47</v>
      </c>
      <c r="M60" s="158">
        <v>98</v>
      </c>
      <c r="N60" s="158">
        <v>100</v>
      </c>
      <c r="O60" s="158">
        <v>100</v>
      </c>
      <c r="P60" s="158">
        <v>100</v>
      </c>
      <c r="Q60" s="158">
        <v>90</v>
      </c>
      <c r="R60" s="158">
        <v>90</v>
      </c>
      <c r="S60" s="189">
        <f>SUM(L60:R60)</f>
        <v>625</v>
      </c>
      <c r="T60" s="158">
        <f>S60/0.212</f>
        <v>2948.1132075471701</v>
      </c>
      <c r="U60" s="261">
        <f>S60+I60</f>
        <v>749.99483999999995</v>
      </c>
      <c r="V60" s="262">
        <f>U60/0.365</f>
        <v>2054.7803835616437</v>
      </c>
      <c r="W60" s="644"/>
      <c r="X60" s="155" t="s">
        <v>61</v>
      </c>
      <c r="Y60" s="156">
        <f t="shared" si="123"/>
        <v>41.751060000000003</v>
      </c>
      <c r="Z60" s="157">
        <f t="shared" si="123"/>
        <v>19.27223</v>
      </c>
      <c r="AA60" s="158">
        <f t="shared" si="123"/>
        <v>50.002549999999999</v>
      </c>
      <c r="AB60" s="159">
        <f t="shared" si="113"/>
        <v>111.02584</v>
      </c>
      <c r="AC60" s="158">
        <f t="shared" si="124"/>
        <v>24.4861</v>
      </c>
      <c r="AD60" s="158">
        <f t="shared" si="124"/>
        <v>0</v>
      </c>
      <c r="AE60" s="173">
        <f t="shared" si="114"/>
        <v>135.51194000000001</v>
      </c>
      <c r="AF60" s="158">
        <f t="shared" si="124"/>
        <v>0</v>
      </c>
      <c r="AG60" s="159">
        <f t="shared" si="115"/>
        <v>24.4861</v>
      </c>
      <c r="AH60" s="158">
        <f t="shared" si="125"/>
        <v>0</v>
      </c>
      <c r="AI60" s="158">
        <f t="shared" si="125"/>
        <v>0</v>
      </c>
      <c r="AJ60" s="158">
        <f t="shared" si="125"/>
        <v>0</v>
      </c>
      <c r="AK60" s="159">
        <f t="shared" si="116"/>
        <v>0</v>
      </c>
      <c r="AL60" s="158">
        <f t="shared" si="126"/>
        <v>0</v>
      </c>
      <c r="AM60" s="158">
        <f t="shared" si="126"/>
        <v>0</v>
      </c>
      <c r="AN60" s="158">
        <f t="shared" si="126"/>
        <v>0</v>
      </c>
      <c r="AO60" s="159">
        <f t="shared" si="117"/>
        <v>0</v>
      </c>
      <c r="AP60" s="160">
        <f t="shared" si="118"/>
        <v>135.51194000000001</v>
      </c>
      <c r="AQ60" s="175">
        <f t="shared" si="119"/>
        <v>0</v>
      </c>
      <c r="AR60" s="225">
        <f t="shared" si="120"/>
        <v>0</v>
      </c>
    </row>
    <row r="61" spans="1:44" ht="19" thickBot="1" x14ac:dyDescent="0.5">
      <c r="B61" s="226" t="s">
        <v>55</v>
      </c>
      <c r="C61" s="227"/>
      <c r="D61" s="227"/>
      <c r="E61" s="227"/>
      <c r="F61" s="227"/>
      <c r="G61" s="227"/>
      <c r="H61" s="227"/>
      <c r="I61" s="227"/>
      <c r="J61" s="227"/>
      <c r="K61" s="227"/>
      <c r="L61" s="227"/>
      <c r="M61" s="227"/>
      <c r="N61" s="227"/>
      <c r="O61" s="227"/>
      <c r="P61" s="227"/>
      <c r="Q61" s="227"/>
      <c r="R61" s="227"/>
      <c r="S61" s="229"/>
      <c r="T61" s="227"/>
      <c r="U61" s="255"/>
      <c r="X61" s="655" t="s">
        <v>55</v>
      </c>
      <c r="Y61" s="656"/>
      <c r="Z61" s="656"/>
      <c r="AA61" s="656"/>
      <c r="AB61" s="656"/>
      <c r="AC61" s="656"/>
      <c r="AD61" s="656"/>
      <c r="AE61" s="656"/>
      <c r="AF61" s="656"/>
      <c r="AG61" s="656"/>
      <c r="AH61" s="656"/>
      <c r="AI61" s="656"/>
      <c r="AJ61" s="656"/>
      <c r="AK61" s="656"/>
      <c r="AL61" s="656"/>
      <c r="AM61" s="656"/>
      <c r="AN61" s="656"/>
      <c r="AO61" s="656"/>
      <c r="AP61" s="656"/>
    </row>
    <row r="62" spans="1:44" ht="19" hidden="1" thickBot="1" x14ac:dyDescent="0.35">
      <c r="A62" s="642" t="s">
        <v>63</v>
      </c>
      <c r="B62" s="161" t="s">
        <v>60</v>
      </c>
      <c r="C62" s="162">
        <f t="shared" ref="C62:E67" si="127">C6+C13+C20+C27+C34+C41+C48+C55</f>
        <v>578</v>
      </c>
      <c r="D62" s="163">
        <f t="shared" si="127"/>
        <v>303</v>
      </c>
      <c r="E62" s="164">
        <f t="shared" si="127"/>
        <v>482</v>
      </c>
      <c r="F62" s="165">
        <f t="shared" ref="F62:F67" si="128">SUM(C62:E62)</f>
        <v>1363</v>
      </c>
      <c r="G62" s="162">
        <f t="shared" ref="G62:L67" si="129">G6+G13+G20+G27+G34+G41+G48+G55</f>
        <v>578</v>
      </c>
      <c r="H62" s="166">
        <f t="shared" si="129"/>
        <v>585</v>
      </c>
      <c r="I62" s="177">
        <f t="shared" ref="I62:I67" si="130">F62+SUM(G62:H62)</f>
        <v>2526</v>
      </c>
      <c r="J62" s="177"/>
      <c r="K62" s="177"/>
      <c r="L62" s="163">
        <f t="shared" si="129"/>
        <v>592</v>
      </c>
      <c r="M62" s="163">
        <f t="shared" ref="M62:O67" si="131">M6+M13+M20+M27+M34+M41+M48+M55</f>
        <v>640</v>
      </c>
      <c r="N62" s="163">
        <f t="shared" si="131"/>
        <v>662</v>
      </c>
      <c r="O62" s="163">
        <f t="shared" si="131"/>
        <v>660</v>
      </c>
      <c r="P62" s="163">
        <f t="shared" ref="P62:R67" si="132">P6+P13+P20+P27+P34+P41+P48+P55</f>
        <v>715</v>
      </c>
      <c r="Q62" s="163">
        <f t="shared" si="132"/>
        <v>690</v>
      </c>
      <c r="R62" s="163">
        <f t="shared" si="132"/>
        <v>715</v>
      </c>
      <c r="S62" s="201"/>
      <c r="T62" s="164"/>
      <c r="U62" s="253" t="e">
        <f>F62+#REF!+#REF!+#REF!</f>
        <v>#REF!</v>
      </c>
      <c r="V62" s="225" t="e">
        <f>#REF!/0.212</f>
        <v>#REF!</v>
      </c>
      <c r="W62" s="642" t="s">
        <v>63</v>
      </c>
      <c r="X62" s="161" t="s">
        <v>60</v>
      </c>
      <c r="Y62" s="162">
        <f t="shared" ref="Y62:AA67" si="133">Y6+Y13+Y20+Y27+Y34+Y41+Y48+Y55</f>
        <v>591</v>
      </c>
      <c r="Z62" s="163">
        <f t="shared" si="133"/>
        <v>343</v>
      </c>
      <c r="AA62" s="164">
        <f t="shared" si="133"/>
        <v>384</v>
      </c>
      <c r="AB62" s="165">
        <f t="shared" ref="AB62:AB67" si="134">SUM(Y62:AA62)</f>
        <v>1318</v>
      </c>
      <c r="AC62" s="162">
        <f t="shared" ref="AC62:AF67" si="135">AC6+AC13+AC20+AC27+AC34+AC41+AC48+AC55</f>
        <v>580</v>
      </c>
      <c r="AD62" s="166">
        <f t="shared" si="135"/>
        <v>585</v>
      </c>
      <c r="AE62" s="171">
        <f t="shared" ref="AE62:AE67" si="136">AB62+SUM(AC62:AD62)</f>
        <v>2483</v>
      </c>
      <c r="AF62" s="163">
        <f t="shared" si="135"/>
        <v>592</v>
      </c>
      <c r="AG62" s="165">
        <f t="shared" ref="AG62:AG67" si="137">SUM(AC62:AD62)+AF62</f>
        <v>1757</v>
      </c>
      <c r="AH62" s="163">
        <f t="shared" ref="AH62:AJ67" si="138">AH6+AH13+AH20+AH27+AH34+AH41+AH48+AH55</f>
        <v>635</v>
      </c>
      <c r="AI62" s="163">
        <f t="shared" si="138"/>
        <v>655</v>
      </c>
      <c r="AJ62" s="163">
        <f t="shared" si="138"/>
        <v>655</v>
      </c>
      <c r="AK62" s="165">
        <f t="shared" ref="AK62:AK67" si="139">SUM(AH62:AJ62)</f>
        <v>1945</v>
      </c>
      <c r="AL62" s="163">
        <f t="shared" ref="AL62:AN67" si="140">AL6+AL13+AL20+AL27+AL34+AL41+AL48+AL55</f>
        <v>735</v>
      </c>
      <c r="AM62" s="163">
        <f t="shared" si="140"/>
        <v>700</v>
      </c>
      <c r="AN62" s="163">
        <f t="shared" si="140"/>
        <v>745</v>
      </c>
      <c r="AO62" s="165">
        <f t="shared" ref="AO62:AO67" si="141">SUM(AL62:AN62)</f>
        <v>2180</v>
      </c>
      <c r="AP62" s="167">
        <f t="shared" ref="AP62:AP67" si="142">AB62+AG62+AK62+AO62</f>
        <v>7200</v>
      </c>
      <c r="AQ62" s="175">
        <f t="shared" ref="AQ62:AQ67" si="143">+AF62+AK62+AO62</f>
        <v>4717</v>
      </c>
      <c r="AR62" s="225">
        <f t="shared" ref="AR62:AR67" si="144">AQ62/0.212</f>
        <v>22250</v>
      </c>
    </row>
    <row r="63" spans="1:44" ht="19" hidden="1" thickBot="1" x14ac:dyDescent="0.35">
      <c r="A63" s="643"/>
      <c r="B63" s="146" t="s">
        <v>61</v>
      </c>
      <c r="C63" s="147">
        <f t="shared" si="127"/>
        <v>528.58856000000003</v>
      </c>
      <c r="D63" s="148">
        <f t="shared" si="127"/>
        <v>275.05163999999996</v>
      </c>
      <c r="E63" s="149">
        <f t="shared" si="127"/>
        <v>369.94646</v>
      </c>
      <c r="F63" s="150">
        <f t="shared" si="128"/>
        <v>1173.5866599999999</v>
      </c>
      <c r="G63" s="147">
        <f t="shared" si="129"/>
        <v>482.48042999999996</v>
      </c>
      <c r="H63" s="151">
        <f t="shared" si="129"/>
        <v>527.97474</v>
      </c>
      <c r="I63" s="178">
        <f t="shared" si="130"/>
        <v>2184.0418300000001</v>
      </c>
      <c r="J63" s="178"/>
      <c r="K63" s="178"/>
      <c r="L63" s="148">
        <f t="shared" si="129"/>
        <v>0</v>
      </c>
      <c r="M63" s="152">
        <f t="shared" si="131"/>
        <v>0</v>
      </c>
      <c r="N63" s="148">
        <f t="shared" si="131"/>
        <v>0</v>
      </c>
      <c r="O63" s="152">
        <f t="shared" si="131"/>
        <v>0</v>
      </c>
      <c r="P63" s="148">
        <f t="shared" si="132"/>
        <v>0</v>
      </c>
      <c r="Q63" s="152">
        <f t="shared" si="132"/>
        <v>0</v>
      </c>
      <c r="R63" s="148">
        <f t="shared" si="132"/>
        <v>0</v>
      </c>
      <c r="S63" s="202"/>
      <c r="T63" s="149"/>
      <c r="U63" s="252" t="e">
        <f>F63+#REF!+#REF!+#REF!</f>
        <v>#REF!</v>
      </c>
      <c r="V63" s="225" t="e">
        <f>#REF!/0.212</f>
        <v>#REF!</v>
      </c>
      <c r="W63" s="643"/>
      <c r="X63" s="146" t="s">
        <v>61</v>
      </c>
      <c r="Y63" s="147">
        <f t="shared" si="133"/>
        <v>516.44661999999994</v>
      </c>
      <c r="Z63" s="148">
        <f t="shared" si="133"/>
        <v>298.36860000000001</v>
      </c>
      <c r="AA63" s="149">
        <f t="shared" si="133"/>
        <v>337.31733999999994</v>
      </c>
      <c r="AB63" s="150">
        <f t="shared" si="134"/>
        <v>1152.13256</v>
      </c>
      <c r="AC63" s="147">
        <f t="shared" si="135"/>
        <v>535.16543000000001</v>
      </c>
      <c r="AD63" s="151">
        <f t="shared" si="135"/>
        <v>533.21525999999994</v>
      </c>
      <c r="AE63" s="172">
        <f t="shared" si="136"/>
        <v>2220.51325</v>
      </c>
      <c r="AF63" s="148">
        <f t="shared" si="135"/>
        <v>0</v>
      </c>
      <c r="AG63" s="150">
        <f t="shared" si="137"/>
        <v>1068.38069</v>
      </c>
      <c r="AH63" s="152">
        <f t="shared" si="138"/>
        <v>0</v>
      </c>
      <c r="AI63" s="148">
        <f t="shared" si="138"/>
        <v>0</v>
      </c>
      <c r="AJ63" s="152">
        <f t="shared" si="138"/>
        <v>0</v>
      </c>
      <c r="AK63" s="150">
        <f t="shared" si="139"/>
        <v>0</v>
      </c>
      <c r="AL63" s="148">
        <f t="shared" si="140"/>
        <v>0</v>
      </c>
      <c r="AM63" s="152">
        <f t="shared" si="140"/>
        <v>0</v>
      </c>
      <c r="AN63" s="148">
        <f t="shared" si="140"/>
        <v>0</v>
      </c>
      <c r="AO63" s="150">
        <f t="shared" si="141"/>
        <v>0</v>
      </c>
      <c r="AP63" s="153">
        <f t="shared" si="142"/>
        <v>2220.51325</v>
      </c>
      <c r="AQ63" s="175">
        <f t="shared" si="143"/>
        <v>0</v>
      </c>
      <c r="AR63" s="225">
        <f t="shared" si="144"/>
        <v>0</v>
      </c>
    </row>
    <row r="64" spans="1:44" ht="19" hidden="1" thickBot="1" x14ac:dyDescent="0.35">
      <c r="A64" s="643" t="s">
        <v>62</v>
      </c>
      <c r="B64" s="161" t="s">
        <v>60</v>
      </c>
      <c r="C64" s="162">
        <f t="shared" si="127"/>
        <v>1315</v>
      </c>
      <c r="D64" s="163">
        <f t="shared" si="127"/>
        <v>650</v>
      </c>
      <c r="E64" s="164">
        <f t="shared" si="127"/>
        <v>1100</v>
      </c>
      <c r="F64" s="165">
        <f t="shared" si="128"/>
        <v>3065</v>
      </c>
      <c r="G64" s="162">
        <f t="shared" si="129"/>
        <v>1163</v>
      </c>
      <c r="H64" s="166">
        <f t="shared" si="129"/>
        <v>1220</v>
      </c>
      <c r="I64" s="177">
        <f t="shared" si="130"/>
        <v>5448</v>
      </c>
      <c r="J64" s="177"/>
      <c r="K64" s="177"/>
      <c r="L64" s="163">
        <f t="shared" si="129"/>
        <v>1290</v>
      </c>
      <c r="M64" s="163">
        <f t="shared" si="131"/>
        <v>1490</v>
      </c>
      <c r="N64" s="163">
        <f t="shared" si="131"/>
        <v>1632</v>
      </c>
      <c r="O64" s="163">
        <f t="shared" si="131"/>
        <v>1650</v>
      </c>
      <c r="P64" s="163">
        <f t="shared" si="132"/>
        <v>1685</v>
      </c>
      <c r="Q64" s="163">
        <f t="shared" si="132"/>
        <v>1575</v>
      </c>
      <c r="R64" s="163">
        <f t="shared" si="132"/>
        <v>1680</v>
      </c>
      <c r="S64" s="201"/>
      <c r="T64" s="164"/>
      <c r="U64" s="253" t="e">
        <f>F64+#REF!+#REF!+#REF!</f>
        <v>#REF!</v>
      </c>
      <c r="V64" s="225" t="e">
        <f>#REF!/0.212</f>
        <v>#REF!</v>
      </c>
      <c r="W64" s="643" t="s">
        <v>62</v>
      </c>
      <c r="X64" s="161" t="s">
        <v>60</v>
      </c>
      <c r="Y64" s="162">
        <f t="shared" si="133"/>
        <v>875</v>
      </c>
      <c r="Z64" s="163">
        <f t="shared" si="133"/>
        <v>755</v>
      </c>
      <c r="AA64" s="164">
        <f t="shared" si="133"/>
        <v>1027</v>
      </c>
      <c r="AB64" s="165">
        <f t="shared" si="134"/>
        <v>2657</v>
      </c>
      <c r="AC64" s="162">
        <f t="shared" si="135"/>
        <v>1119</v>
      </c>
      <c r="AD64" s="166">
        <f t="shared" si="135"/>
        <v>1265</v>
      </c>
      <c r="AE64" s="171">
        <f t="shared" si="136"/>
        <v>5041</v>
      </c>
      <c r="AF64" s="163">
        <f t="shared" si="135"/>
        <v>1375</v>
      </c>
      <c r="AG64" s="165">
        <f t="shared" si="137"/>
        <v>3759</v>
      </c>
      <c r="AH64" s="163">
        <f t="shared" si="138"/>
        <v>1555</v>
      </c>
      <c r="AI64" s="163">
        <f t="shared" si="138"/>
        <v>1670</v>
      </c>
      <c r="AJ64" s="163">
        <f t="shared" si="138"/>
        <v>1765</v>
      </c>
      <c r="AK64" s="165">
        <f t="shared" si="139"/>
        <v>4990</v>
      </c>
      <c r="AL64" s="163">
        <f t="shared" si="140"/>
        <v>1690</v>
      </c>
      <c r="AM64" s="163">
        <f t="shared" si="140"/>
        <v>1644</v>
      </c>
      <c r="AN64" s="163">
        <f t="shared" si="140"/>
        <v>1710</v>
      </c>
      <c r="AO64" s="165">
        <f t="shared" si="141"/>
        <v>5044</v>
      </c>
      <c r="AP64" s="167">
        <f t="shared" si="142"/>
        <v>16450</v>
      </c>
      <c r="AQ64" s="175">
        <f t="shared" si="143"/>
        <v>11409</v>
      </c>
      <c r="AR64" s="225">
        <f t="shared" si="144"/>
        <v>53816.037735849059</v>
      </c>
    </row>
    <row r="65" spans="1:44" ht="19" hidden="1" thickBot="1" x14ac:dyDescent="0.35">
      <c r="A65" s="643"/>
      <c r="B65" s="146" t="s">
        <v>61</v>
      </c>
      <c r="C65" s="147">
        <f t="shared" si="127"/>
        <v>1242.31403</v>
      </c>
      <c r="D65" s="151">
        <f t="shared" si="127"/>
        <v>536.69551999999999</v>
      </c>
      <c r="E65" s="154">
        <f t="shared" si="127"/>
        <v>851.16725999999994</v>
      </c>
      <c r="F65" s="150">
        <f t="shared" si="128"/>
        <v>2630.1768099999999</v>
      </c>
      <c r="G65" s="147">
        <f t="shared" si="129"/>
        <v>1086.6135399999998</v>
      </c>
      <c r="H65" s="151">
        <f t="shared" si="129"/>
        <v>1048.1476500000001</v>
      </c>
      <c r="I65" s="178">
        <f t="shared" si="130"/>
        <v>4764.9380000000001</v>
      </c>
      <c r="J65" s="178"/>
      <c r="K65" s="178"/>
      <c r="L65" s="148">
        <f t="shared" si="129"/>
        <v>0</v>
      </c>
      <c r="M65" s="152">
        <f t="shared" si="131"/>
        <v>0</v>
      </c>
      <c r="N65" s="148">
        <f t="shared" si="131"/>
        <v>0</v>
      </c>
      <c r="O65" s="152">
        <f t="shared" si="131"/>
        <v>0</v>
      </c>
      <c r="P65" s="148">
        <f t="shared" si="132"/>
        <v>0</v>
      </c>
      <c r="Q65" s="152">
        <f t="shared" si="132"/>
        <v>0</v>
      </c>
      <c r="R65" s="148">
        <f t="shared" si="132"/>
        <v>0</v>
      </c>
      <c r="S65" s="202"/>
      <c r="T65" s="149"/>
      <c r="U65" s="252" t="e">
        <f>F65+#REF!+#REF!+#REF!</f>
        <v>#REF!</v>
      </c>
      <c r="V65" s="225" t="e">
        <f>#REF!/0.212</f>
        <v>#REF!</v>
      </c>
      <c r="W65" s="643"/>
      <c r="X65" s="146" t="s">
        <v>61</v>
      </c>
      <c r="Y65" s="147">
        <f t="shared" si="133"/>
        <v>876.23266999999987</v>
      </c>
      <c r="Z65" s="151">
        <f t="shared" si="133"/>
        <v>630.50626999999997</v>
      </c>
      <c r="AA65" s="154">
        <f t="shared" si="133"/>
        <v>800.05768999999998</v>
      </c>
      <c r="AB65" s="150">
        <f t="shared" si="134"/>
        <v>2306.7966299999998</v>
      </c>
      <c r="AC65" s="147">
        <f t="shared" si="135"/>
        <v>1105.3958300000002</v>
      </c>
      <c r="AD65" s="151">
        <f t="shared" si="135"/>
        <v>1137.0130999999999</v>
      </c>
      <c r="AE65" s="172">
        <f t="shared" si="136"/>
        <v>4549.2055600000003</v>
      </c>
      <c r="AF65" s="148">
        <f t="shared" si="135"/>
        <v>0</v>
      </c>
      <c r="AG65" s="150">
        <f t="shared" si="137"/>
        <v>2242.4089300000001</v>
      </c>
      <c r="AH65" s="152">
        <f t="shared" si="138"/>
        <v>0</v>
      </c>
      <c r="AI65" s="148">
        <f t="shared" si="138"/>
        <v>0</v>
      </c>
      <c r="AJ65" s="152">
        <f t="shared" si="138"/>
        <v>0</v>
      </c>
      <c r="AK65" s="150">
        <f t="shared" si="139"/>
        <v>0</v>
      </c>
      <c r="AL65" s="148">
        <f t="shared" si="140"/>
        <v>0</v>
      </c>
      <c r="AM65" s="152">
        <f t="shared" si="140"/>
        <v>0</v>
      </c>
      <c r="AN65" s="148">
        <f t="shared" si="140"/>
        <v>0</v>
      </c>
      <c r="AO65" s="150">
        <f t="shared" si="141"/>
        <v>0</v>
      </c>
      <c r="AP65" s="153">
        <f t="shared" si="142"/>
        <v>4549.2055600000003</v>
      </c>
      <c r="AQ65" s="175">
        <f t="shared" si="143"/>
        <v>0</v>
      </c>
      <c r="AR65" s="225">
        <f t="shared" si="144"/>
        <v>0</v>
      </c>
    </row>
    <row r="66" spans="1:44" x14ac:dyDescent="0.35">
      <c r="A66" s="643" t="s">
        <v>14</v>
      </c>
      <c r="B66" s="161" t="s">
        <v>60</v>
      </c>
      <c r="C66" s="190">
        <f t="shared" si="127"/>
        <v>1893</v>
      </c>
      <c r="D66" s="191">
        <f t="shared" si="127"/>
        <v>953</v>
      </c>
      <c r="E66" s="192">
        <f t="shared" si="127"/>
        <v>1582</v>
      </c>
      <c r="F66" s="193">
        <f t="shared" si="128"/>
        <v>4428</v>
      </c>
      <c r="G66" s="190">
        <f t="shared" si="129"/>
        <v>1741</v>
      </c>
      <c r="H66" s="194">
        <f t="shared" si="129"/>
        <v>1805</v>
      </c>
      <c r="I66" s="199">
        <f t="shared" si="130"/>
        <v>7974</v>
      </c>
      <c r="J66" s="199">
        <f>I57:I66/0.153</f>
        <v>52117.647058823532</v>
      </c>
      <c r="K66" s="199"/>
      <c r="L66" s="163">
        <f t="shared" si="129"/>
        <v>1882</v>
      </c>
      <c r="M66" s="163">
        <f t="shared" si="131"/>
        <v>2130</v>
      </c>
      <c r="N66" s="163">
        <f t="shared" si="131"/>
        <v>2294</v>
      </c>
      <c r="O66" s="163">
        <f t="shared" si="131"/>
        <v>2310</v>
      </c>
      <c r="P66" s="163">
        <f t="shared" si="132"/>
        <v>2400</v>
      </c>
      <c r="Q66" s="163">
        <f t="shared" si="132"/>
        <v>2265</v>
      </c>
      <c r="R66" s="163">
        <f t="shared" si="132"/>
        <v>2395</v>
      </c>
      <c r="S66" s="188">
        <f>SUM(L66:R66)</f>
        <v>15676</v>
      </c>
      <c r="T66" s="163">
        <f>S66/0.212</f>
        <v>73943.39622641509</v>
      </c>
      <c r="U66" s="259">
        <f>S66+I66</f>
        <v>23650</v>
      </c>
      <c r="V66" s="260">
        <f>U66/0.365</f>
        <v>64794.520547945205</v>
      </c>
      <c r="W66" s="643" t="s">
        <v>14</v>
      </c>
      <c r="X66" s="161" t="s">
        <v>60</v>
      </c>
      <c r="Y66" s="162">
        <f t="shared" si="133"/>
        <v>1466</v>
      </c>
      <c r="Z66" s="163">
        <f t="shared" si="133"/>
        <v>1098</v>
      </c>
      <c r="AA66" s="164">
        <f t="shared" si="133"/>
        <v>1411</v>
      </c>
      <c r="AB66" s="165">
        <f t="shared" si="134"/>
        <v>3975</v>
      </c>
      <c r="AC66" s="162">
        <f t="shared" si="135"/>
        <v>1699</v>
      </c>
      <c r="AD66" s="166">
        <f t="shared" si="135"/>
        <v>1850</v>
      </c>
      <c r="AE66" s="171">
        <f t="shared" si="136"/>
        <v>7524</v>
      </c>
      <c r="AF66" s="163">
        <f t="shared" si="135"/>
        <v>1967</v>
      </c>
      <c r="AG66" s="165">
        <f t="shared" si="137"/>
        <v>5516</v>
      </c>
      <c r="AH66" s="163">
        <f t="shared" si="138"/>
        <v>2190</v>
      </c>
      <c r="AI66" s="163">
        <f t="shared" si="138"/>
        <v>2325</v>
      </c>
      <c r="AJ66" s="163">
        <f t="shared" si="138"/>
        <v>2420</v>
      </c>
      <c r="AK66" s="165">
        <f t="shared" si="139"/>
        <v>6935</v>
      </c>
      <c r="AL66" s="163">
        <f t="shared" si="140"/>
        <v>2425</v>
      </c>
      <c r="AM66" s="163">
        <f t="shared" si="140"/>
        <v>2344</v>
      </c>
      <c r="AN66" s="163">
        <f t="shared" si="140"/>
        <v>2455</v>
      </c>
      <c r="AO66" s="165">
        <f t="shared" si="141"/>
        <v>7224</v>
      </c>
      <c r="AP66" s="167">
        <f t="shared" si="142"/>
        <v>23650</v>
      </c>
      <c r="AQ66" s="175">
        <f t="shared" si="143"/>
        <v>16126</v>
      </c>
      <c r="AR66" s="225">
        <f t="shared" si="144"/>
        <v>76066.037735849066</v>
      </c>
    </row>
    <row r="67" spans="1:44" ht="19" thickBot="1" x14ac:dyDescent="0.4">
      <c r="A67" s="644"/>
      <c r="B67" s="155" t="s">
        <v>61</v>
      </c>
      <c r="C67" s="195">
        <f t="shared" si="127"/>
        <v>1770.9025899999999</v>
      </c>
      <c r="D67" s="196">
        <f t="shared" si="127"/>
        <v>811.74716000000001</v>
      </c>
      <c r="E67" s="197">
        <f t="shared" si="127"/>
        <v>1221.1137199999998</v>
      </c>
      <c r="F67" s="198">
        <f t="shared" si="128"/>
        <v>3803.7634699999999</v>
      </c>
      <c r="G67" s="197">
        <f t="shared" si="129"/>
        <v>1569.0939699999999</v>
      </c>
      <c r="H67" s="197">
        <f t="shared" si="129"/>
        <v>1576.12239</v>
      </c>
      <c r="I67" s="200">
        <f t="shared" si="130"/>
        <v>6948.9798300000002</v>
      </c>
      <c r="J67" s="200">
        <f>I58:I67/0.153</f>
        <v>45418.168823529413</v>
      </c>
      <c r="K67" s="200">
        <f>I66-I67</f>
        <v>1025.0201699999998</v>
      </c>
      <c r="L67" s="158">
        <f t="shared" si="129"/>
        <v>1934</v>
      </c>
      <c r="M67" s="158">
        <f t="shared" si="131"/>
        <v>2348</v>
      </c>
      <c r="N67" s="158">
        <f t="shared" si="131"/>
        <v>2358</v>
      </c>
      <c r="O67" s="158">
        <f t="shared" si="131"/>
        <v>2325</v>
      </c>
      <c r="P67" s="158">
        <f t="shared" si="132"/>
        <v>2335</v>
      </c>
      <c r="Q67" s="158">
        <f t="shared" si="132"/>
        <v>2280</v>
      </c>
      <c r="R67" s="158">
        <f t="shared" si="132"/>
        <v>2435</v>
      </c>
      <c r="S67" s="189">
        <f>SUM(L67:R67)</f>
        <v>16015</v>
      </c>
      <c r="T67" s="158">
        <f>S67/0.212</f>
        <v>75542.452830188675</v>
      </c>
      <c r="U67" s="261">
        <f>S67+I67</f>
        <v>22963.97983</v>
      </c>
      <c r="V67" s="262">
        <f>U67/0.365</f>
        <v>62915.013232876714</v>
      </c>
      <c r="W67" s="644"/>
      <c r="X67" s="155" t="s">
        <v>61</v>
      </c>
      <c r="Y67" s="156">
        <f t="shared" si="133"/>
        <v>1392.67929</v>
      </c>
      <c r="Z67" s="157">
        <f t="shared" si="133"/>
        <v>928.87486999999999</v>
      </c>
      <c r="AA67" s="158">
        <f t="shared" si="133"/>
        <v>1137.3750299999999</v>
      </c>
      <c r="AB67" s="159">
        <f t="shared" si="134"/>
        <v>3458.9291899999998</v>
      </c>
      <c r="AC67" s="158">
        <f t="shared" si="135"/>
        <v>1640.5612599999999</v>
      </c>
      <c r="AD67" s="158">
        <f t="shared" si="135"/>
        <v>1670.2283599999998</v>
      </c>
      <c r="AE67" s="173">
        <f t="shared" si="136"/>
        <v>6769.7188099999994</v>
      </c>
      <c r="AF67" s="158">
        <f t="shared" si="135"/>
        <v>0</v>
      </c>
      <c r="AG67" s="159">
        <f t="shared" si="137"/>
        <v>3310.7896199999996</v>
      </c>
      <c r="AH67" s="158">
        <f t="shared" si="138"/>
        <v>0</v>
      </c>
      <c r="AI67" s="158">
        <f t="shared" si="138"/>
        <v>0</v>
      </c>
      <c r="AJ67" s="158">
        <f t="shared" si="138"/>
        <v>0</v>
      </c>
      <c r="AK67" s="159">
        <f t="shared" si="139"/>
        <v>0</v>
      </c>
      <c r="AL67" s="158">
        <f t="shared" si="140"/>
        <v>0</v>
      </c>
      <c r="AM67" s="158">
        <f t="shared" si="140"/>
        <v>0</v>
      </c>
      <c r="AN67" s="158">
        <f t="shared" si="140"/>
        <v>0</v>
      </c>
      <c r="AO67" s="159">
        <f t="shared" si="141"/>
        <v>0</v>
      </c>
      <c r="AP67" s="160">
        <f t="shared" si="142"/>
        <v>6769.7188099999994</v>
      </c>
      <c r="AQ67" s="175">
        <f t="shared" si="143"/>
        <v>0</v>
      </c>
      <c r="AR67" s="225">
        <f t="shared" si="144"/>
        <v>0</v>
      </c>
    </row>
    <row r="68" spans="1:44" ht="15.5" x14ac:dyDescent="0.35">
      <c r="B68" s="235" t="s">
        <v>72</v>
      </c>
      <c r="C68" s="267"/>
      <c r="D68" s="267"/>
      <c r="E68" s="268"/>
      <c r="F68" s="268"/>
      <c r="G68" s="268"/>
      <c r="H68" s="264" t="s">
        <v>71</v>
      </c>
      <c r="I68" s="230"/>
      <c r="J68" s="230"/>
      <c r="K68" s="230"/>
      <c r="L68" s="268"/>
      <c r="M68" s="268"/>
      <c r="N68" s="269"/>
      <c r="O68" s="268"/>
      <c r="P68" s="264" t="s">
        <v>70</v>
      </c>
      <c r="Q68" s="268"/>
      <c r="R68" s="268"/>
      <c r="S68" s="270"/>
      <c r="T68" s="268"/>
      <c r="U68" s="271"/>
      <c r="V68" s="269"/>
      <c r="W68" s="269"/>
      <c r="X68" s="268"/>
      <c r="Y68" s="224"/>
      <c r="Z68" s="224"/>
      <c r="AA68" s="224"/>
      <c r="AB68" s="224"/>
      <c r="AC68" s="224"/>
      <c r="AD68" s="224"/>
      <c r="AE68" s="224"/>
      <c r="AF68" s="224"/>
      <c r="AG68" s="224"/>
      <c r="AH68" s="224"/>
      <c r="AI68" s="224"/>
      <c r="AJ68" s="224"/>
      <c r="AK68" s="224"/>
      <c r="AL68" s="224"/>
      <c r="AM68" s="224"/>
      <c r="AN68" s="224"/>
      <c r="AO68" s="224"/>
      <c r="AP68" s="224"/>
    </row>
    <row r="69" spans="1:44" ht="15.5" x14ac:dyDescent="0.35">
      <c r="B69" s="269"/>
      <c r="C69" s="272"/>
      <c r="D69" s="272"/>
      <c r="E69" s="230" t="s">
        <v>73</v>
      </c>
      <c r="F69" s="272"/>
      <c r="G69" s="272"/>
      <c r="H69" s="269"/>
      <c r="I69" s="233"/>
      <c r="J69" s="233"/>
      <c r="K69" s="273" t="s">
        <v>74</v>
      </c>
      <c r="L69" s="272"/>
      <c r="M69" s="272"/>
      <c r="N69" s="269"/>
      <c r="O69" s="269"/>
      <c r="P69" s="269"/>
      <c r="Q69" s="272"/>
      <c r="R69" s="272"/>
      <c r="S69" s="274"/>
      <c r="T69" s="272"/>
      <c r="U69" s="248"/>
      <c r="V69" s="269"/>
      <c r="W69" s="269"/>
      <c r="X69" s="275"/>
      <c r="Y69" s="232"/>
      <c r="Z69" s="232"/>
      <c r="AA69" s="232"/>
      <c r="AB69" s="232"/>
      <c r="AC69" s="232"/>
      <c r="AD69" s="232"/>
      <c r="AE69" s="232"/>
      <c r="AF69" s="232"/>
      <c r="AG69" s="232"/>
      <c r="AH69" s="232"/>
      <c r="AI69" s="232"/>
      <c r="AJ69" s="232"/>
      <c r="AK69" s="232"/>
      <c r="AL69" s="232"/>
      <c r="AM69" s="232"/>
      <c r="AN69" s="232"/>
      <c r="AO69" s="232"/>
      <c r="AP69" s="232"/>
    </row>
    <row r="70" spans="1:44" hidden="1" x14ac:dyDescent="0.3">
      <c r="C70" s="232"/>
      <c r="D70" s="232"/>
      <c r="E70" s="232"/>
      <c r="F70" s="232"/>
      <c r="G70" s="232"/>
      <c r="H70" s="232"/>
      <c r="I70" s="233"/>
      <c r="J70" s="233"/>
      <c r="K70" s="233"/>
      <c r="L70" s="232"/>
      <c r="M70" s="232"/>
      <c r="N70" s="232"/>
      <c r="O70" s="232"/>
      <c r="Q70" s="232"/>
      <c r="R70" s="232"/>
      <c r="S70" s="234"/>
      <c r="T70" s="232"/>
      <c r="U70" s="256"/>
      <c r="X70" s="231"/>
      <c r="Y70" s="232"/>
      <c r="Z70" s="232"/>
      <c r="AA70" s="232"/>
      <c r="AB70" s="232"/>
      <c r="AC70" s="232"/>
      <c r="AD70" s="232"/>
      <c r="AE70" s="232"/>
      <c r="AF70" s="232"/>
      <c r="AG70" s="232"/>
      <c r="AH70" s="232"/>
      <c r="AI70" s="232"/>
      <c r="AJ70" s="232"/>
      <c r="AK70" s="232"/>
      <c r="AL70" s="232"/>
      <c r="AM70" s="232"/>
      <c r="AN70" s="232"/>
      <c r="AO70" s="232"/>
      <c r="AP70" s="232"/>
    </row>
    <row r="71" spans="1:44" hidden="1" x14ac:dyDescent="0.45">
      <c r="E71" s="236"/>
      <c r="F71" s="237"/>
      <c r="G71" s="236"/>
      <c r="H71" s="236"/>
      <c r="I71" s="237"/>
      <c r="J71" s="237"/>
      <c r="K71" s="237"/>
      <c r="L71" s="236"/>
      <c r="M71" s="236"/>
      <c r="N71" s="236"/>
      <c r="O71" s="236"/>
      <c r="P71" s="236"/>
      <c r="Q71" s="236"/>
      <c r="R71" s="236"/>
      <c r="S71" s="238"/>
      <c r="T71" s="236"/>
      <c r="U71" s="257"/>
      <c r="X71" s="235"/>
      <c r="Y71" s="236"/>
      <c r="Z71" s="236"/>
      <c r="AA71" s="236"/>
      <c r="AB71" s="237"/>
      <c r="AC71" s="236"/>
      <c r="AD71" s="236"/>
      <c r="AE71" s="236"/>
      <c r="AF71" s="236"/>
      <c r="AG71" s="237"/>
      <c r="AH71" s="236"/>
      <c r="AI71" s="236"/>
      <c r="AJ71" s="236"/>
      <c r="AK71" s="237"/>
      <c r="AL71" s="236"/>
      <c r="AM71" s="236"/>
      <c r="AN71" s="236"/>
      <c r="AO71" s="237"/>
      <c r="AP71" s="239"/>
    </row>
    <row r="72" spans="1:44" hidden="1" x14ac:dyDescent="0.45">
      <c r="B72" s="240" t="s">
        <v>57</v>
      </c>
      <c r="C72" s="240"/>
      <c r="D72" s="240"/>
      <c r="E72" s="240"/>
      <c r="F72" s="240"/>
      <c r="G72" s="241"/>
      <c r="H72" s="241"/>
      <c r="I72" s="242"/>
      <c r="J72" s="242"/>
      <c r="K72" s="242"/>
      <c r="L72" s="241"/>
      <c r="M72" s="241"/>
      <c r="N72" s="241"/>
      <c r="O72" s="241"/>
      <c r="P72" s="241"/>
      <c r="Q72" s="241"/>
      <c r="R72" s="241"/>
      <c r="S72" s="243"/>
      <c r="T72" s="241"/>
      <c r="U72" s="258" t="s">
        <v>56</v>
      </c>
      <c r="X72" s="240" t="s">
        <v>57</v>
      </c>
      <c r="Y72" s="240"/>
      <c r="Z72" s="240"/>
      <c r="AA72" s="240"/>
      <c r="AB72" s="240"/>
      <c r="AC72" s="241"/>
      <c r="AD72" s="241"/>
      <c r="AE72" s="241"/>
      <c r="AF72" s="241"/>
      <c r="AG72" s="240"/>
      <c r="AH72" s="241"/>
      <c r="AI72" s="241"/>
      <c r="AJ72" s="241"/>
      <c r="AK72" s="240"/>
      <c r="AL72" s="241"/>
      <c r="AM72" s="241"/>
      <c r="AN72" s="241"/>
      <c r="AO72" s="241"/>
      <c r="AP72" s="244" t="s">
        <v>56</v>
      </c>
    </row>
    <row r="73" spans="1:44" ht="17" hidden="1" x14ac:dyDescent="0.4">
      <c r="B73" s="652" t="s">
        <v>65</v>
      </c>
      <c r="C73" s="653"/>
      <c r="D73" s="653"/>
      <c r="E73" s="653"/>
      <c r="F73" s="653"/>
      <c r="G73" s="653"/>
      <c r="H73" s="653"/>
      <c r="I73" s="653"/>
      <c r="J73" s="653"/>
      <c r="K73" s="653"/>
      <c r="L73" s="653"/>
      <c r="M73" s="653"/>
      <c r="N73" s="653"/>
      <c r="O73" s="653"/>
      <c r="P73" s="653"/>
      <c r="Q73" s="653"/>
      <c r="R73" s="653"/>
      <c r="S73" s="653"/>
      <c r="T73" s="653"/>
      <c r="U73" s="653"/>
      <c r="X73" s="652" t="s">
        <v>64</v>
      </c>
      <c r="Y73" s="653"/>
      <c r="Z73" s="653"/>
      <c r="AA73" s="653"/>
      <c r="AB73" s="653"/>
      <c r="AC73" s="653"/>
      <c r="AD73" s="653"/>
      <c r="AE73" s="653"/>
      <c r="AF73" s="653"/>
      <c r="AG73" s="653"/>
      <c r="AH73" s="653"/>
      <c r="AI73" s="653"/>
      <c r="AJ73" s="653"/>
      <c r="AK73" s="653"/>
      <c r="AL73" s="653"/>
      <c r="AM73" s="653"/>
      <c r="AN73" s="653"/>
      <c r="AO73" s="653"/>
      <c r="AP73" s="653"/>
    </row>
    <row r="74" spans="1:44" ht="17" x14ac:dyDescent="0.4">
      <c r="B74" s="245"/>
      <c r="C74" s="214">
        <v>43922</v>
      </c>
      <c r="D74" s="214">
        <v>43952</v>
      </c>
      <c r="E74" s="214">
        <v>43983</v>
      </c>
      <c r="F74" s="215" t="s">
        <v>42</v>
      </c>
      <c r="G74" s="214">
        <v>44013</v>
      </c>
      <c r="H74" s="214">
        <v>44044</v>
      </c>
      <c r="I74" s="649" t="s">
        <v>66</v>
      </c>
      <c r="J74" s="649"/>
      <c r="K74" s="649"/>
      <c r="L74" s="214">
        <v>44075</v>
      </c>
      <c r="M74" s="214">
        <v>44105</v>
      </c>
      <c r="N74" s="214">
        <v>44136</v>
      </c>
      <c r="O74" s="214">
        <v>44166</v>
      </c>
      <c r="P74" s="214">
        <v>44197</v>
      </c>
      <c r="Q74" s="214">
        <v>44228</v>
      </c>
      <c r="R74" s="214">
        <v>44256</v>
      </c>
      <c r="S74" s="650" t="s">
        <v>67</v>
      </c>
      <c r="T74" s="650"/>
      <c r="U74" s="651" t="s">
        <v>46</v>
      </c>
      <c r="V74" s="651"/>
      <c r="X74" s="245"/>
      <c r="Y74" s="214">
        <v>43922</v>
      </c>
      <c r="Z74" s="214">
        <v>43952</v>
      </c>
      <c r="AA74" s="214">
        <v>43983</v>
      </c>
      <c r="AB74" s="215" t="s">
        <v>42</v>
      </c>
      <c r="AC74" s="214">
        <v>44013</v>
      </c>
      <c r="AD74" s="214">
        <v>44044</v>
      </c>
      <c r="AE74" s="216" t="s">
        <v>66</v>
      </c>
      <c r="AF74" s="214">
        <v>44075</v>
      </c>
      <c r="AG74" s="215" t="s">
        <v>43</v>
      </c>
      <c r="AH74" s="214">
        <v>44105</v>
      </c>
      <c r="AI74" s="214">
        <v>44136</v>
      </c>
      <c r="AJ74" s="214">
        <v>44166</v>
      </c>
      <c r="AK74" s="215" t="s">
        <v>44</v>
      </c>
      <c r="AL74" s="214">
        <v>44197</v>
      </c>
      <c r="AM74" s="214">
        <v>44228</v>
      </c>
      <c r="AN74" s="214">
        <v>44256</v>
      </c>
      <c r="AO74" s="215" t="s">
        <v>45</v>
      </c>
      <c r="AP74" s="217" t="s">
        <v>46</v>
      </c>
      <c r="AQ74" s="218" t="s">
        <v>67</v>
      </c>
      <c r="AR74" s="206" t="s">
        <v>68</v>
      </c>
    </row>
    <row r="75" spans="1:44" ht="19" thickBot="1" x14ac:dyDescent="0.5">
      <c r="B75" s="265" t="s">
        <v>58</v>
      </c>
      <c r="C75" s="266"/>
      <c r="D75" s="266"/>
      <c r="E75" s="266"/>
      <c r="F75" s="266"/>
      <c r="G75" s="266"/>
      <c r="H75" s="266"/>
      <c r="I75" s="221" t="s">
        <v>14</v>
      </c>
      <c r="J75" s="221" t="s">
        <v>69</v>
      </c>
      <c r="K75" s="222" t="s">
        <v>77</v>
      </c>
      <c r="L75" s="266"/>
      <c r="M75" s="266"/>
      <c r="N75" s="266"/>
      <c r="O75" s="266"/>
      <c r="P75" s="266"/>
      <c r="Q75" s="266"/>
      <c r="R75" s="266"/>
      <c r="S75" s="221" t="s">
        <v>14</v>
      </c>
      <c r="T75" s="221" t="s">
        <v>69</v>
      </c>
      <c r="U75" s="250" t="s">
        <v>14</v>
      </c>
      <c r="V75" s="223" t="s">
        <v>69</v>
      </c>
      <c r="X75" s="654" t="s">
        <v>58</v>
      </c>
      <c r="Y75" s="653"/>
      <c r="Z75" s="653"/>
      <c r="AA75" s="653"/>
      <c r="AB75" s="653"/>
      <c r="AC75" s="653"/>
      <c r="AD75" s="653"/>
      <c r="AE75" s="653"/>
      <c r="AF75" s="653"/>
      <c r="AG75" s="653"/>
      <c r="AH75" s="653"/>
      <c r="AI75" s="653"/>
      <c r="AJ75" s="653"/>
      <c r="AK75" s="653"/>
      <c r="AL75" s="653"/>
      <c r="AM75" s="653"/>
      <c r="AN75" s="653"/>
      <c r="AO75" s="653"/>
      <c r="AP75" s="653"/>
    </row>
    <row r="76" spans="1:44" ht="19" thickBot="1" x14ac:dyDescent="0.4">
      <c r="A76" s="648" t="s">
        <v>59</v>
      </c>
      <c r="B76" s="148" t="s">
        <v>60</v>
      </c>
      <c r="C76" s="246">
        <v>0</v>
      </c>
      <c r="D76" s="246">
        <v>0</v>
      </c>
      <c r="E76" s="246">
        <v>35</v>
      </c>
      <c r="F76" s="247">
        <f>SUM(C76:E76)</f>
        <v>35</v>
      </c>
      <c r="G76" s="246">
        <v>70</v>
      </c>
      <c r="H76" s="246">
        <v>70</v>
      </c>
      <c r="I76" s="199">
        <f>F76+SUM(G76:H76)</f>
        <v>175</v>
      </c>
      <c r="J76" s="199">
        <f>I67:I76/0.153</f>
        <v>1143.7908496732027</v>
      </c>
      <c r="K76" s="199"/>
      <c r="L76" s="246">
        <v>70</v>
      </c>
      <c r="M76" s="246">
        <v>85</v>
      </c>
      <c r="N76" s="246">
        <v>85</v>
      </c>
      <c r="O76" s="246">
        <v>85</v>
      </c>
      <c r="P76" s="246">
        <v>85</v>
      </c>
      <c r="Q76" s="246">
        <v>85</v>
      </c>
      <c r="R76" s="246">
        <v>80</v>
      </c>
      <c r="S76" s="188">
        <f>SUM(L76:R76)</f>
        <v>575</v>
      </c>
      <c r="T76" s="164">
        <f>S76/0.212</f>
        <v>2712.2641509433961</v>
      </c>
      <c r="U76" s="259">
        <f>S76+I76</f>
        <v>750</v>
      </c>
      <c r="V76" s="260">
        <f>U76/0.365</f>
        <v>2054.7945205479455</v>
      </c>
      <c r="W76" s="648" t="s">
        <v>59</v>
      </c>
      <c r="X76" s="148" t="s">
        <v>60</v>
      </c>
      <c r="Y76" s="246">
        <v>0</v>
      </c>
      <c r="Z76" s="246">
        <v>0</v>
      </c>
      <c r="AA76" s="246">
        <v>35</v>
      </c>
      <c r="AB76" s="247">
        <f>SUM(Y76:AA76)</f>
        <v>35</v>
      </c>
      <c r="AC76" s="246">
        <v>70</v>
      </c>
      <c r="AD76" s="246">
        <v>70</v>
      </c>
      <c r="AE76" s="171">
        <f>AB76+SUM(AC76:AD76)</f>
        <v>175</v>
      </c>
      <c r="AF76" s="246">
        <v>70</v>
      </c>
      <c r="AG76" s="247">
        <f>SUM(AC76:AD76)+AF76</f>
        <v>210</v>
      </c>
      <c r="AH76" s="246">
        <v>85</v>
      </c>
      <c r="AI76" s="246">
        <v>85</v>
      </c>
      <c r="AJ76" s="246">
        <v>85</v>
      </c>
      <c r="AK76" s="247">
        <f>SUM(AH76:AJ76)</f>
        <v>255</v>
      </c>
      <c r="AL76" s="246">
        <v>85</v>
      </c>
      <c r="AM76" s="246">
        <v>85</v>
      </c>
      <c r="AN76" s="246">
        <v>80</v>
      </c>
      <c r="AO76" s="247">
        <f>SUM(AL76:AN76)</f>
        <v>250</v>
      </c>
      <c r="AP76" s="153">
        <f>AB76+AG76+AK76+AO76</f>
        <v>750</v>
      </c>
      <c r="AQ76" s="175">
        <f>+AF76+AK76+AO76</f>
        <v>575</v>
      </c>
      <c r="AR76" s="225">
        <f>AQ76/0.212</f>
        <v>2712.2641509433961</v>
      </c>
    </row>
    <row r="77" spans="1:44" ht="19" thickBot="1" x14ac:dyDescent="0.4">
      <c r="A77" s="648"/>
      <c r="B77" s="148" t="s">
        <v>61</v>
      </c>
      <c r="C77" s="147">
        <f t="array" ref="C77:E77">TRANSPOSE(Flux!D97:D99)/1000</f>
        <v>0</v>
      </c>
      <c r="D77" s="151">
        <v>0</v>
      </c>
      <c r="E77" s="154">
        <v>29.363</v>
      </c>
      <c r="F77" s="150">
        <f>SUM(C77:E77)</f>
        <v>29.363</v>
      </c>
      <c r="G77" s="147">
        <f t="array" ref="G77:H77">TRANSPOSE(Flux!D100:D101)/1000</f>
        <v>49.73</v>
      </c>
      <c r="H77" s="151">
        <v>59.213999999999999</v>
      </c>
      <c r="I77" s="200">
        <f>F77+SUM(G77:H77)</f>
        <v>138.30699999999999</v>
      </c>
      <c r="J77" s="200">
        <f>I68:I77/0.153</f>
        <v>903.96732026143786</v>
      </c>
      <c r="K77" s="200">
        <f>I76-I77</f>
        <v>36.693000000000012</v>
      </c>
      <c r="L77" s="148">
        <v>80</v>
      </c>
      <c r="M77" s="152">
        <v>80</v>
      </c>
      <c r="N77" s="148">
        <v>80</v>
      </c>
      <c r="O77" s="152">
        <v>80</v>
      </c>
      <c r="P77" s="148">
        <v>120</v>
      </c>
      <c r="Q77" s="152">
        <v>112</v>
      </c>
      <c r="R77" s="148">
        <v>120</v>
      </c>
      <c r="S77" s="189">
        <f>SUM(L77:R77)</f>
        <v>672</v>
      </c>
      <c r="T77" s="158">
        <f>S77/0.212</f>
        <v>3169.8113207547171</v>
      </c>
      <c r="U77" s="261">
        <f>S77+I77</f>
        <v>810.30700000000002</v>
      </c>
      <c r="V77" s="262">
        <f>U77/0.365</f>
        <v>2220.019178082192</v>
      </c>
      <c r="W77" s="648"/>
      <c r="X77" s="148" t="s">
        <v>61</v>
      </c>
      <c r="Y77" s="147">
        <f t="array" ref="Y77:AA77">TRANSPOSE(Flux!E97:E99)/1000</f>
        <v>0</v>
      </c>
      <c r="Z77" s="151">
        <v>0</v>
      </c>
      <c r="AA77" s="154">
        <v>27.018819999999998</v>
      </c>
      <c r="AB77" s="150">
        <f>SUM(Y77:AA77)</f>
        <v>27.018819999999998</v>
      </c>
      <c r="AC77" s="147">
        <f t="array" ref="AC77:AD77">TRANSPOSE(Flux!E100:E101)/1000</f>
        <v>51.997910000000005</v>
      </c>
      <c r="AD77" s="151">
        <v>64.41</v>
      </c>
      <c r="AE77" s="171">
        <f>AB77+SUM(AC77:AD77)</f>
        <v>143.42672999999999</v>
      </c>
      <c r="AF77" s="148"/>
      <c r="AG77" s="150">
        <f>SUM(AC77:AD77)+AF77</f>
        <v>116.40791</v>
      </c>
      <c r="AH77" s="152"/>
      <c r="AI77" s="148"/>
      <c r="AJ77" s="152"/>
      <c r="AK77" s="150">
        <f>SUM(AH77:AJ77)</f>
        <v>0</v>
      </c>
      <c r="AL77" s="148"/>
      <c r="AM77" s="152"/>
      <c r="AN77" s="148"/>
      <c r="AO77" s="150">
        <f>SUM(AL77:AN77)</f>
        <v>0</v>
      </c>
      <c r="AP77" s="153">
        <f>AB77+AG77+AK77+AO77</f>
        <v>143.42672999999999</v>
      </c>
      <c r="AQ77" s="175">
        <f>+AF77+AK77+AO77</f>
        <v>0</v>
      </c>
      <c r="AR77" s="225">
        <f>AQ77/0.212</f>
        <v>0</v>
      </c>
    </row>
    <row r="78" spans="1:44" hidden="1" x14ac:dyDescent="0.45"/>
    <row r="79" spans="1:44" s="208" customFormat="1" x14ac:dyDescent="0.45">
      <c r="B79" s="208" t="s">
        <v>75</v>
      </c>
      <c r="D79" s="208" t="s">
        <v>78</v>
      </c>
      <c r="H79" s="208" t="s">
        <v>76</v>
      </c>
      <c r="I79" s="207"/>
      <c r="J79" s="207"/>
      <c r="K79" s="207"/>
      <c r="L79" s="208" t="s">
        <v>79</v>
      </c>
      <c r="U79" s="249"/>
    </row>
  </sheetData>
  <mergeCells count="76">
    <mergeCell ref="B3:U3"/>
    <mergeCell ref="X3:AP3"/>
    <mergeCell ref="X5:AP5"/>
    <mergeCell ref="A6:A7"/>
    <mergeCell ref="W6:W7"/>
    <mergeCell ref="A8:A9"/>
    <mergeCell ref="W8:W9"/>
    <mergeCell ref="A10:A11"/>
    <mergeCell ref="W10:W11"/>
    <mergeCell ref="X12:AP12"/>
    <mergeCell ref="A13:A14"/>
    <mergeCell ref="W13:W14"/>
    <mergeCell ref="A15:A16"/>
    <mergeCell ref="W15:W16"/>
    <mergeCell ref="A17:A18"/>
    <mergeCell ref="W17:W18"/>
    <mergeCell ref="X19:AP19"/>
    <mergeCell ref="A20:A21"/>
    <mergeCell ref="W20:W21"/>
    <mergeCell ref="A22:A23"/>
    <mergeCell ref="W22:W23"/>
    <mergeCell ref="A24:A25"/>
    <mergeCell ref="W24:W25"/>
    <mergeCell ref="X26:AP26"/>
    <mergeCell ref="A27:A28"/>
    <mergeCell ref="W27:W28"/>
    <mergeCell ref="A29:A30"/>
    <mergeCell ref="W29:W30"/>
    <mergeCell ref="A31:A32"/>
    <mergeCell ref="W31:W32"/>
    <mergeCell ref="X33:AP33"/>
    <mergeCell ref="A34:A35"/>
    <mergeCell ref="W34:W35"/>
    <mergeCell ref="A36:A37"/>
    <mergeCell ref="W36:W37"/>
    <mergeCell ref="A38:A39"/>
    <mergeCell ref="W38:W39"/>
    <mergeCell ref="X40:AP40"/>
    <mergeCell ref="A41:A42"/>
    <mergeCell ref="W41:W42"/>
    <mergeCell ref="A43:A44"/>
    <mergeCell ref="W43:W44"/>
    <mergeCell ref="X54:AP54"/>
    <mergeCell ref="A45:A46"/>
    <mergeCell ref="W45:W46"/>
    <mergeCell ref="X47:AP47"/>
    <mergeCell ref="A48:A49"/>
    <mergeCell ref="W48:W49"/>
    <mergeCell ref="W59:W60"/>
    <mergeCell ref="A50:A51"/>
    <mergeCell ref="W50:W51"/>
    <mergeCell ref="A52:A53"/>
    <mergeCell ref="W52:W53"/>
    <mergeCell ref="X73:AP73"/>
    <mergeCell ref="X75:AP75"/>
    <mergeCell ref="X61:AP61"/>
    <mergeCell ref="A62:A63"/>
    <mergeCell ref="W62:W63"/>
    <mergeCell ref="A64:A65"/>
    <mergeCell ref="W64:W65"/>
    <mergeCell ref="A76:A77"/>
    <mergeCell ref="W76:W77"/>
    <mergeCell ref="I4:K4"/>
    <mergeCell ref="S4:T4"/>
    <mergeCell ref="U4:V4"/>
    <mergeCell ref="I74:K74"/>
    <mergeCell ref="S74:T74"/>
    <mergeCell ref="U74:V74"/>
    <mergeCell ref="A66:A67"/>
    <mergeCell ref="W66:W67"/>
    <mergeCell ref="B73:U73"/>
    <mergeCell ref="A55:A56"/>
    <mergeCell ref="W55:W56"/>
    <mergeCell ref="A57:A58"/>
    <mergeCell ref="W57:W58"/>
    <mergeCell ref="A59:A60"/>
  </mergeCells>
  <printOptions horizontalCentered="1" verticalCentered="1"/>
  <pageMargins left="0.15748031496063" right="0.15748031496063" top="0.23" bottom="0.13" header="0.17" footer="0.13"/>
  <pageSetup paperSize="9" scale="44" orientation="landscape" blackAndWhite="1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B1:M23"/>
  <sheetViews>
    <sheetView topLeftCell="A4" workbookViewId="0">
      <selection activeCell="D27" sqref="D27"/>
    </sheetView>
  </sheetViews>
  <sheetFormatPr defaultColWidth="9.1796875" defaultRowHeight="15.5" x14ac:dyDescent="0.35"/>
  <cols>
    <col min="1" max="2" width="9.1796875" style="350"/>
    <col min="3" max="3" width="15.453125" style="350" customWidth="1"/>
    <col min="4" max="4" width="16" style="350" customWidth="1"/>
    <col min="5" max="8" width="12.26953125" style="350" customWidth="1"/>
    <col min="9" max="9" width="9.1796875" style="350"/>
    <col min="10" max="10" width="10.7265625" style="350" customWidth="1"/>
    <col min="11" max="11" width="13.81640625" style="350" customWidth="1"/>
    <col min="12" max="12" width="14.54296875" style="350" customWidth="1"/>
    <col min="13" max="13" width="11.1796875" style="350" customWidth="1"/>
    <col min="14" max="16384" width="9.1796875" style="350"/>
  </cols>
  <sheetData>
    <row r="1" spans="2:13" ht="16" thickBot="1" x14ac:dyDescent="0.4">
      <c r="B1" s="661" t="s">
        <v>107</v>
      </c>
      <c r="C1" s="661"/>
      <c r="D1" s="661"/>
      <c r="E1" s="661"/>
      <c r="J1" s="661" t="s">
        <v>107</v>
      </c>
      <c r="K1" s="661"/>
      <c r="L1" s="661"/>
      <c r="M1" s="661"/>
    </row>
    <row r="2" spans="2:13" ht="16" thickBot="1" x14ac:dyDescent="0.4">
      <c r="C2" s="665" t="s">
        <v>97</v>
      </c>
      <c r="D2" s="665"/>
      <c r="E2" s="665"/>
      <c r="F2" s="662" t="s">
        <v>111</v>
      </c>
      <c r="G2" s="663"/>
      <c r="H2" s="664"/>
      <c r="K2" s="665" t="s">
        <v>96</v>
      </c>
      <c r="L2" s="665"/>
      <c r="M2" s="665"/>
    </row>
    <row r="3" spans="2:13" ht="16" thickBot="1" x14ac:dyDescent="0.4">
      <c r="C3" s="392" t="s">
        <v>37</v>
      </c>
      <c r="D3" s="393" t="s">
        <v>38</v>
      </c>
      <c r="E3" s="394" t="s">
        <v>106</v>
      </c>
      <c r="F3" s="392" t="s">
        <v>37</v>
      </c>
      <c r="G3" s="393" t="s">
        <v>38</v>
      </c>
      <c r="H3" s="394" t="s">
        <v>106</v>
      </c>
      <c r="K3" s="392" t="s">
        <v>37</v>
      </c>
      <c r="L3" s="393" t="s">
        <v>38</v>
      </c>
      <c r="M3" s="396" t="s">
        <v>106</v>
      </c>
    </row>
    <row r="4" spans="2:13" x14ac:dyDescent="0.35">
      <c r="B4" s="351">
        <v>43922</v>
      </c>
      <c r="C4" s="387">
        <v>1770902.59</v>
      </c>
      <c r="D4" s="388">
        <v>1392679.29</v>
      </c>
      <c r="E4" s="423">
        <v>379</v>
      </c>
      <c r="F4" s="389">
        <f>(C4-K4)/K4%</f>
        <v>1.3289455734442797</v>
      </c>
      <c r="G4" s="390">
        <f t="shared" ref="G4:G12" si="0">(D4-L4)/L4%</f>
        <v>-26.294619958067809</v>
      </c>
      <c r="H4" s="391">
        <f t="shared" ref="H4:H12" si="1">(E4-M4)/M4%</f>
        <v>-29.944547134935306</v>
      </c>
      <c r="J4" s="351">
        <v>43556</v>
      </c>
      <c r="K4" s="388">
        <v>1747676.915</v>
      </c>
      <c r="L4" s="388">
        <v>1889521.8900000001</v>
      </c>
      <c r="M4" s="395">
        <v>541</v>
      </c>
    </row>
    <row r="5" spans="2:13" x14ac:dyDescent="0.35">
      <c r="B5" s="351">
        <v>43952</v>
      </c>
      <c r="C5" s="384">
        <v>811747.15999999992</v>
      </c>
      <c r="D5" s="358">
        <v>928874.87</v>
      </c>
      <c r="E5" s="424">
        <v>253</v>
      </c>
      <c r="F5" s="377">
        <f t="shared" ref="F5:F12" si="2">(C5-K5)/K5%</f>
        <v>-58.797342108375425</v>
      </c>
      <c r="G5" s="353">
        <f t="shared" si="0"/>
        <v>-52.238694499555599</v>
      </c>
      <c r="H5" s="378">
        <f t="shared" si="1"/>
        <v>-54.414414414414416</v>
      </c>
      <c r="J5" s="351">
        <v>43586</v>
      </c>
      <c r="K5" s="358">
        <v>1970133</v>
      </c>
      <c r="L5" s="358">
        <v>1944827.22</v>
      </c>
      <c r="M5" s="371">
        <v>555</v>
      </c>
    </row>
    <row r="6" spans="2:13" x14ac:dyDescent="0.35">
      <c r="B6" s="351">
        <v>43983</v>
      </c>
      <c r="C6" s="384">
        <v>1221113.72</v>
      </c>
      <c r="D6" s="358">
        <v>1137375.0299999998</v>
      </c>
      <c r="E6" s="424">
        <v>320</v>
      </c>
      <c r="F6" s="377">
        <f t="shared" si="2"/>
        <v>-36.684602993095872</v>
      </c>
      <c r="G6" s="353">
        <f t="shared" si="0"/>
        <v>-40.83265821397498</v>
      </c>
      <c r="H6" s="378">
        <f t="shared" si="1"/>
        <v>-40.959409594095945</v>
      </c>
      <c r="J6" s="351">
        <v>43617</v>
      </c>
      <c r="K6" s="358">
        <v>1928620.4900000002</v>
      </c>
      <c r="L6" s="358">
        <v>1922302.06</v>
      </c>
      <c r="M6" s="371">
        <v>542</v>
      </c>
    </row>
    <row r="7" spans="2:13" x14ac:dyDescent="0.35">
      <c r="B7" s="351">
        <v>44013</v>
      </c>
      <c r="C7" s="384">
        <v>1569093.97</v>
      </c>
      <c r="D7" s="358">
        <v>1640471.3599999999</v>
      </c>
      <c r="E7" s="424">
        <v>462</v>
      </c>
      <c r="F7" s="377">
        <f t="shared" si="2"/>
        <v>-14.571009414995862</v>
      </c>
      <c r="G7" s="353">
        <f t="shared" si="0"/>
        <v>-12.947969847006403</v>
      </c>
      <c r="H7" s="378">
        <f t="shared" si="1"/>
        <v>-13.157894736842104</v>
      </c>
      <c r="J7" s="351">
        <v>43647</v>
      </c>
      <c r="K7" s="358">
        <v>1836723.06</v>
      </c>
      <c r="L7" s="358">
        <v>1884472.26</v>
      </c>
      <c r="M7" s="371">
        <v>532</v>
      </c>
    </row>
    <row r="8" spans="2:13" x14ac:dyDescent="0.35">
      <c r="B8" s="351">
        <v>44044</v>
      </c>
      <c r="C8" s="384">
        <v>1576122.3900000001</v>
      </c>
      <c r="D8" s="358">
        <v>1670228.36</v>
      </c>
      <c r="E8" s="424">
        <v>456</v>
      </c>
      <c r="F8" s="377">
        <f t="shared" si="2"/>
        <v>-6.1756387688277954</v>
      </c>
      <c r="G8" s="353">
        <f t="shared" si="0"/>
        <v>-1.3415927443602753</v>
      </c>
      <c r="H8" s="378">
        <f t="shared" si="1"/>
        <v>-3.3898305084745766</v>
      </c>
      <c r="J8" s="351">
        <v>43678</v>
      </c>
      <c r="K8" s="358">
        <v>1679864.77</v>
      </c>
      <c r="L8" s="358">
        <v>1692940.73</v>
      </c>
      <c r="M8" s="371">
        <v>472</v>
      </c>
    </row>
    <row r="9" spans="2:13" x14ac:dyDescent="0.35">
      <c r="B9" s="351">
        <v>44075</v>
      </c>
      <c r="C9" s="384">
        <v>1938873.3599999999</v>
      </c>
      <c r="D9" s="358">
        <v>2062708.55</v>
      </c>
      <c r="E9" s="424">
        <v>560</v>
      </c>
      <c r="F9" s="379">
        <f t="shared" si="2"/>
        <v>41.651157201893184</v>
      </c>
      <c r="G9" s="354">
        <f t="shared" si="0"/>
        <v>33.543490652593277</v>
      </c>
      <c r="H9" s="380">
        <f t="shared" si="1"/>
        <v>31.147540983606561</v>
      </c>
      <c r="J9" s="351">
        <v>43709</v>
      </c>
      <c r="K9" s="358">
        <v>1368766.34</v>
      </c>
      <c r="L9" s="358">
        <v>1544596.8499999999</v>
      </c>
      <c r="M9" s="371">
        <v>427</v>
      </c>
    </row>
    <row r="10" spans="2:13" x14ac:dyDescent="0.35">
      <c r="B10" s="351">
        <v>44105</v>
      </c>
      <c r="C10" s="384">
        <v>2230184.7599999998</v>
      </c>
      <c r="D10" s="358">
        <v>2224337.36</v>
      </c>
      <c r="E10" s="424">
        <v>594</v>
      </c>
      <c r="F10" s="379">
        <f t="shared" si="2"/>
        <v>25.03102867276754</v>
      </c>
      <c r="G10" s="354">
        <f t="shared" si="0"/>
        <v>25.543091034928967</v>
      </c>
      <c r="H10" s="380">
        <f t="shared" si="1"/>
        <v>18.091451292246521</v>
      </c>
      <c r="J10" s="351">
        <v>43739</v>
      </c>
      <c r="K10" s="358">
        <v>1783705.04</v>
      </c>
      <c r="L10" s="358">
        <v>1771772.02</v>
      </c>
      <c r="M10" s="371">
        <v>503</v>
      </c>
    </row>
    <row r="11" spans="2:13" x14ac:dyDescent="0.35">
      <c r="B11" s="351">
        <v>44136</v>
      </c>
      <c r="C11" s="384">
        <v>2253181.037</v>
      </c>
      <c r="D11" s="358">
        <v>2401846.15</v>
      </c>
      <c r="E11" s="424">
        <v>648</v>
      </c>
      <c r="F11" s="379">
        <f t="shared" si="2"/>
        <v>9.4152209818553576</v>
      </c>
      <c r="G11" s="354">
        <f t="shared" si="0"/>
        <v>27.862577041538373</v>
      </c>
      <c r="H11" s="380">
        <f t="shared" si="1"/>
        <v>22.495274102079396</v>
      </c>
      <c r="J11" s="351">
        <v>43770</v>
      </c>
      <c r="K11" s="358">
        <v>2059293.96</v>
      </c>
      <c r="L11" s="358">
        <v>1878459.05</v>
      </c>
      <c r="M11" s="371">
        <v>529</v>
      </c>
    </row>
    <row r="12" spans="2:13" ht="16" thickBot="1" x14ac:dyDescent="0.4">
      <c r="B12" s="361">
        <v>44166</v>
      </c>
      <c r="C12" s="385">
        <v>2400000</v>
      </c>
      <c r="D12" s="362">
        <v>2363031</v>
      </c>
      <c r="E12" s="425">
        <v>630</v>
      </c>
      <c r="F12" s="381">
        <f t="shared" si="2"/>
        <v>24.780629738837202</v>
      </c>
      <c r="G12" s="363">
        <f t="shared" si="0"/>
        <v>34.37927526846714</v>
      </c>
      <c r="H12" s="382">
        <f t="shared" si="1"/>
        <v>24.260355029585796</v>
      </c>
      <c r="J12" s="361">
        <v>43800</v>
      </c>
      <c r="K12" s="362">
        <v>1923375.4509999999</v>
      </c>
      <c r="L12" s="362">
        <v>1758478.75</v>
      </c>
      <c r="M12" s="372">
        <v>507</v>
      </c>
    </row>
    <row r="13" spans="2:13" ht="16" thickBot="1" x14ac:dyDescent="0.4">
      <c r="B13" s="369" t="s">
        <v>14</v>
      </c>
      <c r="C13" s="386">
        <f>SUM(C4:C12)</f>
        <v>15771218.987</v>
      </c>
      <c r="D13" s="366">
        <f>SUM(D4:D12)</f>
        <v>15821551.970000001</v>
      </c>
      <c r="E13" s="422">
        <f>SUM(E4:E12)</f>
        <v>4302</v>
      </c>
      <c r="F13" s="383">
        <f>(C13-K13)/K13%</f>
        <v>-3.2331261350400751</v>
      </c>
      <c r="G13" s="367">
        <f>(D13-L13)/L13%</f>
        <v>-2.860000333153828</v>
      </c>
      <c r="H13" s="368">
        <f>(E13-M13)/M13%</f>
        <v>-6.640625</v>
      </c>
      <c r="J13" s="364" t="s">
        <v>14</v>
      </c>
      <c r="K13" s="365">
        <f>SUM(K4:K12)</f>
        <v>16298159.025999999</v>
      </c>
      <c r="L13" s="365">
        <f>SUM(L4:L12)</f>
        <v>16287370.83</v>
      </c>
      <c r="M13" s="370">
        <f>SUM(M4:M12)</f>
        <v>4608</v>
      </c>
    </row>
    <row r="14" spans="2:13" ht="16" thickBot="1" x14ac:dyDescent="0.4"/>
    <row r="15" spans="2:13" x14ac:dyDescent="0.35">
      <c r="B15" s="407" t="s">
        <v>108</v>
      </c>
      <c r="C15" s="397">
        <f>SUM(C4:C6)</f>
        <v>3803763.4699999997</v>
      </c>
      <c r="D15" s="398">
        <f>SUM(D4:D6)</f>
        <v>3458929.19</v>
      </c>
      <c r="E15" s="399">
        <f>SUM(E4:E6)</f>
        <v>952</v>
      </c>
      <c r="F15" s="410">
        <f t="shared" ref="F15:H20" si="3">(C15-K15)/K15%</f>
        <v>-32.63419192005432</v>
      </c>
      <c r="G15" s="374">
        <f t="shared" si="3"/>
        <v>-39.914212484756128</v>
      </c>
      <c r="H15" s="375">
        <f t="shared" si="3"/>
        <v>-41.880341880341881</v>
      </c>
      <c r="J15" s="355" t="s">
        <v>108</v>
      </c>
      <c r="K15" s="359">
        <f>SUM(K4:K6)</f>
        <v>5646430.4050000003</v>
      </c>
      <c r="L15" s="359">
        <f>SUM(L4:L6)</f>
        <v>5756651.1699999999</v>
      </c>
      <c r="M15" s="356">
        <f>SUM(M4:M6)</f>
        <v>1638</v>
      </c>
    </row>
    <row r="16" spans="2:13" x14ac:dyDescent="0.35">
      <c r="B16" s="408" t="s">
        <v>109</v>
      </c>
      <c r="C16" s="400">
        <f>SUM(C7:C9)</f>
        <v>5084089.7200000007</v>
      </c>
      <c r="D16" s="359">
        <f>SUM(D7:D9)</f>
        <v>5373408.2699999996</v>
      </c>
      <c r="E16" s="401">
        <f>SUM(E7:E9)</f>
        <v>1478</v>
      </c>
      <c r="F16" s="411">
        <f t="shared" si="3"/>
        <v>4.067986538630028</v>
      </c>
      <c r="G16" s="373">
        <f t="shared" si="3"/>
        <v>4.9081988878022091</v>
      </c>
      <c r="H16" s="376">
        <f t="shared" si="3"/>
        <v>3.2844164919636616</v>
      </c>
      <c r="J16" s="355" t="s">
        <v>109</v>
      </c>
      <c r="K16" s="359">
        <f>SUM(K7:K9)</f>
        <v>4885354.17</v>
      </c>
      <c r="L16" s="359">
        <f>SUM(L7:L9)</f>
        <v>5122009.84</v>
      </c>
      <c r="M16" s="356">
        <f>SUM(M7:M9)</f>
        <v>1431</v>
      </c>
    </row>
    <row r="17" spans="2:13" ht="16" thickBot="1" x14ac:dyDescent="0.4">
      <c r="B17" s="409" t="s">
        <v>110</v>
      </c>
      <c r="C17" s="400">
        <f>SUM(C10:C12)</f>
        <v>6883365.7970000003</v>
      </c>
      <c r="D17" s="359">
        <f>SUM(D10:D12)</f>
        <v>6989214.5099999998</v>
      </c>
      <c r="E17" s="401">
        <f>SUM(E10:E12)</f>
        <v>1872</v>
      </c>
      <c r="F17" s="411">
        <f t="shared" si="3"/>
        <v>19.370773706974461</v>
      </c>
      <c r="G17" s="373">
        <f t="shared" si="3"/>
        <v>29.221473190440072</v>
      </c>
      <c r="H17" s="376">
        <f t="shared" si="3"/>
        <v>21.637426900584796</v>
      </c>
      <c r="J17" s="355" t="s">
        <v>110</v>
      </c>
      <c r="K17" s="359">
        <f>SUM(K10:K12)</f>
        <v>5766374.4509999994</v>
      </c>
      <c r="L17" s="359">
        <f>SUM(L10:L12)</f>
        <v>5408709.8200000003</v>
      </c>
      <c r="M17" s="356">
        <f>SUM(M10:M12)</f>
        <v>1539</v>
      </c>
    </row>
    <row r="18" spans="2:13" x14ac:dyDescent="0.35">
      <c r="B18" s="402" t="s">
        <v>114</v>
      </c>
      <c r="C18" s="413">
        <f>SUM(C15:C17)</f>
        <v>15771218.987000002</v>
      </c>
      <c r="D18" s="413">
        <f>SUM(D15:D17)</f>
        <v>15821551.969999999</v>
      </c>
      <c r="E18" s="413">
        <f>SUM(E15:E17)</f>
        <v>4302</v>
      </c>
      <c r="F18" s="411">
        <f t="shared" si="3"/>
        <v>-3.2331261350400635</v>
      </c>
      <c r="G18" s="373">
        <f t="shared" si="3"/>
        <v>-2.8600003331538395</v>
      </c>
      <c r="H18" s="376">
        <f t="shared" si="3"/>
        <v>-6.640625</v>
      </c>
      <c r="J18" s="402" t="s">
        <v>114</v>
      </c>
      <c r="K18" s="403">
        <f>SUM(K15:K17)</f>
        <v>16298159.025999999</v>
      </c>
      <c r="L18" s="403">
        <f>SUM(L15:L17)</f>
        <v>16287370.83</v>
      </c>
      <c r="M18" s="403">
        <f>SUM(M15:M17)</f>
        <v>4608</v>
      </c>
    </row>
    <row r="19" spans="2:13" ht="16" thickBot="1" x14ac:dyDescent="0.4">
      <c r="B19" s="412" t="s">
        <v>112</v>
      </c>
      <c r="C19" s="413">
        <v>8230000</v>
      </c>
      <c r="D19" s="403">
        <v>8230000</v>
      </c>
      <c r="E19" s="414">
        <v>2165</v>
      </c>
      <c r="F19" s="415">
        <f t="shared" si="3"/>
        <v>33.418556113915081</v>
      </c>
      <c r="G19" s="416">
        <f t="shared" si="3"/>
        <v>35.372540543705796</v>
      </c>
      <c r="H19" s="417">
        <f t="shared" si="3"/>
        <v>26.018626309662398</v>
      </c>
      <c r="J19" s="402" t="s">
        <v>112</v>
      </c>
      <c r="K19" s="403">
        <v>6168557.2379999999</v>
      </c>
      <c r="L19" s="403">
        <v>6079519.5</v>
      </c>
      <c r="M19" s="404">
        <v>1718</v>
      </c>
    </row>
    <row r="20" spans="2:13" ht="16" thickBot="1" x14ac:dyDescent="0.4">
      <c r="B20" s="405" t="s">
        <v>14</v>
      </c>
      <c r="C20" s="406">
        <f>+C18+C19</f>
        <v>24001218.987000003</v>
      </c>
      <c r="D20" s="406">
        <f>+D18+D19</f>
        <v>24051551.969999999</v>
      </c>
      <c r="E20" s="406">
        <f>+E18+E19</f>
        <v>6467</v>
      </c>
      <c r="F20" s="420">
        <f t="shared" si="3"/>
        <v>6.8301157364009022</v>
      </c>
      <c r="G20" s="420">
        <f t="shared" si="3"/>
        <v>7.531943936526651</v>
      </c>
      <c r="H20" s="421">
        <f t="shared" si="3"/>
        <v>2.2288966171356308</v>
      </c>
      <c r="J20" s="405" t="s">
        <v>14</v>
      </c>
      <c r="K20" s="406">
        <f>+K18+K19</f>
        <v>22466716.263999999</v>
      </c>
      <c r="L20" s="406">
        <f>+L18+L19</f>
        <v>22366890.329999998</v>
      </c>
      <c r="M20" s="406">
        <f>+M18+M19</f>
        <v>6326</v>
      </c>
    </row>
    <row r="21" spans="2:13" x14ac:dyDescent="0.35">
      <c r="B21" s="418"/>
      <c r="C21" s="419"/>
      <c r="D21" s="419" t="s">
        <v>115</v>
      </c>
      <c r="E21" s="419"/>
      <c r="F21" s="352"/>
      <c r="G21" s="352"/>
      <c r="H21" s="352"/>
    </row>
    <row r="22" spans="2:13" x14ac:dyDescent="0.35">
      <c r="B22" s="357"/>
      <c r="C22" s="360"/>
      <c r="D22" s="360"/>
      <c r="E22" s="360"/>
      <c r="F22" s="352"/>
      <c r="G22" s="352"/>
      <c r="H22" s="352"/>
    </row>
    <row r="23" spans="2:13" x14ac:dyDescent="0.35">
      <c r="B23" s="357"/>
      <c r="C23" s="360"/>
      <c r="D23" s="360" t="s">
        <v>113</v>
      </c>
      <c r="E23" s="360"/>
      <c r="F23" s="352"/>
      <c r="G23" s="352"/>
      <c r="H23" s="352"/>
    </row>
  </sheetData>
  <mergeCells count="5">
    <mergeCell ref="B1:E1"/>
    <mergeCell ref="J1:M1"/>
    <mergeCell ref="F2:H2"/>
    <mergeCell ref="C2:E2"/>
    <mergeCell ref="K2:M2"/>
  </mergeCells>
  <pageMargins left="0.19685039370078741" right="0.19685039370078741" top="0.74803149606299213" bottom="0.74803149606299213" header="0.31496062992125984" footer="0.31496062992125984"/>
  <pageSetup paperSize="9" scale="93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3:I48"/>
  <sheetViews>
    <sheetView topLeftCell="A37" workbookViewId="0">
      <selection activeCell="B35" sqref="B35:E48"/>
    </sheetView>
  </sheetViews>
  <sheetFormatPr defaultRowHeight="12.5" x14ac:dyDescent="0.25"/>
  <cols>
    <col min="2" max="2" width="15.1796875" customWidth="1"/>
    <col min="3" max="3" width="9.81640625" bestFit="1" customWidth="1"/>
    <col min="4" max="5" width="11.26953125" bestFit="1" customWidth="1"/>
  </cols>
  <sheetData>
    <row r="3" spans="2:9" ht="18.5" x14ac:dyDescent="0.45">
      <c r="B3" s="666" t="s">
        <v>37</v>
      </c>
      <c r="C3" s="666"/>
      <c r="D3" s="666"/>
      <c r="E3" s="666"/>
    </row>
    <row r="4" spans="2:9" ht="18.5" x14ac:dyDescent="0.45">
      <c r="B4" s="434"/>
      <c r="C4" s="435" t="s">
        <v>63</v>
      </c>
      <c r="D4" s="435" t="s">
        <v>62</v>
      </c>
      <c r="E4" s="435" t="s">
        <v>14</v>
      </c>
    </row>
    <row r="5" spans="2:9" ht="18.5" hidden="1" x14ac:dyDescent="0.45">
      <c r="B5" s="436">
        <v>43556</v>
      </c>
      <c r="C5" s="437">
        <v>70272.62</v>
      </c>
      <c r="D5" s="437">
        <v>83073.585000000006</v>
      </c>
      <c r="E5" s="437">
        <v>153346.20500000002</v>
      </c>
      <c r="I5">
        <v>30905.4</v>
      </c>
    </row>
    <row r="6" spans="2:9" ht="18.5" hidden="1" x14ac:dyDescent="0.45">
      <c r="B6" s="436">
        <v>43586</v>
      </c>
      <c r="C6" s="437">
        <v>68818</v>
      </c>
      <c r="D6" s="437">
        <v>82737</v>
      </c>
      <c r="E6" s="437">
        <v>151555</v>
      </c>
      <c r="I6">
        <v>46552.7</v>
      </c>
    </row>
    <row r="7" spans="2:9" ht="18.5" hidden="1" x14ac:dyDescent="0.45">
      <c r="B7" s="436">
        <v>43617</v>
      </c>
      <c r="C7" s="437">
        <v>64730</v>
      </c>
      <c r="D7" s="437">
        <v>43652.43</v>
      </c>
      <c r="E7" s="437">
        <v>108382.43</v>
      </c>
    </row>
    <row r="8" spans="2:9" ht="18.5" hidden="1" x14ac:dyDescent="0.45">
      <c r="B8" s="436">
        <v>43647</v>
      </c>
      <c r="C8" s="437">
        <v>69762.33</v>
      </c>
      <c r="D8" s="437">
        <v>19496.560000000001</v>
      </c>
      <c r="E8" s="437">
        <v>89258.89</v>
      </c>
    </row>
    <row r="9" spans="2:9" ht="18.5" hidden="1" x14ac:dyDescent="0.45">
      <c r="B9" s="436">
        <v>43678</v>
      </c>
      <c r="C9" s="437">
        <v>23713.5</v>
      </c>
      <c r="D9" s="437">
        <v>3041.21</v>
      </c>
      <c r="E9" s="437">
        <v>26754.71</v>
      </c>
    </row>
    <row r="10" spans="2:9" ht="18.5" hidden="1" x14ac:dyDescent="0.45">
      <c r="B10" s="436">
        <v>43709</v>
      </c>
      <c r="C10" s="437">
        <v>10051.44</v>
      </c>
      <c r="D10" s="437">
        <v>0</v>
      </c>
      <c r="E10" s="437">
        <v>10051.44</v>
      </c>
    </row>
    <row r="11" spans="2:9" ht="18.5" hidden="1" x14ac:dyDescent="0.45">
      <c r="B11" s="436">
        <v>43739</v>
      </c>
      <c r="C11" s="437">
        <v>52270.55</v>
      </c>
      <c r="D11" s="437">
        <v>42257.57</v>
      </c>
      <c r="E11" s="437">
        <v>94528.12</v>
      </c>
    </row>
    <row r="12" spans="2:9" ht="18.5" hidden="1" x14ac:dyDescent="0.45">
      <c r="B12" s="436">
        <v>43770</v>
      </c>
      <c r="C12" s="437">
        <v>86064.16</v>
      </c>
      <c r="D12" s="437">
        <v>85742.27</v>
      </c>
      <c r="E12" s="437">
        <v>171806.43</v>
      </c>
    </row>
    <row r="13" spans="2:9" ht="18.5" hidden="1" x14ac:dyDescent="0.45">
      <c r="B13" s="436">
        <v>43800</v>
      </c>
      <c r="C13" s="437">
        <v>78870.899999999994</v>
      </c>
      <c r="D13" s="437">
        <v>122658.951</v>
      </c>
      <c r="E13" s="437">
        <v>201529.851</v>
      </c>
    </row>
    <row r="14" spans="2:9" ht="18.5" hidden="1" x14ac:dyDescent="0.45">
      <c r="B14" s="436">
        <v>43831</v>
      </c>
      <c r="C14" s="437">
        <v>94617.74</v>
      </c>
      <c r="D14" s="437">
        <v>144869.4</v>
      </c>
      <c r="E14" s="437">
        <v>239487.14</v>
      </c>
    </row>
    <row r="15" spans="2:9" ht="18.5" hidden="1" x14ac:dyDescent="0.45">
      <c r="B15" s="436">
        <v>43862</v>
      </c>
      <c r="C15" s="437">
        <v>95671.81</v>
      </c>
      <c r="D15" s="437">
        <v>127023.06</v>
      </c>
      <c r="E15" s="437">
        <v>222694.87</v>
      </c>
    </row>
    <row r="16" spans="2:9" ht="19" hidden="1" thickBot="1" x14ac:dyDescent="0.5">
      <c r="B16" s="438">
        <v>43891</v>
      </c>
      <c r="C16" s="439">
        <v>93735</v>
      </c>
      <c r="D16" s="439">
        <v>153984.508</v>
      </c>
      <c r="E16" s="439">
        <v>247719.508</v>
      </c>
    </row>
    <row r="17" spans="2:5" ht="19" hidden="1" thickBot="1" x14ac:dyDescent="0.5">
      <c r="B17" s="440" t="s">
        <v>82</v>
      </c>
      <c r="C17" s="441">
        <f>SUM(C5:C16)</f>
        <v>808578.05</v>
      </c>
      <c r="D17" s="441">
        <f>SUM(D5:D16)</f>
        <v>908536.54400000011</v>
      </c>
      <c r="E17" s="444">
        <f>SUM(E5:E16)</f>
        <v>1717114.594</v>
      </c>
    </row>
    <row r="18" spans="2:5" ht="18.5" hidden="1" x14ac:dyDescent="0.45">
      <c r="B18" s="442">
        <v>43922</v>
      </c>
      <c r="C18" s="443">
        <v>106802.01</v>
      </c>
      <c r="D18" s="443">
        <v>235996.09</v>
      </c>
      <c r="E18" s="443">
        <v>342798.1</v>
      </c>
    </row>
    <row r="19" spans="2:5" ht="18.5" hidden="1" x14ac:dyDescent="0.45">
      <c r="B19" s="436">
        <v>43952</v>
      </c>
      <c r="C19" s="437">
        <v>108804.17</v>
      </c>
      <c r="D19" s="437">
        <v>101476.85</v>
      </c>
      <c r="E19" s="437">
        <v>210281.02000000002</v>
      </c>
    </row>
    <row r="20" spans="2:5" ht="18.5" hidden="1" x14ac:dyDescent="0.45">
      <c r="B20" s="436">
        <v>43983</v>
      </c>
      <c r="C20" s="437">
        <v>78057.740000000005</v>
      </c>
      <c r="D20" s="437">
        <v>81643.81</v>
      </c>
      <c r="E20" s="437">
        <v>159701.54999999999</v>
      </c>
    </row>
    <row r="21" spans="2:5" ht="18.5" hidden="1" x14ac:dyDescent="0.45">
      <c r="B21" s="436">
        <v>44013</v>
      </c>
      <c r="C21" s="437">
        <v>75207.429999999993</v>
      </c>
      <c r="D21" s="437">
        <v>118041.54</v>
      </c>
      <c r="E21" s="437">
        <v>193248.96999999997</v>
      </c>
    </row>
    <row r="22" spans="2:5" ht="18.5" x14ac:dyDescent="0.45">
      <c r="B22" s="436">
        <v>44044</v>
      </c>
      <c r="C22" s="437">
        <v>15647.3</v>
      </c>
      <c r="D22" s="437">
        <v>30905.4</v>
      </c>
      <c r="E22" s="437">
        <f>SUM(C22:D22)</f>
        <v>46552.7</v>
      </c>
    </row>
    <row r="23" spans="2:5" ht="18.5" x14ac:dyDescent="0.45">
      <c r="B23" s="436">
        <v>44075</v>
      </c>
      <c r="C23" s="437">
        <v>70465.710000000006</v>
      </c>
      <c r="D23" s="437">
        <v>101947.41</v>
      </c>
      <c r="E23" s="437">
        <v>172413.12</v>
      </c>
    </row>
    <row r="24" spans="2:5" ht="18.5" x14ac:dyDescent="0.45">
      <c r="B24" s="436">
        <v>44105</v>
      </c>
      <c r="C24" s="437">
        <v>98518.14</v>
      </c>
      <c r="D24" s="437">
        <v>117651.24</v>
      </c>
      <c r="E24" s="437">
        <v>216169.38</v>
      </c>
    </row>
    <row r="25" spans="2:5" ht="18.5" x14ac:dyDescent="0.45">
      <c r="B25" s="436">
        <v>44136</v>
      </c>
      <c r="C25" s="437">
        <v>89885.04</v>
      </c>
      <c r="D25" s="437">
        <v>155892.967</v>
      </c>
      <c r="E25" s="437">
        <v>245778.00699999998</v>
      </c>
    </row>
    <row r="26" spans="2:5" ht="18.5" x14ac:dyDescent="0.45">
      <c r="B26" s="436">
        <v>44166</v>
      </c>
      <c r="C26" s="437">
        <v>106599</v>
      </c>
      <c r="D26" s="437">
        <v>186979</v>
      </c>
      <c r="E26" s="437">
        <v>293578</v>
      </c>
    </row>
    <row r="27" spans="2:5" ht="18.5" x14ac:dyDescent="0.45">
      <c r="B27" s="436">
        <v>44197</v>
      </c>
      <c r="C27" s="437">
        <v>124345</v>
      </c>
      <c r="D27" s="437">
        <v>174640</v>
      </c>
      <c r="E27" s="437">
        <v>298985</v>
      </c>
    </row>
    <row r="28" spans="2:5" ht="18.5" x14ac:dyDescent="0.45">
      <c r="B28" s="436" t="s">
        <v>117</v>
      </c>
      <c r="C28" s="437">
        <v>64422.09</v>
      </c>
      <c r="D28" s="437">
        <v>56291.65</v>
      </c>
      <c r="E28" s="437">
        <f>SUM(C28:D28)</f>
        <v>120713.73999999999</v>
      </c>
    </row>
    <row r="29" spans="2:5" ht="19" hidden="1" thickBot="1" x14ac:dyDescent="0.5">
      <c r="B29" s="438">
        <v>44256</v>
      </c>
      <c r="C29" s="439"/>
      <c r="D29" s="439"/>
      <c r="E29" s="439"/>
    </row>
    <row r="30" spans="2:5" ht="19" hidden="1" thickBot="1" x14ac:dyDescent="0.5">
      <c r="B30" s="440" t="s">
        <v>46</v>
      </c>
      <c r="C30" s="441">
        <f>SUM(C18:C29)</f>
        <v>938753.63</v>
      </c>
      <c r="D30" s="441">
        <f>SUM(D18:D29)</f>
        <v>1361465.9569999999</v>
      </c>
      <c r="E30" s="444">
        <f>SUM(E18:E29)</f>
        <v>2300219.5870000003</v>
      </c>
    </row>
    <row r="31" spans="2:5" ht="18.5" x14ac:dyDescent="0.45">
      <c r="B31" s="438" t="s">
        <v>116</v>
      </c>
      <c r="C31" s="437">
        <f>SUM(C22:C28)</f>
        <v>569882.28</v>
      </c>
      <c r="D31" s="437">
        <f>SUM(D22:D28)</f>
        <v>824307.66700000002</v>
      </c>
      <c r="E31" s="437">
        <f>SUM(E22:E28)</f>
        <v>1394189.9469999999</v>
      </c>
    </row>
    <row r="35" spans="2:7" ht="13" x14ac:dyDescent="0.3">
      <c r="B35" s="667" t="s">
        <v>141</v>
      </c>
      <c r="C35" s="667"/>
      <c r="D35" s="667"/>
      <c r="E35" s="667"/>
    </row>
    <row r="36" spans="2:7" x14ac:dyDescent="0.25">
      <c r="B36" s="501"/>
      <c r="C36" s="502" t="s">
        <v>63</v>
      </c>
      <c r="D36" s="502" t="s">
        <v>62</v>
      </c>
      <c r="E36" s="502" t="s">
        <v>14</v>
      </c>
    </row>
    <row r="37" spans="2:7" ht="14.5" x14ac:dyDescent="0.35">
      <c r="B37" s="501" t="s">
        <v>3</v>
      </c>
      <c r="C37" s="503">
        <v>2032416</v>
      </c>
      <c r="D37" s="503">
        <v>4209056</v>
      </c>
      <c r="E37" s="502">
        <f>+C37+D37</f>
        <v>6241472</v>
      </c>
      <c r="F37" s="22"/>
      <c r="G37" s="22"/>
    </row>
    <row r="38" spans="2:7" ht="14.5" x14ac:dyDescent="0.35">
      <c r="B38" s="501" t="s">
        <v>4</v>
      </c>
      <c r="C38" s="503">
        <v>690124</v>
      </c>
      <c r="D38" s="503">
        <v>1566999</v>
      </c>
      <c r="E38" s="502">
        <f>+C38+D38</f>
        <v>2257123</v>
      </c>
      <c r="F38" s="22"/>
      <c r="G38" s="22"/>
    </row>
    <row r="39" spans="2:7" ht="14.5" x14ac:dyDescent="0.35">
      <c r="B39" s="501" t="s">
        <v>5</v>
      </c>
      <c r="C39" s="504">
        <v>427622</v>
      </c>
      <c r="D39" s="504">
        <v>571186</v>
      </c>
      <c r="E39" s="502">
        <f>+C39+D39</f>
        <v>998808</v>
      </c>
      <c r="F39" s="22"/>
      <c r="G39" s="22"/>
    </row>
    <row r="40" spans="2:7" ht="13.5" thickBot="1" x14ac:dyDescent="0.3">
      <c r="B40" s="505" t="s">
        <v>6</v>
      </c>
      <c r="C40" s="506">
        <v>1036800</v>
      </c>
      <c r="D40" s="507">
        <v>1460100</v>
      </c>
      <c r="E40" s="508">
        <f>+C40+D40</f>
        <v>2496900</v>
      </c>
    </row>
    <row r="41" spans="2:7" ht="13.5" thickBot="1" x14ac:dyDescent="0.35">
      <c r="B41" s="512" t="s">
        <v>142</v>
      </c>
      <c r="C41" s="513">
        <f>SUM(C37:C40)</f>
        <v>4186962</v>
      </c>
      <c r="D41" s="513">
        <f>SUM(D37:D40)</f>
        <v>7807341</v>
      </c>
      <c r="E41" s="514">
        <f>SUM(E37:E40)</f>
        <v>11994303</v>
      </c>
    </row>
    <row r="42" spans="2:7" x14ac:dyDescent="0.25">
      <c r="B42" s="509"/>
      <c r="C42" s="510"/>
      <c r="D42" s="510"/>
      <c r="E42" s="511"/>
    </row>
    <row r="43" spans="2:7" x14ac:dyDescent="0.25">
      <c r="B43" s="501" t="s">
        <v>1</v>
      </c>
      <c r="C43" s="503">
        <v>861896</v>
      </c>
      <c r="D43" s="503">
        <v>2966974</v>
      </c>
      <c r="E43" s="502">
        <f>SUM(C43:D43)</f>
        <v>3828870</v>
      </c>
    </row>
    <row r="44" spans="2:7" x14ac:dyDescent="0.25">
      <c r="B44" s="501" t="s">
        <v>143</v>
      </c>
      <c r="C44" s="503">
        <v>750171</v>
      </c>
      <c r="D44" s="503">
        <v>2213443</v>
      </c>
      <c r="E44" s="502">
        <f>SUM(C44:D44)</f>
        <v>2963614</v>
      </c>
    </row>
    <row r="45" spans="2:7" x14ac:dyDescent="0.25">
      <c r="B45" s="501" t="s">
        <v>7</v>
      </c>
      <c r="C45" s="503">
        <v>820761</v>
      </c>
      <c r="D45" s="503">
        <v>2280592</v>
      </c>
      <c r="E45" s="502">
        <f>SUM(C45:D45)</f>
        <v>3101353</v>
      </c>
    </row>
    <row r="46" spans="2:7" ht="13" thickBot="1" x14ac:dyDescent="0.3">
      <c r="B46" s="505" t="s">
        <v>144</v>
      </c>
      <c r="C46" s="506">
        <v>266340</v>
      </c>
      <c r="D46" s="506">
        <v>287501</v>
      </c>
      <c r="E46" s="508">
        <f>SUM(C46:D46)</f>
        <v>553841</v>
      </c>
    </row>
    <row r="47" spans="2:7" ht="13.5" thickBot="1" x14ac:dyDescent="0.35">
      <c r="B47" s="512" t="s">
        <v>145</v>
      </c>
      <c r="C47" s="513">
        <f>SUM(C43:C46)</f>
        <v>2699168</v>
      </c>
      <c r="D47" s="513">
        <f>SUM(D43:D46)</f>
        <v>7748510</v>
      </c>
      <c r="E47" s="514">
        <f>SUM(C47:D47)</f>
        <v>10447678</v>
      </c>
    </row>
    <row r="48" spans="2:7" ht="13.5" thickBot="1" x14ac:dyDescent="0.35">
      <c r="B48" s="512" t="s">
        <v>146</v>
      </c>
      <c r="C48" s="513">
        <f>C47+C41</f>
        <v>6886130</v>
      </c>
      <c r="D48" s="513">
        <f>D47+D41</f>
        <v>15555851</v>
      </c>
      <c r="E48" s="514">
        <f>E47+E41</f>
        <v>22441981</v>
      </c>
    </row>
  </sheetData>
  <mergeCells count="2">
    <mergeCell ref="B3:E3"/>
    <mergeCell ref="B35:E35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B4:X43"/>
  <sheetViews>
    <sheetView topLeftCell="H20" workbookViewId="0">
      <selection activeCell="J29" sqref="J29:J31"/>
    </sheetView>
  </sheetViews>
  <sheetFormatPr defaultRowHeight="12.5" x14ac:dyDescent="0.25"/>
  <cols>
    <col min="1" max="2" width="8.7265625" style="515"/>
    <col min="3" max="3" width="21.1796875" style="515" customWidth="1"/>
    <col min="4" max="8" width="8.7265625" style="515"/>
    <col min="9" max="9" width="21.1796875" style="515" bestFit="1" customWidth="1"/>
    <col min="10" max="10" width="9.26953125" style="515" bestFit="1" customWidth="1"/>
    <col min="11" max="12" width="9.54296875" style="515" bestFit="1" customWidth="1"/>
    <col min="13" max="14" width="8.7265625" style="515"/>
    <col min="15" max="15" width="23.81640625" style="515" bestFit="1" customWidth="1"/>
    <col min="16" max="16" width="10.36328125" style="515" bestFit="1" customWidth="1"/>
    <col min="17" max="17" width="11.08984375" style="515" bestFit="1" customWidth="1"/>
    <col min="18" max="18" width="11" style="515" bestFit="1" customWidth="1"/>
    <col min="19" max="258" width="8.7265625" style="515"/>
    <col min="259" max="259" width="21.1796875" style="515" customWidth="1"/>
    <col min="260" max="264" width="8.7265625" style="515"/>
    <col min="265" max="265" width="21.1796875" style="515" bestFit="1" customWidth="1"/>
    <col min="266" max="266" width="9.26953125" style="515" bestFit="1" customWidth="1"/>
    <col min="267" max="268" width="9.54296875" style="515" bestFit="1" customWidth="1"/>
    <col min="269" max="270" width="8.7265625" style="515"/>
    <col min="271" max="271" width="23.81640625" style="515" bestFit="1" customWidth="1"/>
    <col min="272" max="272" width="10.36328125" style="515" bestFit="1" customWidth="1"/>
    <col min="273" max="273" width="11.08984375" style="515" bestFit="1" customWidth="1"/>
    <col min="274" max="274" width="11" style="515" bestFit="1" customWidth="1"/>
    <col min="275" max="514" width="8.7265625" style="515"/>
    <col min="515" max="515" width="21.1796875" style="515" customWidth="1"/>
    <col min="516" max="520" width="8.7265625" style="515"/>
    <col min="521" max="521" width="21.1796875" style="515" bestFit="1" customWidth="1"/>
    <col min="522" max="522" width="9.26953125" style="515" bestFit="1" customWidth="1"/>
    <col min="523" max="524" width="9.54296875" style="515" bestFit="1" customWidth="1"/>
    <col min="525" max="526" width="8.7265625" style="515"/>
    <col min="527" max="527" width="23.81640625" style="515" bestFit="1" customWidth="1"/>
    <col min="528" max="528" width="10.36328125" style="515" bestFit="1" customWidth="1"/>
    <col min="529" max="529" width="11.08984375" style="515" bestFit="1" customWidth="1"/>
    <col min="530" max="530" width="11" style="515" bestFit="1" customWidth="1"/>
    <col min="531" max="770" width="8.7265625" style="515"/>
    <col min="771" max="771" width="21.1796875" style="515" customWidth="1"/>
    <col min="772" max="776" width="8.7265625" style="515"/>
    <col min="777" max="777" width="21.1796875" style="515" bestFit="1" customWidth="1"/>
    <col min="778" max="778" width="9.26953125" style="515" bestFit="1" customWidth="1"/>
    <col min="779" max="780" width="9.54296875" style="515" bestFit="1" customWidth="1"/>
    <col min="781" max="782" width="8.7265625" style="515"/>
    <col min="783" max="783" width="23.81640625" style="515" bestFit="1" customWidth="1"/>
    <col min="784" max="784" width="10.36328125" style="515" bestFit="1" customWidth="1"/>
    <col min="785" max="785" width="11.08984375" style="515" bestFit="1" customWidth="1"/>
    <col min="786" max="786" width="11" style="515" bestFit="1" customWidth="1"/>
    <col min="787" max="1026" width="8.7265625" style="515"/>
    <col min="1027" max="1027" width="21.1796875" style="515" customWidth="1"/>
    <col min="1028" max="1032" width="8.7265625" style="515"/>
    <col min="1033" max="1033" width="21.1796875" style="515" bestFit="1" customWidth="1"/>
    <col min="1034" max="1034" width="9.26953125" style="515" bestFit="1" customWidth="1"/>
    <col min="1035" max="1036" width="9.54296875" style="515" bestFit="1" customWidth="1"/>
    <col min="1037" max="1038" width="8.7265625" style="515"/>
    <col min="1039" max="1039" width="23.81640625" style="515" bestFit="1" customWidth="1"/>
    <col min="1040" max="1040" width="10.36328125" style="515" bestFit="1" customWidth="1"/>
    <col min="1041" max="1041" width="11.08984375" style="515" bestFit="1" customWidth="1"/>
    <col min="1042" max="1042" width="11" style="515" bestFit="1" customWidth="1"/>
    <col min="1043" max="1282" width="8.7265625" style="515"/>
    <col min="1283" max="1283" width="21.1796875" style="515" customWidth="1"/>
    <col min="1284" max="1288" width="8.7265625" style="515"/>
    <col min="1289" max="1289" width="21.1796875" style="515" bestFit="1" customWidth="1"/>
    <col min="1290" max="1290" width="9.26953125" style="515" bestFit="1" customWidth="1"/>
    <col min="1291" max="1292" width="9.54296875" style="515" bestFit="1" customWidth="1"/>
    <col min="1293" max="1294" width="8.7265625" style="515"/>
    <col min="1295" max="1295" width="23.81640625" style="515" bestFit="1" customWidth="1"/>
    <col min="1296" max="1296" width="10.36328125" style="515" bestFit="1" customWidth="1"/>
    <col min="1297" max="1297" width="11.08984375" style="515" bestFit="1" customWidth="1"/>
    <col min="1298" max="1298" width="11" style="515" bestFit="1" customWidth="1"/>
    <col min="1299" max="1538" width="8.7265625" style="515"/>
    <col min="1539" max="1539" width="21.1796875" style="515" customWidth="1"/>
    <col min="1540" max="1544" width="8.7265625" style="515"/>
    <col min="1545" max="1545" width="21.1796875" style="515" bestFit="1" customWidth="1"/>
    <col min="1546" max="1546" width="9.26953125" style="515" bestFit="1" customWidth="1"/>
    <col min="1547" max="1548" width="9.54296875" style="515" bestFit="1" customWidth="1"/>
    <col min="1549" max="1550" width="8.7265625" style="515"/>
    <col min="1551" max="1551" width="23.81640625" style="515" bestFit="1" customWidth="1"/>
    <col min="1552" max="1552" width="10.36328125" style="515" bestFit="1" customWidth="1"/>
    <col min="1553" max="1553" width="11.08984375" style="515" bestFit="1" customWidth="1"/>
    <col min="1554" max="1554" width="11" style="515" bestFit="1" customWidth="1"/>
    <col min="1555" max="1794" width="8.7265625" style="515"/>
    <col min="1795" max="1795" width="21.1796875" style="515" customWidth="1"/>
    <col min="1796" max="1800" width="8.7265625" style="515"/>
    <col min="1801" max="1801" width="21.1796875" style="515" bestFit="1" customWidth="1"/>
    <col min="1802" max="1802" width="9.26953125" style="515" bestFit="1" customWidth="1"/>
    <col min="1803" max="1804" width="9.54296875" style="515" bestFit="1" customWidth="1"/>
    <col min="1805" max="1806" width="8.7265625" style="515"/>
    <col min="1807" max="1807" width="23.81640625" style="515" bestFit="1" customWidth="1"/>
    <col min="1808" max="1808" width="10.36328125" style="515" bestFit="1" customWidth="1"/>
    <col min="1809" max="1809" width="11.08984375" style="515" bestFit="1" customWidth="1"/>
    <col min="1810" max="1810" width="11" style="515" bestFit="1" customWidth="1"/>
    <col min="1811" max="2050" width="8.7265625" style="515"/>
    <col min="2051" max="2051" width="21.1796875" style="515" customWidth="1"/>
    <col min="2052" max="2056" width="8.7265625" style="515"/>
    <col min="2057" max="2057" width="21.1796875" style="515" bestFit="1" customWidth="1"/>
    <col min="2058" max="2058" width="9.26953125" style="515" bestFit="1" customWidth="1"/>
    <col min="2059" max="2060" width="9.54296875" style="515" bestFit="1" customWidth="1"/>
    <col min="2061" max="2062" width="8.7265625" style="515"/>
    <col min="2063" max="2063" width="23.81640625" style="515" bestFit="1" customWidth="1"/>
    <col min="2064" max="2064" width="10.36328125" style="515" bestFit="1" customWidth="1"/>
    <col min="2065" max="2065" width="11.08984375" style="515" bestFit="1" customWidth="1"/>
    <col min="2066" max="2066" width="11" style="515" bestFit="1" customWidth="1"/>
    <col min="2067" max="2306" width="8.7265625" style="515"/>
    <col min="2307" max="2307" width="21.1796875" style="515" customWidth="1"/>
    <col min="2308" max="2312" width="8.7265625" style="515"/>
    <col min="2313" max="2313" width="21.1796875" style="515" bestFit="1" customWidth="1"/>
    <col min="2314" max="2314" width="9.26953125" style="515" bestFit="1" customWidth="1"/>
    <col min="2315" max="2316" width="9.54296875" style="515" bestFit="1" customWidth="1"/>
    <col min="2317" max="2318" width="8.7265625" style="515"/>
    <col min="2319" max="2319" width="23.81640625" style="515" bestFit="1" customWidth="1"/>
    <col min="2320" max="2320" width="10.36328125" style="515" bestFit="1" customWidth="1"/>
    <col min="2321" max="2321" width="11.08984375" style="515" bestFit="1" customWidth="1"/>
    <col min="2322" max="2322" width="11" style="515" bestFit="1" customWidth="1"/>
    <col min="2323" max="2562" width="8.7265625" style="515"/>
    <col min="2563" max="2563" width="21.1796875" style="515" customWidth="1"/>
    <col min="2564" max="2568" width="8.7265625" style="515"/>
    <col min="2569" max="2569" width="21.1796875" style="515" bestFit="1" customWidth="1"/>
    <col min="2570" max="2570" width="9.26953125" style="515" bestFit="1" customWidth="1"/>
    <col min="2571" max="2572" width="9.54296875" style="515" bestFit="1" customWidth="1"/>
    <col min="2573" max="2574" width="8.7265625" style="515"/>
    <col min="2575" max="2575" width="23.81640625" style="515" bestFit="1" customWidth="1"/>
    <col min="2576" max="2576" width="10.36328125" style="515" bestFit="1" customWidth="1"/>
    <col min="2577" max="2577" width="11.08984375" style="515" bestFit="1" customWidth="1"/>
    <col min="2578" max="2578" width="11" style="515" bestFit="1" customWidth="1"/>
    <col min="2579" max="2818" width="8.7265625" style="515"/>
    <col min="2819" max="2819" width="21.1796875" style="515" customWidth="1"/>
    <col min="2820" max="2824" width="8.7265625" style="515"/>
    <col min="2825" max="2825" width="21.1796875" style="515" bestFit="1" customWidth="1"/>
    <col min="2826" max="2826" width="9.26953125" style="515" bestFit="1" customWidth="1"/>
    <col min="2827" max="2828" width="9.54296875" style="515" bestFit="1" customWidth="1"/>
    <col min="2829" max="2830" width="8.7265625" style="515"/>
    <col min="2831" max="2831" width="23.81640625" style="515" bestFit="1" customWidth="1"/>
    <col min="2832" max="2832" width="10.36328125" style="515" bestFit="1" customWidth="1"/>
    <col min="2833" max="2833" width="11.08984375" style="515" bestFit="1" customWidth="1"/>
    <col min="2834" max="2834" width="11" style="515" bestFit="1" customWidth="1"/>
    <col min="2835" max="3074" width="8.7265625" style="515"/>
    <col min="3075" max="3075" width="21.1796875" style="515" customWidth="1"/>
    <col min="3076" max="3080" width="8.7265625" style="515"/>
    <col min="3081" max="3081" width="21.1796875" style="515" bestFit="1" customWidth="1"/>
    <col min="3082" max="3082" width="9.26953125" style="515" bestFit="1" customWidth="1"/>
    <col min="3083" max="3084" width="9.54296875" style="515" bestFit="1" customWidth="1"/>
    <col min="3085" max="3086" width="8.7265625" style="515"/>
    <col min="3087" max="3087" width="23.81640625" style="515" bestFit="1" customWidth="1"/>
    <col min="3088" max="3088" width="10.36328125" style="515" bestFit="1" customWidth="1"/>
    <col min="3089" max="3089" width="11.08984375" style="515" bestFit="1" customWidth="1"/>
    <col min="3090" max="3090" width="11" style="515" bestFit="1" customWidth="1"/>
    <col min="3091" max="3330" width="8.7265625" style="515"/>
    <col min="3331" max="3331" width="21.1796875" style="515" customWidth="1"/>
    <col min="3332" max="3336" width="8.7265625" style="515"/>
    <col min="3337" max="3337" width="21.1796875" style="515" bestFit="1" customWidth="1"/>
    <col min="3338" max="3338" width="9.26953125" style="515" bestFit="1" customWidth="1"/>
    <col min="3339" max="3340" width="9.54296875" style="515" bestFit="1" customWidth="1"/>
    <col min="3341" max="3342" width="8.7265625" style="515"/>
    <col min="3343" max="3343" width="23.81640625" style="515" bestFit="1" customWidth="1"/>
    <col min="3344" max="3344" width="10.36328125" style="515" bestFit="1" customWidth="1"/>
    <col min="3345" max="3345" width="11.08984375" style="515" bestFit="1" customWidth="1"/>
    <col min="3346" max="3346" width="11" style="515" bestFit="1" customWidth="1"/>
    <col min="3347" max="3586" width="8.7265625" style="515"/>
    <col min="3587" max="3587" width="21.1796875" style="515" customWidth="1"/>
    <col min="3588" max="3592" width="8.7265625" style="515"/>
    <col min="3593" max="3593" width="21.1796875" style="515" bestFit="1" customWidth="1"/>
    <col min="3594" max="3594" width="9.26953125" style="515" bestFit="1" customWidth="1"/>
    <col min="3595" max="3596" width="9.54296875" style="515" bestFit="1" customWidth="1"/>
    <col min="3597" max="3598" width="8.7265625" style="515"/>
    <col min="3599" max="3599" width="23.81640625" style="515" bestFit="1" customWidth="1"/>
    <col min="3600" max="3600" width="10.36328125" style="515" bestFit="1" customWidth="1"/>
    <col min="3601" max="3601" width="11.08984375" style="515" bestFit="1" customWidth="1"/>
    <col min="3602" max="3602" width="11" style="515" bestFit="1" customWidth="1"/>
    <col min="3603" max="3842" width="8.7265625" style="515"/>
    <col min="3843" max="3843" width="21.1796875" style="515" customWidth="1"/>
    <col min="3844" max="3848" width="8.7265625" style="515"/>
    <col min="3849" max="3849" width="21.1796875" style="515" bestFit="1" customWidth="1"/>
    <col min="3850" max="3850" width="9.26953125" style="515" bestFit="1" customWidth="1"/>
    <col min="3851" max="3852" width="9.54296875" style="515" bestFit="1" customWidth="1"/>
    <col min="3853" max="3854" width="8.7265625" style="515"/>
    <col min="3855" max="3855" width="23.81640625" style="515" bestFit="1" customWidth="1"/>
    <col min="3856" max="3856" width="10.36328125" style="515" bestFit="1" customWidth="1"/>
    <col min="3857" max="3857" width="11.08984375" style="515" bestFit="1" customWidth="1"/>
    <col min="3858" max="3858" width="11" style="515" bestFit="1" customWidth="1"/>
    <col min="3859" max="4098" width="8.7265625" style="515"/>
    <col min="4099" max="4099" width="21.1796875" style="515" customWidth="1"/>
    <col min="4100" max="4104" width="8.7265625" style="515"/>
    <col min="4105" max="4105" width="21.1796875" style="515" bestFit="1" customWidth="1"/>
    <col min="4106" max="4106" width="9.26953125" style="515" bestFit="1" customWidth="1"/>
    <col min="4107" max="4108" width="9.54296875" style="515" bestFit="1" customWidth="1"/>
    <col min="4109" max="4110" width="8.7265625" style="515"/>
    <col min="4111" max="4111" width="23.81640625" style="515" bestFit="1" customWidth="1"/>
    <col min="4112" max="4112" width="10.36328125" style="515" bestFit="1" customWidth="1"/>
    <col min="4113" max="4113" width="11.08984375" style="515" bestFit="1" customWidth="1"/>
    <col min="4114" max="4114" width="11" style="515" bestFit="1" customWidth="1"/>
    <col min="4115" max="4354" width="8.7265625" style="515"/>
    <col min="4355" max="4355" width="21.1796875" style="515" customWidth="1"/>
    <col min="4356" max="4360" width="8.7265625" style="515"/>
    <col min="4361" max="4361" width="21.1796875" style="515" bestFit="1" customWidth="1"/>
    <col min="4362" max="4362" width="9.26953125" style="515" bestFit="1" customWidth="1"/>
    <col min="4363" max="4364" width="9.54296875" style="515" bestFit="1" customWidth="1"/>
    <col min="4365" max="4366" width="8.7265625" style="515"/>
    <col min="4367" max="4367" width="23.81640625" style="515" bestFit="1" customWidth="1"/>
    <col min="4368" max="4368" width="10.36328125" style="515" bestFit="1" customWidth="1"/>
    <col min="4369" max="4369" width="11.08984375" style="515" bestFit="1" customWidth="1"/>
    <col min="4370" max="4370" width="11" style="515" bestFit="1" customWidth="1"/>
    <col min="4371" max="4610" width="8.7265625" style="515"/>
    <col min="4611" max="4611" width="21.1796875" style="515" customWidth="1"/>
    <col min="4612" max="4616" width="8.7265625" style="515"/>
    <col min="4617" max="4617" width="21.1796875" style="515" bestFit="1" customWidth="1"/>
    <col min="4618" max="4618" width="9.26953125" style="515" bestFit="1" customWidth="1"/>
    <col min="4619" max="4620" width="9.54296875" style="515" bestFit="1" customWidth="1"/>
    <col min="4621" max="4622" width="8.7265625" style="515"/>
    <col min="4623" max="4623" width="23.81640625" style="515" bestFit="1" customWidth="1"/>
    <col min="4624" max="4624" width="10.36328125" style="515" bestFit="1" customWidth="1"/>
    <col min="4625" max="4625" width="11.08984375" style="515" bestFit="1" customWidth="1"/>
    <col min="4626" max="4626" width="11" style="515" bestFit="1" customWidth="1"/>
    <col min="4627" max="4866" width="8.7265625" style="515"/>
    <col min="4867" max="4867" width="21.1796875" style="515" customWidth="1"/>
    <col min="4868" max="4872" width="8.7265625" style="515"/>
    <col min="4873" max="4873" width="21.1796875" style="515" bestFit="1" customWidth="1"/>
    <col min="4874" max="4874" width="9.26953125" style="515" bestFit="1" customWidth="1"/>
    <col min="4875" max="4876" width="9.54296875" style="515" bestFit="1" customWidth="1"/>
    <col min="4877" max="4878" width="8.7265625" style="515"/>
    <col min="4879" max="4879" width="23.81640625" style="515" bestFit="1" customWidth="1"/>
    <col min="4880" max="4880" width="10.36328125" style="515" bestFit="1" customWidth="1"/>
    <col min="4881" max="4881" width="11.08984375" style="515" bestFit="1" customWidth="1"/>
    <col min="4882" max="4882" width="11" style="515" bestFit="1" customWidth="1"/>
    <col min="4883" max="5122" width="8.7265625" style="515"/>
    <col min="5123" max="5123" width="21.1796875" style="515" customWidth="1"/>
    <col min="5124" max="5128" width="8.7265625" style="515"/>
    <col min="5129" max="5129" width="21.1796875" style="515" bestFit="1" customWidth="1"/>
    <col min="5130" max="5130" width="9.26953125" style="515" bestFit="1" customWidth="1"/>
    <col min="5131" max="5132" width="9.54296875" style="515" bestFit="1" customWidth="1"/>
    <col min="5133" max="5134" width="8.7265625" style="515"/>
    <col min="5135" max="5135" width="23.81640625" style="515" bestFit="1" customWidth="1"/>
    <col min="5136" max="5136" width="10.36328125" style="515" bestFit="1" customWidth="1"/>
    <col min="5137" max="5137" width="11.08984375" style="515" bestFit="1" customWidth="1"/>
    <col min="5138" max="5138" width="11" style="515" bestFit="1" customWidth="1"/>
    <col min="5139" max="5378" width="8.7265625" style="515"/>
    <col min="5379" max="5379" width="21.1796875" style="515" customWidth="1"/>
    <col min="5380" max="5384" width="8.7265625" style="515"/>
    <col min="5385" max="5385" width="21.1796875" style="515" bestFit="1" customWidth="1"/>
    <col min="5386" max="5386" width="9.26953125" style="515" bestFit="1" customWidth="1"/>
    <col min="5387" max="5388" width="9.54296875" style="515" bestFit="1" customWidth="1"/>
    <col min="5389" max="5390" width="8.7265625" style="515"/>
    <col min="5391" max="5391" width="23.81640625" style="515" bestFit="1" customWidth="1"/>
    <col min="5392" max="5392" width="10.36328125" style="515" bestFit="1" customWidth="1"/>
    <col min="5393" max="5393" width="11.08984375" style="515" bestFit="1" customWidth="1"/>
    <col min="5394" max="5394" width="11" style="515" bestFit="1" customWidth="1"/>
    <col min="5395" max="5634" width="8.7265625" style="515"/>
    <col min="5635" max="5635" width="21.1796875" style="515" customWidth="1"/>
    <col min="5636" max="5640" width="8.7265625" style="515"/>
    <col min="5641" max="5641" width="21.1796875" style="515" bestFit="1" customWidth="1"/>
    <col min="5642" max="5642" width="9.26953125" style="515" bestFit="1" customWidth="1"/>
    <col min="5643" max="5644" width="9.54296875" style="515" bestFit="1" customWidth="1"/>
    <col min="5645" max="5646" width="8.7265625" style="515"/>
    <col min="5647" max="5647" width="23.81640625" style="515" bestFit="1" customWidth="1"/>
    <col min="5648" max="5648" width="10.36328125" style="515" bestFit="1" customWidth="1"/>
    <col min="5649" max="5649" width="11.08984375" style="515" bestFit="1" customWidth="1"/>
    <col min="5650" max="5650" width="11" style="515" bestFit="1" customWidth="1"/>
    <col min="5651" max="5890" width="8.7265625" style="515"/>
    <col min="5891" max="5891" width="21.1796875" style="515" customWidth="1"/>
    <col min="5892" max="5896" width="8.7265625" style="515"/>
    <col min="5897" max="5897" width="21.1796875" style="515" bestFit="1" customWidth="1"/>
    <col min="5898" max="5898" width="9.26953125" style="515" bestFit="1" customWidth="1"/>
    <col min="5899" max="5900" width="9.54296875" style="515" bestFit="1" customWidth="1"/>
    <col min="5901" max="5902" width="8.7265625" style="515"/>
    <col min="5903" max="5903" width="23.81640625" style="515" bestFit="1" customWidth="1"/>
    <col min="5904" max="5904" width="10.36328125" style="515" bestFit="1" customWidth="1"/>
    <col min="5905" max="5905" width="11.08984375" style="515" bestFit="1" customWidth="1"/>
    <col min="5906" max="5906" width="11" style="515" bestFit="1" customWidth="1"/>
    <col min="5907" max="6146" width="8.7265625" style="515"/>
    <col min="6147" max="6147" width="21.1796875" style="515" customWidth="1"/>
    <col min="6148" max="6152" width="8.7265625" style="515"/>
    <col min="6153" max="6153" width="21.1796875" style="515" bestFit="1" customWidth="1"/>
    <col min="6154" max="6154" width="9.26953125" style="515" bestFit="1" customWidth="1"/>
    <col min="6155" max="6156" width="9.54296875" style="515" bestFit="1" customWidth="1"/>
    <col min="6157" max="6158" width="8.7265625" style="515"/>
    <col min="6159" max="6159" width="23.81640625" style="515" bestFit="1" customWidth="1"/>
    <col min="6160" max="6160" width="10.36328125" style="515" bestFit="1" customWidth="1"/>
    <col min="6161" max="6161" width="11.08984375" style="515" bestFit="1" customWidth="1"/>
    <col min="6162" max="6162" width="11" style="515" bestFit="1" customWidth="1"/>
    <col min="6163" max="6402" width="8.7265625" style="515"/>
    <col min="6403" max="6403" width="21.1796875" style="515" customWidth="1"/>
    <col min="6404" max="6408" width="8.7265625" style="515"/>
    <col min="6409" max="6409" width="21.1796875" style="515" bestFit="1" customWidth="1"/>
    <col min="6410" max="6410" width="9.26953125" style="515" bestFit="1" customWidth="1"/>
    <col min="6411" max="6412" width="9.54296875" style="515" bestFit="1" customWidth="1"/>
    <col min="6413" max="6414" width="8.7265625" style="515"/>
    <col min="6415" max="6415" width="23.81640625" style="515" bestFit="1" customWidth="1"/>
    <col min="6416" max="6416" width="10.36328125" style="515" bestFit="1" customWidth="1"/>
    <col min="6417" max="6417" width="11.08984375" style="515" bestFit="1" customWidth="1"/>
    <col min="6418" max="6418" width="11" style="515" bestFit="1" customWidth="1"/>
    <col min="6419" max="6658" width="8.7265625" style="515"/>
    <col min="6659" max="6659" width="21.1796875" style="515" customWidth="1"/>
    <col min="6660" max="6664" width="8.7265625" style="515"/>
    <col min="6665" max="6665" width="21.1796875" style="515" bestFit="1" customWidth="1"/>
    <col min="6666" max="6666" width="9.26953125" style="515" bestFit="1" customWidth="1"/>
    <col min="6667" max="6668" width="9.54296875" style="515" bestFit="1" customWidth="1"/>
    <col min="6669" max="6670" width="8.7265625" style="515"/>
    <col min="6671" max="6671" width="23.81640625" style="515" bestFit="1" customWidth="1"/>
    <col min="6672" max="6672" width="10.36328125" style="515" bestFit="1" customWidth="1"/>
    <col min="6673" max="6673" width="11.08984375" style="515" bestFit="1" customWidth="1"/>
    <col min="6674" max="6674" width="11" style="515" bestFit="1" customWidth="1"/>
    <col min="6675" max="6914" width="8.7265625" style="515"/>
    <col min="6915" max="6915" width="21.1796875" style="515" customWidth="1"/>
    <col min="6916" max="6920" width="8.7265625" style="515"/>
    <col min="6921" max="6921" width="21.1796875" style="515" bestFit="1" customWidth="1"/>
    <col min="6922" max="6922" width="9.26953125" style="515" bestFit="1" customWidth="1"/>
    <col min="6923" max="6924" width="9.54296875" style="515" bestFit="1" customWidth="1"/>
    <col min="6925" max="6926" width="8.7265625" style="515"/>
    <col min="6927" max="6927" width="23.81640625" style="515" bestFit="1" customWidth="1"/>
    <col min="6928" max="6928" width="10.36328125" style="515" bestFit="1" customWidth="1"/>
    <col min="6929" max="6929" width="11.08984375" style="515" bestFit="1" customWidth="1"/>
    <col min="6930" max="6930" width="11" style="515" bestFit="1" customWidth="1"/>
    <col min="6931" max="7170" width="8.7265625" style="515"/>
    <col min="7171" max="7171" width="21.1796875" style="515" customWidth="1"/>
    <col min="7172" max="7176" width="8.7265625" style="515"/>
    <col min="7177" max="7177" width="21.1796875" style="515" bestFit="1" customWidth="1"/>
    <col min="7178" max="7178" width="9.26953125" style="515" bestFit="1" customWidth="1"/>
    <col min="7179" max="7180" width="9.54296875" style="515" bestFit="1" customWidth="1"/>
    <col min="7181" max="7182" width="8.7265625" style="515"/>
    <col min="7183" max="7183" width="23.81640625" style="515" bestFit="1" customWidth="1"/>
    <col min="7184" max="7184" width="10.36328125" style="515" bestFit="1" customWidth="1"/>
    <col min="7185" max="7185" width="11.08984375" style="515" bestFit="1" customWidth="1"/>
    <col min="7186" max="7186" width="11" style="515" bestFit="1" customWidth="1"/>
    <col min="7187" max="7426" width="8.7265625" style="515"/>
    <col min="7427" max="7427" width="21.1796875" style="515" customWidth="1"/>
    <col min="7428" max="7432" width="8.7265625" style="515"/>
    <col min="7433" max="7433" width="21.1796875" style="515" bestFit="1" customWidth="1"/>
    <col min="7434" max="7434" width="9.26953125" style="515" bestFit="1" customWidth="1"/>
    <col min="7435" max="7436" width="9.54296875" style="515" bestFit="1" customWidth="1"/>
    <col min="7437" max="7438" width="8.7265625" style="515"/>
    <col min="7439" max="7439" width="23.81640625" style="515" bestFit="1" customWidth="1"/>
    <col min="7440" max="7440" width="10.36328125" style="515" bestFit="1" customWidth="1"/>
    <col min="7441" max="7441" width="11.08984375" style="515" bestFit="1" customWidth="1"/>
    <col min="7442" max="7442" width="11" style="515" bestFit="1" customWidth="1"/>
    <col min="7443" max="7682" width="8.7265625" style="515"/>
    <col min="7683" max="7683" width="21.1796875" style="515" customWidth="1"/>
    <col min="7684" max="7688" width="8.7265625" style="515"/>
    <col min="7689" max="7689" width="21.1796875" style="515" bestFit="1" customWidth="1"/>
    <col min="7690" max="7690" width="9.26953125" style="515" bestFit="1" customWidth="1"/>
    <col min="7691" max="7692" width="9.54296875" style="515" bestFit="1" customWidth="1"/>
    <col min="7693" max="7694" width="8.7265625" style="515"/>
    <col min="7695" max="7695" width="23.81640625" style="515" bestFit="1" customWidth="1"/>
    <col min="7696" max="7696" width="10.36328125" style="515" bestFit="1" customWidth="1"/>
    <col min="7697" max="7697" width="11.08984375" style="515" bestFit="1" customWidth="1"/>
    <col min="7698" max="7698" width="11" style="515" bestFit="1" customWidth="1"/>
    <col min="7699" max="7938" width="8.7265625" style="515"/>
    <col min="7939" max="7939" width="21.1796875" style="515" customWidth="1"/>
    <col min="7940" max="7944" width="8.7265625" style="515"/>
    <col min="7945" max="7945" width="21.1796875" style="515" bestFit="1" customWidth="1"/>
    <col min="7946" max="7946" width="9.26953125" style="515" bestFit="1" customWidth="1"/>
    <col min="7947" max="7948" width="9.54296875" style="515" bestFit="1" customWidth="1"/>
    <col min="7949" max="7950" width="8.7265625" style="515"/>
    <col min="7951" max="7951" width="23.81640625" style="515" bestFit="1" customWidth="1"/>
    <col min="7952" max="7952" width="10.36328125" style="515" bestFit="1" customWidth="1"/>
    <col min="7953" max="7953" width="11.08984375" style="515" bestFit="1" customWidth="1"/>
    <col min="7954" max="7954" width="11" style="515" bestFit="1" customWidth="1"/>
    <col min="7955" max="8194" width="8.7265625" style="515"/>
    <col min="8195" max="8195" width="21.1796875" style="515" customWidth="1"/>
    <col min="8196" max="8200" width="8.7265625" style="515"/>
    <col min="8201" max="8201" width="21.1796875" style="515" bestFit="1" customWidth="1"/>
    <col min="8202" max="8202" width="9.26953125" style="515" bestFit="1" customWidth="1"/>
    <col min="8203" max="8204" width="9.54296875" style="515" bestFit="1" customWidth="1"/>
    <col min="8205" max="8206" width="8.7265625" style="515"/>
    <col min="8207" max="8207" width="23.81640625" style="515" bestFit="1" customWidth="1"/>
    <col min="8208" max="8208" width="10.36328125" style="515" bestFit="1" customWidth="1"/>
    <col min="8209" max="8209" width="11.08984375" style="515" bestFit="1" customWidth="1"/>
    <col min="8210" max="8210" width="11" style="515" bestFit="1" customWidth="1"/>
    <col min="8211" max="8450" width="8.7265625" style="515"/>
    <col min="8451" max="8451" width="21.1796875" style="515" customWidth="1"/>
    <col min="8452" max="8456" width="8.7265625" style="515"/>
    <col min="8457" max="8457" width="21.1796875" style="515" bestFit="1" customWidth="1"/>
    <col min="8458" max="8458" width="9.26953125" style="515" bestFit="1" customWidth="1"/>
    <col min="8459" max="8460" width="9.54296875" style="515" bestFit="1" customWidth="1"/>
    <col min="8461" max="8462" width="8.7265625" style="515"/>
    <col min="8463" max="8463" width="23.81640625" style="515" bestFit="1" customWidth="1"/>
    <col min="8464" max="8464" width="10.36328125" style="515" bestFit="1" customWidth="1"/>
    <col min="8465" max="8465" width="11.08984375" style="515" bestFit="1" customWidth="1"/>
    <col min="8466" max="8466" width="11" style="515" bestFit="1" customWidth="1"/>
    <col min="8467" max="8706" width="8.7265625" style="515"/>
    <col min="8707" max="8707" width="21.1796875" style="515" customWidth="1"/>
    <col min="8708" max="8712" width="8.7265625" style="515"/>
    <col min="8713" max="8713" width="21.1796875" style="515" bestFit="1" customWidth="1"/>
    <col min="8714" max="8714" width="9.26953125" style="515" bestFit="1" customWidth="1"/>
    <col min="8715" max="8716" width="9.54296875" style="515" bestFit="1" customWidth="1"/>
    <col min="8717" max="8718" width="8.7265625" style="515"/>
    <col min="8719" max="8719" width="23.81640625" style="515" bestFit="1" customWidth="1"/>
    <col min="8720" max="8720" width="10.36328125" style="515" bestFit="1" customWidth="1"/>
    <col min="8721" max="8721" width="11.08984375" style="515" bestFit="1" customWidth="1"/>
    <col min="8722" max="8722" width="11" style="515" bestFit="1" customWidth="1"/>
    <col min="8723" max="8962" width="8.7265625" style="515"/>
    <col min="8963" max="8963" width="21.1796875" style="515" customWidth="1"/>
    <col min="8964" max="8968" width="8.7265625" style="515"/>
    <col min="8969" max="8969" width="21.1796875" style="515" bestFit="1" customWidth="1"/>
    <col min="8970" max="8970" width="9.26953125" style="515" bestFit="1" customWidth="1"/>
    <col min="8971" max="8972" width="9.54296875" style="515" bestFit="1" customWidth="1"/>
    <col min="8973" max="8974" width="8.7265625" style="515"/>
    <col min="8975" max="8975" width="23.81640625" style="515" bestFit="1" customWidth="1"/>
    <col min="8976" max="8976" width="10.36328125" style="515" bestFit="1" customWidth="1"/>
    <col min="8977" max="8977" width="11.08984375" style="515" bestFit="1" customWidth="1"/>
    <col min="8978" max="8978" width="11" style="515" bestFit="1" customWidth="1"/>
    <col min="8979" max="9218" width="8.7265625" style="515"/>
    <col min="9219" max="9219" width="21.1796875" style="515" customWidth="1"/>
    <col min="9220" max="9224" width="8.7265625" style="515"/>
    <col min="9225" max="9225" width="21.1796875" style="515" bestFit="1" customWidth="1"/>
    <col min="9226" max="9226" width="9.26953125" style="515" bestFit="1" customWidth="1"/>
    <col min="9227" max="9228" width="9.54296875" style="515" bestFit="1" customWidth="1"/>
    <col min="9229" max="9230" width="8.7265625" style="515"/>
    <col min="9231" max="9231" width="23.81640625" style="515" bestFit="1" customWidth="1"/>
    <col min="9232" max="9232" width="10.36328125" style="515" bestFit="1" customWidth="1"/>
    <col min="9233" max="9233" width="11.08984375" style="515" bestFit="1" customWidth="1"/>
    <col min="9234" max="9234" width="11" style="515" bestFit="1" customWidth="1"/>
    <col min="9235" max="9474" width="8.7265625" style="515"/>
    <col min="9475" max="9475" width="21.1796875" style="515" customWidth="1"/>
    <col min="9476" max="9480" width="8.7265625" style="515"/>
    <col min="9481" max="9481" width="21.1796875" style="515" bestFit="1" customWidth="1"/>
    <col min="9482" max="9482" width="9.26953125" style="515" bestFit="1" customWidth="1"/>
    <col min="9483" max="9484" width="9.54296875" style="515" bestFit="1" customWidth="1"/>
    <col min="9485" max="9486" width="8.7265625" style="515"/>
    <col min="9487" max="9487" width="23.81640625" style="515" bestFit="1" customWidth="1"/>
    <col min="9488" max="9488" width="10.36328125" style="515" bestFit="1" customWidth="1"/>
    <col min="9489" max="9489" width="11.08984375" style="515" bestFit="1" customWidth="1"/>
    <col min="9490" max="9490" width="11" style="515" bestFit="1" customWidth="1"/>
    <col min="9491" max="9730" width="8.7265625" style="515"/>
    <col min="9731" max="9731" width="21.1796875" style="515" customWidth="1"/>
    <col min="9732" max="9736" width="8.7265625" style="515"/>
    <col min="9737" max="9737" width="21.1796875" style="515" bestFit="1" customWidth="1"/>
    <col min="9738" max="9738" width="9.26953125" style="515" bestFit="1" customWidth="1"/>
    <col min="9739" max="9740" width="9.54296875" style="515" bestFit="1" customWidth="1"/>
    <col min="9741" max="9742" width="8.7265625" style="515"/>
    <col min="9743" max="9743" width="23.81640625" style="515" bestFit="1" customWidth="1"/>
    <col min="9744" max="9744" width="10.36328125" style="515" bestFit="1" customWidth="1"/>
    <col min="9745" max="9745" width="11.08984375" style="515" bestFit="1" customWidth="1"/>
    <col min="9746" max="9746" width="11" style="515" bestFit="1" customWidth="1"/>
    <col min="9747" max="9986" width="8.7265625" style="515"/>
    <col min="9987" max="9987" width="21.1796875" style="515" customWidth="1"/>
    <col min="9988" max="9992" width="8.7265625" style="515"/>
    <col min="9993" max="9993" width="21.1796875" style="515" bestFit="1" customWidth="1"/>
    <col min="9994" max="9994" width="9.26953125" style="515" bestFit="1" customWidth="1"/>
    <col min="9995" max="9996" width="9.54296875" style="515" bestFit="1" customWidth="1"/>
    <col min="9997" max="9998" width="8.7265625" style="515"/>
    <col min="9999" max="9999" width="23.81640625" style="515" bestFit="1" customWidth="1"/>
    <col min="10000" max="10000" width="10.36328125" style="515" bestFit="1" customWidth="1"/>
    <col min="10001" max="10001" width="11.08984375" style="515" bestFit="1" customWidth="1"/>
    <col min="10002" max="10002" width="11" style="515" bestFit="1" customWidth="1"/>
    <col min="10003" max="10242" width="8.7265625" style="515"/>
    <col min="10243" max="10243" width="21.1796875" style="515" customWidth="1"/>
    <col min="10244" max="10248" width="8.7265625" style="515"/>
    <col min="10249" max="10249" width="21.1796875" style="515" bestFit="1" customWidth="1"/>
    <col min="10250" max="10250" width="9.26953125" style="515" bestFit="1" customWidth="1"/>
    <col min="10251" max="10252" width="9.54296875" style="515" bestFit="1" customWidth="1"/>
    <col min="10253" max="10254" width="8.7265625" style="515"/>
    <col min="10255" max="10255" width="23.81640625" style="515" bestFit="1" customWidth="1"/>
    <col min="10256" max="10256" width="10.36328125" style="515" bestFit="1" customWidth="1"/>
    <col min="10257" max="10257" width="11.08984375" style="515" bestFit="1" customWidth="1"/>
    <col min="10258" max="10258" width="11" style="515" bestFit="1" customWidth="1"/>
    <col min="10259" max="10498" width="8.7265625" style="515"/>
    <col min="10499" max="10499" width="21.1796875" style="515" customWidth="1"/>
    <col min="10500" max="10504" width="8.7265625" style="515"/>
    <col min="10505" max="10505" width="21.1796875" style="515" bestFit="1" customWidth="1"/>
    <col min="10506" max="10506" width="9.26953125" style="515" bestFit="1" customWidth="1"/>
    <col min="10507" max="10508" width="9.54296875" style="515" bestFit="1" customWidth="1"/>
    <col min="10509" max="10510" width="8.7265625" style="515"/>
    <col min="10511" max="10511" width="23.81640625" style="515" bestFit="1" customWidth="1"/>
    <col min="10512" max="10512" width="10.36328125" style="515" bestFit="1" customWidth="1"/>
    <col min="10513" max="10513" width="11.08984375" style="515" bestFit="1" customWidth="1"/>
    <col min="10514" max="10514" width="11" style="515" bestFit="1" customWidth="1"/>
    <col min="10515" max="10754" width="8.7265625" style="515"/>
    <col min="10755" max="10755" width="21.1796875" style="515" customWidth="1"/>
    <col min="10756" max="10760" width="8.7265625" style="515"/>
    <col min="10761" max="10761" width="21.1796875" style="515" bestFit="1" customWidth="1"/>
    <col min="10762" max="10762" width="9.26953125" style="515" bestFit="1" customWidth="1"/>
    <col min="10763" max="10764" width="9.54296875" style="515" bestFit="1" customWidth="1"/>
    <col min="10765" max="10766" width="8.7265625" style="515"/>
    <col min="10767" max="10767" width="23.81640625" style="515" bestFit="1" customWidth="1"/>
    <col min="10768" max="10768" width="10.36328125" style="515" bestFit="1" customWidth="1"/>
    <col min="10769" max="10769" width="11.08984375" style="515" bestFit="1" customWidth="1"/>
    <col min="10770" max="10770" width="11" style="515" bestFit="1" customWidth="1"/>
    <col min="10771" max="11010" width="8.7265625" style="515"/>
    <col min="11011" max="11011" width="21.1796875" style="515" customWidth="1"/>
    <col min="11012" max="11016" width="8.7265625" style="515"/>
    <col min="11017" max="11017" width="21.1796875" style="515" bestFit="1" customWidth="1"/>
    <col min="11018" max="11018" width="9.26953125" style="515" bestFit="1" customWidth="1"/>
    <col min="11019" max="11020" width="9.54296875" style="515" bestFit="1" customWidth="1"/>
    <col min="11021" max="11022" width="8.7265625" style="515"/>
    <col min="11023" max="11023" width="23.81640625" style="515" bestFit="1" customWidth="1"/>
    <col min="11024" max="11024" width="10.36328125" style="515" bestFit="1" customWidth="1"/>
    <col min="11025" max="11025" width="11.08984375" style="515" bestFit="1" customWidth="1"/>
    <col min="11026" max="11026" width="11" style="515" bestFit="1" customWidth="1"/>
    <col min="11027" max="11266" width="8.7265625" style="515"/>
    <col min="11267" max="11267" width="21.1796875" style="515" customWidth="1"/>
    <col min="11268" max="11272" width="8.7265625" style="515"/>
    <col min="11273" max="11273" width="21.1796875" style="515" bestFit="1" customWidth="1"/>
    <col min="11274" max="11274" width="9.26953125" style="515" bestFit="1" customWidth="1"/>
    <col min="11275" max="11276" width="9.54296875" style="515" bestFit="1" customWidth="1"/>
    <col min="11277" max="11278" width="8.7265625" style="515"/>
    <col min="11279" max="11279" width="23.81640625" style="515" bestFit="1" customWidth="1"/>
    <col min="11280" max="11280" width="10.36328125" style="515" bestFit="1" customWidth="1"/>
    <col min="11281" max="11281" width="11.08984375" style="515" bestFit="1" customWidth="1"/>
    <col min="11282" max="11282" width="11" style="515" bestFit="1" customWidth="1"/>
    <col min="11283" max="11522" width="8.7265625" style="515"/>
    <col min="11523" max="11523" width="21.1796875" style="515" customWidth="1"/>
    <col min="11524" max="11528" width="8.7265625" style="515"/>
    <col min="11529" max="11529" width="21.1796875" style="515" bestFit="1" customWidth="1"/>
    <col min="11530" max="11530" width="9.26953125" style="515" bestFit="1" customWidth="1"/>
    <col min="11531" max="11532" width="9.54296875" style="515" bestFit="1" customWidth="1"/>
    <col min="11533" max="11534" width="8.7265625" style="515"/>
    <col min="11535" max="11535" width="23.81640625" style="515" bestFit="1" customWidth="1"/>
    <col min="11536" max="11536" width="10.36328125" style="515" bestFit="1" customWidth="1"/>
    <col min="11537" max="11537" width="11.08984375" style="515" bestFit="1" customWidth="1"/>
    <col min="11538" max="11538" width="11" style="515" bestFit="1" customWidth="1"/>
    <col min="11539" max="11778" width="8.7265625" style="515"/>
    <col min="11779" max="11779" width="21.1796875" style="515" customWidth="1"/>
    <col min="11780" max="11784" width="8.7265625" style="515"/>
    <col min="11785" max="11785" width="21.1796875" style="515" bestFit="1" customWidth="1"/>
    <col min="11786" max="11786" width="9.26953125" style="515" bestFit="1" customWidth="1"/>
    <col min="11787" max="11788" width="9.54296875" style="515" bestFit="1" customWidth="1"/>
    <col min="11789" max="11790" width="8.7265625" style="515"/>
    <col min="11791" max="11791" width="23.81640625" style="515" bestFit="1" customWidth="1"/>
    <col min="11792" max="11792" width="10.36328125" style="515" bestFit="1" customWidth="1"/>
    <col min="11793" max="11793" width="11.08984375" style="515" bestFit="1" customWidth="1"/>
    <col min="11794" max="11794" width="11" style="515" bestFit="1" customWidth="1"/>
    <col min="11795" max="12034" width="8.7265625" style="515"/>
    <col min="12035" max="12035" width="21.1796875" style="515" customWidth="1"/>
    <col min="12036" max="12040" width="8.7265625" style="515"/>
    <col min="12041" max="12041" width="21.1796875" style="515" bestFit="1" customWidth="1"/>
    <col min="12042" max="12042" width="9.26953125" style="515" bestFit="1" customWidth="1"/>
    <col min="12043" max="12044" width="9.54296875" style="515" bestFit="1" customWidth="1"/>
    <col min="12045" max="12046" width="8.7265625" style="515"/>
    <col min="12047" max="12047" width="23.81640625" style="515" bestFit="1" customWidth="1"/>
    <col min="12048" max="12048" width="10.36328125" style="515" bestFit="1" customWidth="1"/>
    <col min="12049" max="12049" width="11.08984375" style="515" bestFit="1" customWidth="1"/>
    <col min="12050" max="12050" width="11" style="515" bestFit="1" customWidth="1"/>
    <col min="12051" max="12290" width="8.7265625" style="515"/>
    <col min="12291" max="12291" width="21.1796875" style="515" customWidth="1"/>
    <col min="12292" max="12296" width="8.7265625" style="515"/>
    <col min="12297" max="12297" width="21.1796875" style="515" bestFit="1" customWidth="1"/>
    <col min="12298" max="12298" width="9.26953125" style="515" bestFit="1" customWidth="1"/>
    <col min="12299" max="12300" width="9.54296875" style="515" bestFit="1" customWidth="1"/>
    <col min="12301" max="12302" width="8.7265625" style="515"/>
    <col min="12303" max="12303" width="23.81640625" style="515" bestFit="1" customWidth="1"/>
    <col min="12304" max="12304" width="10.36328125" style="515" bestFit="1" customWidth="1"/>
    <col min="12305" max="12305" width="11.08984375" style="515" bestFit="1" customWidth="1"/>
    <col min="12306" max="12306" width="11" style="515" bestFit="1" customWidth="1"/>
    <col min="12307" max="12546" width="8.7265625" style="515"/>
    <col min="12547" max="12547" width="21.1796875" style="515" customWidth="1"/>
    <col min="12548" max="12552" width="8.7265625" style="515"/>
    <col min="12553" max="12553" width="21.1796875" style="515" bestFit="1" customWidth="1"/>
    <col min="12554" max="12554" width="9.26953125" style="515" bestFit="1" customWidth="1"/>
    <col min="12555" max="12556" width="9.54296875" style="515" bestFit="1" customWidth="1"/>
    <col min="12557" max="12558" width="8.7265625" style="515"/>
    <col min="12559" max="12559" width="23.81640625" style="515" bestFit="1" customWidth="1"/>
    <col min="12560" max="12560" width="10.36328125" style="515" bestFit="1" customWidth="1"/>
    <col min="12561" max="12561" width="11.08984375" style="515" bestFit="1" customWidth="1"/>
    <col min="12562" max="12562" width="11" style="515" bestFit="1" customWidth="1"/>
    <col min="12563" max="12802" width="8.7265625" style="515"/>
    <col min="12803" max="12803" width="21.1796875" style="515" customWidth="1"/>
    <col min="12804" max="12808" width="8.7265625" style="515"/>
    <col min="12809" max="12809" width="21.1796875" style="515" bestFit="1" customWidth="1"/>
    <col min="12810" max="12810" width="9.26953125" style="515" bestFit="1" customWidth="1"/>
    <col min="12811" max="12812" width="9.54296875" style="515" bestFit="1" customWidth="1"/>
    <col min="12813" max="12814" width="8.7265625" style="515"/>
    <col min="12815" max="12815" width="23.81640625" style="515" bestFit="1" customWidth="1"/>
    <col min="12816" max="12816" width="10.36328125" style="515" bestFit="1" customWidth="1"/>
    <col min="12817" max="12817" width="11.08984375" style="515" bestFit="1" customWidth="1"/>
    <col min="12818" max="12818" width="11" style="515" bestFit="1" customWidth="1"/>
    <col min="12819" max="13058" width="8.7265625" style="515"/>
    <col min="13059" max="13059" width="21.1796875" style="515" customWidth="1"/>
    <col min="13060" max="13064" width="8.7265625" style="515"/>
    <col min="13065" max="13065" width="21.1796875" style="515" bestFit="1" customWidth="1"/>
    <col min="13066" max="13066" width="9.26953125" style="515" bestFit="1" customWidth="1"/>
    <col min="13067" max="13068" width="9.54296875" style="515" bestFit="1" customWidth="1"/>
    <col min="13069" max="13070" width="8.7265625" style="515"/>
    <col min="13071" max="13071" width="23.81640625" style="515" bestFit="1" customWidth="1"/>
    <col min="13072" max="13072" width="10.36328125" style="515" bestFit="1" customWidth="1"/>
    <col min="13073" max="13073" width="11.08984375" style="515" bestFit="1" customWidth="1"/>
    <col min="13074" max="13074" width="11" style="515" bestFit="1" customWidth="1"/>
    <col min="13075" max="13314" width="8.7265625" style="515"/>
    <col min="13315" max="13315" width="21.1796875" style="515" customWidth="1"/>
    <col min="13316" max="13320" width="8.7265625" style="515"/>
    <col min="13321" max="13321" width="21.1796875" style="515" bestFit="1" customWidth="1"/>
    <col min="13322" max="13322" width="9.26953125" style="515" bestFit="1" customWidth="1"/>
    <col min="13323" max="13324" width="9.54296875" style="515" bestFit="1" customWidth="1"/>
    <col min="13325" max="13326" width="8.7265625" style="515"/>
    <col min="13327" max="13327" width="23.81640625" style="515" bestFit="1" customWidth="1"/>
    <col min="13328" max="13328" width="10.36328125" style="515" bestFit="1" customWidth="1"/>
    <col min="13329" max="13329" width="11.08984375" style="515" bestFit="1" customWidth="1"/>
    <col min="13330" max="13330" width="11" style="515" bestFit="1" customWidth="1"/>
    <col min="13331" max="13570" width="8.7265625" style="515"/>
    <col min="13571" max="13571" width="21.1796875" style="515" customWidth="1"/>
    <col min="13572" max="13576" width="8.7265625" style="515"/>
    <col min="13577" max="13577" width="21.1796875" style="515" bestFit="1" customWidth="1"/>
    <col min="13578" max="13578" width="9.26953125" style="515" bestFit="1" customWidth="1"/>
    <col min="13579" max="13580" width="9.54296875" style="515" bestFit="1" customWidth="1"/>
    <col min="13581" max="13582" width="8.7265625" style="515"/>
    <col min="13583" max="13583" width="23.81640625" style="515" bestFit="1" customWidth="1"/>
    <col min="13584" max="13584" width="10.36328125" style="515" bestFit="1" customWidth="1"/>
    <col min="13585" max="13585" width="11.08984375" style="515" bestFit="1" customWidth="1"/>
    <col min="13586" max="13586" width="11" style="515" bestFit="1" customWidth="1"/>
    <col min="13587" max="13826" width="8.7265625" style="515"/>
    <col min="13827" max="13827" width="21.1796875" style="515" customWidth="1"/>
    <col min="13828" max="13832" width="8.7265625" style="515"/>
    <col min="13833" max="13833" width="21.1796875" style="515" bestFit="1" customWidth="1"/>
    <col min="13834" max="13834" width="9.26953125" style="515" bestFit="1" customWidth="1"/>
    <col min="13835" max="13836" width="9.54296875" style="515" bestFit="1" customWidth="1"/>
    <col min="13837" max="13838" width="8.7265625" style="515"/>
    <col min="13839" max="13839" width="23.81640625" style="515" bestFit="1" customWidth="1"/>
    <col min="13840" max="13840" width="10.36328125" style="515" bestFit="1" customWidth="1"/>
    <col min="13841" max="13841" width="11.08984375" style="515" bestFit="1" customWidth="1"/>
    <col min="13842" max="13842" width="11" style="515" bestFit="1" customWidth="1"/>
    <col min="13843" max="14082" width="8.7265625" style="515"/>
    <col min="14083" max="14083" width="21.1796875" style="515" customWidth="1"/>
    <col min="14084" max="14088" width="8.7265625" style="515"/>
    <col min="14089" max="14089" width="21.1796875" style="515" bestFit="1" customWidth="1"/>
    <col min="14090" max="14090" width="9.26953125" style="515" bestFit="1" customWidth="1"/>
    <col min="14091" max="14092" width="9.54296875" style="515" bestFit="1" customWidth="1"/>
    <col min="14093" max="14094" width="8.7265625" style="515"/>
    <col min="14095" max="14095" width="23.81640625" style="515" bestFit="1" customWidth="1"/>
    <col min="14096" max="14096" width="10.36328125" style="515" bestFit="1" customWidth="1"/>
    <col min="14097" max="14097" width="11.08984375" style="515" bestFit="1" customWidth="1"/>
    <col min="14098" max="14098" width="11" style="515" bestFit="1" customWidth="1"/>
    <col min="14099" max="14338" width="8.7265625" style="515"/>
    <col min="14339" max="14339" width="21.1796875" style="515" customWidth="1"/>
    <col min="14340" max="14344" width="8.7265625" style="515"/>
    <col min="14345" max="14345" width="21.1796875" style="515" bestFit="1" customWidth="1"/>
    <col min="14346" max="14346" width="9.26953125" style="515" bestFit="1" customWidth="1"/>
    <col min="14347" max="14348" width="9.54296875" style="515" bestFit="1" customWidth="1"/>
    <col min="14349" max="14350" width="8.7265625" style="515"/>
    <col min="14351" max="14351" width="23.81640625" style="515" bestFit="1" customWidth="1"/>
    <col min="14352" max="14352" width="10.36328125" style="515" bestFit="1" customWidth="1"/>
    <col min="14353" max="14353" width="11.08984375" style="515" bestFit="1" customWidth="1"/>
    <col min="14354" max="14354" width="11" style="515" bestFit="1" customWidth="1"/>
    <col min="14355" max="14594" width="8.7265625" style="515"/>
    <col min="14595" max="14595" width="21.1796875" style="515" customWidth="1"/>
    <col min="14596" max="14600" width="8.7265625" style="515"/>
    <col min="14601" max="14601" width="21.1796875" style="515" bestFit="1" customWidth="1"/>
    <col min="14602" max="14602" width="9.26953125" style="515" bestFit="1" customWidth="1"/>
    <col min="14603" max="14604" width="9.54296875" style="515" bestFit="1" customWidth="1"/>
    <col min="14605" max="14606" width="8.7265625" style="515"/>
    <col min="14607" max="14607" width="23.81640625" style="515" bestFit="1" customWidth="1"/>
    <col min="14608" max="14608" width="10.36328125" style="515" bestFit="1" customWidth="1"/>
    <col min="14609" max="14609" width="11.08984375" style="515" bestFit="1" customWidth="1"/>
    <col min="14610" max="14610" width="11" style="515" bestFit="1" customWidth="1"/>
    <col min="14611" max="14850" width="8.7265625" style="515"/>
    <col min="14851" max="14851" width="21.1796875" style="515" customWidth="1"/>
    <col min="14852" max="14856" width="8.7265625" style="515"/>
    <col min="14857" max="14857" width="21.1796875" style="515" bestFit="1" customWidth="1"/>
    <col min="14858" max="14858" width="9.26953125" style="515" bestFit="1" customWidth="1"/>
    <col min="14859" max="14860" width="9.54296875" style="515" bestFit="1" customWidth="1"/>
    <col min="14861" max="14862" width="8.7265625" style="515"/>
    <col min="14863" max="14863" width="23.81640625" style="515" bestFit="1" customWidth="1"/>
    <col min="14864" max="14864" width="10.36328125" style="515" bestFit="1" customWidth="1"/>
    <col min="14865" max="14865" width="11.08984375" style="515" bestFit="1" customWidth="1"/>
    <col min="14866" max="14866" width="11" style="515" bestFit="1" customWidth="1"/>
    <col min="14867" max="15106" width="8.7265625" style="515"/>
    <col min="15107" max="15107" width="21.1796875" style="515" customWidth="1"/>
    <col min="15108" max="15112" width="8.7265625" style="515"/>
    <col min="15113" max="15113" width="21.1796875" style="515" bestFit="1" customWidth="1"/>
    <col min="15114" max="15114" width="9.26953125" style="515" bestFit="1" customWidth="1"/>
    <col min="15115" max="15116" width="9.54296875" style="515" bestFit="1" customWidth="1"/>
    <col min="15117" max="15118" width="8.7265625" style="515"/>
    <col min="15119" max="15119" width="23.81640625" style="515" bestFit="1" customWidth="1"/>
    <col min="15120" max="15120" width="10.36328125" style="515" bestFit="1" customWidth="1"/>
    <col min="15121" max="15121" width="11.08984375" style="515" bestFit="1" customWidth="1"/>
    <col min="15122" max="15122" width="11" style="515" bestFit="1" customWidth="1"/>
    <col min="15123" max="15362" width="8.7265625" style="515"/>
    <col min="15363" max="15363" width="21.1796875" style="515" customWidth="1"/>
    <col min="15364" max="15368" width="8.7265625" style="515"/>
    <col min="15369" max="15369" width="21.1796875" style="515" bestFit="1" customWidth="1"/>
    <col min="15370" max="15370" width="9.26953125" style="515" bestFit="1" customWidth="1"/>
    <col min="15371" max="15372" width="9.54296875" style="515" bestFit="1" customWidth="1"/>
    <col min="15373" max="15374" width="8.7265625" style="515"/>
    <col min="15375" max="15375" width="23.81640625" style="515" bestFit="1" customWidth="1"/>
    <col min="15376" max="15376" width="10.36328125" style="515" bestFit="1" customWidth="1"/>
    <col min="15377" max="15377" width="11.08984375" style="515" bestFit="1" customWidth="1"/>
    <col min="15378" max="15378" width="11" style="515" bestFit="1" customWidth="1"/>
    <col min="15379" max="15618" width="8.7265625" style="515"/>
    <col min="15619" max="15619" width="21.1796875" style="515" customWidth="1"/>
    <col min="15620" max="15624" width="8.7265625" style="515"/>
    <col min="15625" max="15625" width="21.1796875" style="515" bestFit="1" customWidth="1"/>
    <col min="15626" max="15626" width="9.26953125" style="515" bestFit="1" customWidth="1"/>
    <col min="15627" max="15628" width="9.54296875" style="515" bestFit="1" customWidth="1"/>
    <col min="15629" max="15630" width="8.7265625" style="515"/>
    <col min="15631" max="15631" width="23.81640625" style="515" bestFit="1" customWidth="1"/>
    <col min="15632" max="15632" width="10.36328125" style="515" bestFit="1" customWidth="1"/>
    <col min="15633" max="15633" width="11.08984375" style="515" bestFit="1" customWidth="1"/>
    <col min="15634" max="15634" width="11" style="515" bestFit="1" customWidth="1"/>
    <col min="15635" max="15874" width="8.7265625" style="515"/>
    <col min="15875" max="15875" width="21.1796875" style="515" customWidth="1"/>
    <col min="15876" max="15880" width="8.7265625" style="515"/>
    <col min="15881" max="15881" width="21.1796875" style="515" bestFit="1" customWidth="1"/>
    <col min="15882" max="15882" width="9.26953125" style="515" bestFit="1" customWidth="1"/>
    <col min="15883" max="15884" width="9.54296875" style="515" bestFit="1" customWidth="1"/>
    <col min="15885" max="15886" width="8.7265625" style="515"/>
    <col min="15887" max="15887" width="23.81640625" style="515" bestFit="1" customWidth="1"/>
    <col min="15888" max="15888" width="10.36328125" style="515" bestFit="1" customWidth="1"/>
    <col min="15889" max="15889" width="11.08984375" style="515" bestFit="1" customWidth="1"/>
    <col min="15890" max="15890" width="11" style="515" bestFit="1" customWidth="1"/>
    <col min="15891" max="16130" width="8.7265625" style="515"/>
    <col min="16131" max="16131" width="21.1796875" style="515" customWidth="1"/>
    <col min="16132" max="16136" width="8.7265625" style="515"/>
    <col min="16137" max="16137" width="21.1796875" style="515" bestFit="1" customWidth="1"/>
    <col min="16138" max="16138" width="9.26953125" style="515" bestFit="1" customWidth="1"/>
    <col min="16139" max="16140" width="9.54296875" style="515" bestFit="1" customWidth="1"/>
    <col min="16141" max="16142" width="8.7265625" style="515"/>
    <col min="16143" max="16143" width="23.81640625" style="515" bestFit="1" customWidth="1"/>
    <col min="16144" max="16144" width="10.36328125" style="515" bestFit="1" customWidth="1"/>
    <col min="16145" max="16145" width="11.08984375" style="515" bestFit="1" customWidth="1"/>
    <col min="16146" max="16146" width="11" style="515" bestFit="1" customWidth="1"/>
    <col min="16147" max="16384" width="8.7265625" style="515"/>
  </cols>
  <sheetData>
    <row r="4" spans="2:18" ht="13" thickBot="1" x14ac:dyDescent="0.3"/>
    <row r="5" spans="2:18" ht="15.5" x14ac:dyDescent="0.35">
      <c r="B5" s="668" t="s">
        <v>147</v>
      </c>
      <c r="C5" s="669"/>
      <c r="D5" s="669"/>
      <c r="E5" s="669"/>
      <c r="F5" s="669"/>
      <c r="G5" s="670"/>
      <c r="I5" s="671" t="s">
        <v>148</v>
      </c>
      <c r="J5" s="671"/>
      <c r="K5" s="671"/>
      <c r="L5" s="671"/>
      <c r="O5" s="671" t="s">
        <v>149</v>
      </c>
      <c r="P5" s="671"/>
      <c r="Q5" s="671"/>
      <c r="R5" s="671"/>
    </row>
    <row r="6" spans="2:18" ht="13" thickBot="1" x14ac:dyDescent="0.3">
      <c r="B6" s="516"/>
      <c r="C6" s="517"/>
      <c r="D6" s="517"/>
      <c r="E6" s="517"/>
      <c r="F6" s="517"/>
      <c r="G6" s="518"/>
    </row>
    <row r="7" spans="2:18" ht="16" thickBot="1" x14ac:dyDescent="0.4">
      <c r="B7" s="516"/>
      <c r="C7" s="517"/>
      <c r="D7" s="519" t="s">
        <v>63</v>
      </c>
      <c r="E7" s="519" t="s">
        <v>62</v>
      </c>
      <c r="F7" s="519" t="s">
        <v>14</v>
      </c>
      <c r="G7" s="520" t="s">
        <v>150</v>
      </c>
      <c r="I7" s="521"/>
      <c r="J7" s="522" t="s">
        <v>63</v>
      </c>
      <c r="K7" s="523" t="s">
        <v>62</v>
      </c>
      <c r="L7" s="524" t="s">
        <v>14</v>
      </c>
      <c r="O7" s="521"/>
      <c r="P7" s="522" t="s">
        <v>63</v>
      </c>
      <c r="Q7" s="523" t="s">
        <v>62</v>
      </c>
      <c r="R7" s="524" t="s">
        <v>14</v>
      </c>
    </row>
    <row r="8" spans="2:18" ht="15.5" x14ac:dyDescent="0.35">
      <c r="B8" s="525" t="s">
        <v>140</v>
      </c>
      <c r="C8" s="526"/>
      <c r="D8" s="526">
        <v>900000</v>
      </c>
      <c r="E8" s="526">
        <v>1270000</v>
      </c>
      <c r="F8" s="526">
        <f t="shared" ref="F8:F14" si="0">D8+E8</f>
        <v>2170000</v>
      </c>
      <c r="G8" s="527">
        <f>D8/F8%</f>
        <v>41.474654377880185</v>
      </c>
      <c r="I8" s="528">
        <v>43709</v>
      </c>
      <c r="J8" s="529">
        <v>10051</v>
      </c>
      <c r="K8" s="529">
        <v>0</v>
      </c>
      <c r="L8" s="530">
        <f t="shared" ref="L8:L28" si="1">J8+K8</f>
        <v>10051</v>
      </c>
      <c r="O8" s="528">
        <v>43709</v>
      </c>
      <c r="P8" s="529">
        <v>7124</v>
      </c>
      <c r="Q8" s="529">
        <v>0</v>
      </c>
      <c r="R8" s="530">
        <v>7124</v>
      </c>
    </row>
    <row r="9" spans="2:18" ht="16" thickBot="1" x14ac:dyDescent="0.4">
      <c r="B9" s="531" t="s">
        <v>151</v>
      </c>
      <c r="C9" s="532"/>
      <c r="D9" s="532">
        <f>D8*1.25</f>
        <v>1125000</v>
      </c>
      <c r="E9" s="532">
        <f>1.05*E8</f>
        <v>1333500</v>
      </c>
      <c r="F9" s="532">
        <f t="shared" si="0"/>
        <v>2458500</v>
      </c>
      <c r="G9" s="533">
        <f>D9/F9%</f>
        <v>45.759609517998783</v>
      </c>
      <c r="I9" s="528">
        <v>43739</v>
      </c>
      <c r="J9" s="529">
        <v>52271</v>
      </c>
      <c r="K9" s="529">
        <v>42258</v>
      </c>
      <c r="L9" s="530">
        <f t="shared" si="1"/>
        <v>94529</v>
      </c>
      <c r="O9" s="528">
        <v>43739</v>
      </c>
      <c r="P9" s="529">
        <v>53552</v>
      </c>
      <c r="Q9" s="529">
        <v>40352</v>
      </c>
      <c r="R9" s="530">
        <v>93904</v>
      </c>
    </row>
    <row r="10" spans="2:18" ht="15.5" x14ac:dyDescent="0.35">
      <c r="B10" s="534" t="s">
        <v>152</v>
      </c>
      <c r="C10" s="535"/>
      <c r="D10" s="536">
        <f>SUM(D20:D23)</f>
        <v>368871.35</v>
      </c>
      <c r="E10" s="536">
        <f>SUM(E20:E23)</f>
        <v>537158.29</v>
      </c>
      <c r="F10" s="535">
        <f t="shared" si="0"/>
        <v>906029.64</v>
      </c>
      <c r="G10" s="537"/>
      <c r="I10" s="528">
        <v>43770</v>
      </c>
      <c r="J10" s="529">
        <v>86064</v>
      </c>
      <c r="K10" s="529">
        <v>85742</v>
      </c>
      <c r="L10" s="530">
        <f t="shared" si="1"/>
        <v>171806</v>
      </c>
      <c r="O10" s="528">
        <v>43770</v>
      </c>
      <c r="P10" s="529">
        <v>82462</v>
      </c>
      <c r="Q10" s="529">
        <v>84812</v>
      </c>
      <c r="R10" s="530">
        <v>167274</v>
      </c>
    </row>
    <row r="11" spans="2:18" ht="16" thickBot="1" x14ac:dyDescent="0.4">
      <c r="B11" s="538" t="s">
        <v>153</v>
      </c>
      <c r="C11" s="519"/>
      <c r="D11" s="519">
        <v>52583</v>
      </c>
      <c r="E11" s="519">
        <v>63849</v>
      </c>
      <c r="F11" s="519">
        <f t="shared" si="0"/>
        <v>116432</v>
      </c>
      <c r="G11" s="539"/>
      <c r="I11" s="528">
        <v>43800</v>
      </c>
      <c r="J11" s="529">
        <v>78871</v>
      </c>
      <c r="K11" s="529">
        <v>122659</v>
      </c>
      <c r="L11" s="530">
        <f t="shared" si="1"/>
        <v>201530</v>
      </c>
      <c r="O11" s="528">
        <v>43800</v>
      </c>
      <c r="P11" s="529">
        <v>73512</v>
      </c>
      <c r="Q11" s="529">
        <v>118930</v>
      </c>
      <c r="R11" s="530">
        <v>192442</v>
      </c>
    </row>
    <row r="12" spans="2:18" ht="15.5" x14ac:dyDescent="0.35">
      <c r="B12" s="540" t="s">
        <v>154</v>
      </c>
      <c r="C12" s="526"/>
      <c r="D12" s="541">
        <f>D32-D10-D11</f>
        <v>628837.89</v>
      </c>
      <c r="E12" s="541">
        <f>E32-E10-E11</f>
        <v>842389.91000000015</v>
      </c>
      <c r="F12" s="541">
        <f t="shared" si="0"/>
        <v>1471227.8000000003</v>
      </c>
      <c r="G12" s="527">
        <f>D12/F12%</f>
        <v>42.742387684626401</v>
      </c>
      <c r="I12" s="528">
        <v>43831</v>
      </c>
      <c r="J12" s="529">
        <v>94618</v>
      </c>
      <c r="K12" s="529">
        <v>144869</v>
      </c>
      <c r="L12" s="530">
        <f t="shared" si="1"/>
        <v>239487</v>
      </c>
      <c r="O12" s="528">
        <v>43831</v>
      </c>
      <c r="P12" s="529">
        <v>97107</v>
      </c>
      <c r="Q12" s="529">
        <v>140832</v>
      </c>
      <c r="R12" s="530">
        <v>237939</v>
      </c>
    </row>
    <row r="13" spans="2:18" ht="15.5" x14ac:dyDescent="0.35">
      <c r="B13" s="542" t="s">
        <v>155</v>
      </c>
      <c r="C13" s="543"/>
      <c r="D13" s="544">
        <f>D8-D12</f>
        <v>271162.11</v>
      </c>
      <c r="E13" s="544">
        <f>E8-E12</f>
        <v>427610.08999999985</v>
      </c>
      <c r="F13" s="544">
        <f t="shared" si="0"/>
        <v>698772.19999999984</v>
      </c>
      <c r="G13" s="545">
        <f>D13/F13%</f>
        <v>38.805509148761224</v>
      </c>
      <c r="I13" s="528">
        <v>43862</v>
      </c>
      <c r="J13" s="529">
        <v>95672</v>
      </c>
      <c r="K13" s="529">
        <v>127023</v>
      </c>
      <c r="L13" s="530">
        <f t="shared" si="1"/>
        <v>222695</v>
      </c>
      <c r="O13" s="528">
        <v>43862</v>
      </c>
      <c r="P13" s="529">
        <v>101124</v>
      </c>
      <c r="Q13" s="529">
        <v>130722</v>
      </c>
      <c r="R13" s="530">
        <v>231846</v>
      </c>
    </row>
    <row r="14" spans="2:18" ht="16" thickBot="1" x14ac:dyDescent="0.4">
      <c r="B14" s="531" t="s">
        <v>156</v>
      </c>
      <c r="C14" s="532"/>
      <c r="D14" s="546">
        <f>D9-D12</f>
        <v>496162.11</v>
      </c>
      <c r="E14" s="546">
        <f>E9-E12</f>
        <v>491110.08999999985</v>
      </c>
      <c r="F14" s="546">
        <f t="shared" si="0"/>
        <v>987272.19999999984</v>
      </c>
      <c r="G14" s="533">
        <f>D14/F14%</f>
        <v>50.255857503128325</v>
      </c>
      <c r="I14" s="528">
        <v>43891</v>
      </c>
      <c r="J14" s="529">
        <v>93735</v>
      </c>
      <c r="K14" s="529">
        <v>153985</v>
      </c>
      <c r="L14" s="530">
        <f t="shared" si="1"/>
        <v>247720</v>
      </c>
      <c r="O14" s="528">
        <v>43891</v>
      </c>
      <c r="P14" s="529">
        <v>98269</v>
      </c>
      <c r="Q14" s="529">
        <v>153418</v>
      </c>
      <c r="R14" s="530">
        <v>251688</v>
      </c>
    </row>
    <row r="15" spans="2:18" ht="15.5" x14ac:dyDescent="0.35">
      <c r="B15" s="516"/>
      <c r="C15" s="517"/>
      <c r="D15" s="535"/>
      <c r="E15" s="535"/>
      <c r="F15" s="535"/>
      <c r="G15" s="547"/>
      <c r="I15" s="528">
        <v>43922</v>
      </c>
      <c r="J15" s="548">
        <v>106802.01</v>
      </c>
      <c r="K15" s="548">
        <v>235996.09</v>
      </c>
      <c r="L15" s="530">
        <f t="shared" si="1"/>
        <v>342798.1</v>
      </c>
      <c r="O15" s="528">
        <v>43922</v>
      </c>
      <c r="P15" s="548">
        <v>107184</v>
      </c>
      <c r="Q15" s="548">
        <v>239373</v>
      </c>
      <c r="R15" s="530">
        <v>346557</v>
      </c>
    </row>
    <row r="16" spans="2:18" ht="15.5" x14ac:dyDescent="0.35">
      <c r="B16" s="516"/>
      <c r="C16" s="517"/>
      <c r="D16" s="535"/>
      <c r="E16" s="535"/>
      <c r="F16" s="535"/>
      <c r="G16" s="547"/>
      <c r="I16" s="528">
        <v>43952</v>
      </c>
      <c r="J16" s="548">
        <v>108804.17</v>
      </c>
      <c r="K16" s="548">
        <v>101476.85</v>
      </c>
      <c r="L16" s="530">
        <f t="shared" si="1"/>
        <v>210281.02000000002</v>
      </c>
      <c r="O16" s="528">
        <v>43952</v>
      </c>
      <c r="P16" s="548">
        <v>103125</v>
      </c>
      <c r="Q16" s="548">
        <v>87802</v>
      </c>
      <c r="R16" s="530">
        <v>190927</v>
      </c>
    </row>
    <row r="17" spans="2:24" ht="15.5" x14ac:dyDescent="0.35">
      <c r="B17" s="516"/>
      <c r="C17" s="517"/>
      <c r="D17" s="535"/>
      <c r="E17" s="535"/>
      <c r="F17" s="535"/>
      <c r="G17" s="547"/>
      <c r="I17" s="528">
        <v>43983</v>
      </c>
      <c r="J17" s="548">
        <v>78057.740000000005</v>
      </c>
      <c r="K17" s="548">
        <v>81643.81</v>
      </c>
      <c r="L17" s="530">
        <f t="shared" si="1"/>
        <v>159701.54999999999</v>
      </c>
      <c r="O17" s="528">
        <v>43983</v>
      </c>
      <c r="P17" s="548">
        <v>76404</v>
      </c>
      <c r="Q17" s="548">
        <v>85476</v>
      </c>
      <c r="R17" s="530">
        <v>161881</v>
      </c>
    </row>
    <row r="18" spans="2:24" ht="15.5" x14ac:dyDescent="0.35">
      <c r="B18" s="516"/>
      <c r="C18" s="517"/>
      <c r="D18" s="672" t="s">
        <v>6</v>
      </c>
      <c r="E18" s="672"/>
      <c r="F18" s="672"/>
      <c r="G18" s="549"/>
      <c r="I18" s="528">
        <v>44013</v>
      </c>
      <c r="J18" s="548">
        <v>75207.429999999993</v>
      </c>
      <c r="K18" s="548">
        <v>118041.54</v>
      </c>
      <c r="L18" s="530">
        <f t="shared" si="1"/>
        <v>193248.96999999997</v>
      </c>
      <c r="O18" s="528">
        <v>44013</v>
      </c>
      <c r="P18" s="548">
        <v>78673</v>
      </c>
      <c r="Q18" s="548">
        <v>124465</v>
      </c>
      <c r="R18" s="530">
        <v>203138</v>
      </c>
    </row>
    <row r="19" spans="2:24" ht="16" thickBot="1" x14ac:dyDescent="0.4">
      <c r="B19" s="516"/>
      <c r="C19" s="517"/>
      <c r="D19" s="550" t="s">
        <v>157</v>
      </c>
      <c r="E19" s="550" t="s">
        <v>62</v>
      </c>
      <c r="F19" s="550" t="s">
        <v>14</v>
      </c>
      <c r="G19" s="551" t="s">
        <v>158</v>
      </c>
      <c r="I19" s="521" t="s">
        <v>153</v>
      </c>
      <c r="J19" s="552">
        <v>52583</v>
      </c>
      <c r="K19" s="552">
        <v>63849</v>
      </c>
      <c r="L19" s="553">
        <f t="shared" si="1"/>
        <v>116432</v>
      </c>
      <c r="O19" s="521" t="s">
        <v>153</v>
      </c>
      <c r="P19" s="552">
        <v>48546.8</v>
      </c>
      <c r="Q19" s="552">
        <v>64006.9</v>
      </c>
      <c r="R19" s="553">
        <f>P19+Q19</f>
        <v>112553.70000000001</v>
      </c>
      <c r="V19" s="515">
        <v>107184</v>
      </c>
      <c r="W19" s="515">
        <v>239373</v>
      </c>
      <c r="X19" s="515">
        <v>346557</v>
      </c>
    </row>
    <row r="20" spans="2:24" ht="16" thickBot="1" x14ac:dyDescent="0.4">
      <c r="B20" s="516"/>
      <c r="C20" s="554">
        <v>43922</v>
      </c>
      <c r="D20" s="555">
        <v>106802.01</v>
      </c>
      <c r="E20" s="555">
        <v>235996.09</v>
      </c>
      <c r="F20" s="555">
        <v>342798.1</v>
      </c>
      <c r="G20" s="556">
        <f>F20</f>
        <v>342798.1</v>
      </c>
      <c r="I20" s="557" t="s">
        <v>159</v>
      </c>
      <c r="J20" s="558">
        <f>SUM(J8:J19)</f>
        <v>932736.35000000009</v>
      </c>
      <c r="K20" s="558">
        <f>SUM(K8:K19)</f>
        <v>1277543.29</v>
      </c>
      <c r="L20" s="559">
        <f t="shared" si="1"/>
        <v>2210279.64</v>
      </c>
      <c r="O20" s="557" t="s">
        <v>159</v>
      </c>
      <c r="P20" s="558">
        <f>SUM(P8:P19)</f>
        <v>927082.8</v>
      </c>
      <c r="Q20" s="558">
        <f>SUM(Q8:Q19)</f>
        <v>1270188.8999999999</v>
      </c>
      <c r="R20" s="559">
        <f>P20+Q20</f>
        <v>2197271.7000000002</v>
      </c>
      <c r="S20" s="560">
        <f>J20-P20</f>
        <v>5653.5500000000466</v>
      </c>
      <c r="T20" s="560">
        <f>K20-Q20</f>
        <v>7354.3900000001304</v>
      </c>
      <c r="U20" s="560">
        <f>L20-R20</f>
        <v>13007.939999999944</v>
      </c>
      <c r="V20" s="515">
        <v>103125</v>
      </c>
      <c r="W20" s="515">
        <v>87802</v>
      </c>
      <c r="X20" s="515">
        <v>190927</v>
      </c>
    </row>
    <row r="21" spans="2:24" ht="15.5" x14ac:dyDescent="0.35">
      <c r="B21" s="516"/>
      <c r="C21" s="554">
        <v>43952</v>
      </c>
      <c r="D21" s="555">
        <v>108804.17</v>
      </c>
      <c r="E21" s="555">
        <v>101476.85</v>
      </c>
      <c r="F21" s="555">
        <v>210281.02000000002</v>
      </c>
      <c r="G21" s="556">
        <f>G20+F21</f>
        <v>553079.12</v>
      </c>
      <c r="I21" s="521" t="s">
        <v>160</v>
      </c>
      <c r="J21" s="561">
        <f>+D24-D11</f>
        <v>14651.039999999994</v>
      </c>
      <c r="K21" s="561">
        <f>+E24-E11</f>
        <v>27290.259999999995</v>
      </c>
      <c r="L21" s="562">
        <f t="shared" si="1"/>
        <v>41941.299999999988</v>
      </c>
      <c r="O21" s="521" t="s">
        <v>160</v>
      </c>
      <c r="P21" s="561">
        <v>19625.599999999991</v>
      </c>
      <c r="Q21" s="561">
        <v>30905.4</v>
      </c>
      <c r="R21" s="562">
        <f>P21+Q21</f>
        <v>50530.999999999993</v>
      </c>
      <c r="V21" s="515">
        <v>76404</v>
      </c>
      <c r="W21" s="515">
        <v>85476</v>
      </c>
      <c r="X21" s="515">
        <v>161881</v>
      </c>
    </row>
    <row r="22" spans="2:24" ht="15.5" x14ac:dyDescent="0.35">
      <c r="B22" s="516"/>
      <c r="C22" s="554">
        <v>43983</v>
      </c>
      <c r="D22" s="555">
        <v>78057.740000000005</v>
      </c>
      <c r="E22" s="555">
        <v>81643.81</v>
      </c>
      <c r="F22" s="555">
        <v>159701.54999999999</v>
      </c>
      <c r="G22" s="556">
        <f t="shared" ref="G22:G31" si="2">G21+F22</f>
        <v>712780.66999999993</v>
      </c>
      <c r="I22" s="528">
        <v>44075</v>
      </c>
      <c r="J22" s="548">
        <v>70465.710000000006</v>
      </c>
      <c r="K22" s="548">
        <v>101947.41</v>
      </c>
      <c r="L22" s="530">
        <f t="shared" si="1"/>
        <v>172413.12</v>
      </c>
      <c r="O22" s="528">
        <v>44075</v>
      </c>
      <c r="P22" s="548">
        <v>76327</v>
      </c>
      <c r="Q22" s="548">
        <v>96635</v>
      </c>
      <c r="R22" s="530">
        <v>172963</v>
      </c>
      <c r="V22" s="515">
        <v>78673</v>
      </c>
      <c r="W22" s="515">
        <v>124465</v>
      </c>
      <c r="X22" s="515">
        <v>203138</v>
      </c>
    </row>
    <row r="23" spans="2:24" ht="15.5" x14ac:dyDescent="0.35">
      <c r="B23" s="516"/>
      <c r="C23" s="554">
        <v>44013</v>
      </c>
      <c r="D23" s="555">
        <v>75207.429999999993</v>
      </c>
      <c r="E23" s="555">
        <v>118041.54</v>
      </c>
      <c r="F23" s="555">
        <v>193248.96999999997</v>
      </c>
      <c r="G23" s="556">
        <f t="shared" si="2"/>
        <v>906029.6399999999</v>
      </c>
      <c r="I23" s="528">
        <v>44105</v>
      </c>
      <c r="J23" s="548">
        <v>98518.14</v>
      </c>
      <c r="K23" s="548">
        <v>117651.24</v>
      </c>
      <c r="L23" s="530">
        <f t="shared" si="1"/>
        <v>216169.38</v>
      </c>
      <c r="O23" s="528">
        <v>44105</v>
      </c>
      <c r="P23" s="548">
        <v>96876</v>
      </c>
      <c r="Q23" s="548">
        <v>120210</v>
      </c>
      <c r="R23" s="530">
        <v>217086</v>
      </c>
      <c r="V23" s="563">
        <v>68172.399999999994</v>
      </c>
      <c r="W23" s="563">
        <v>94912.3</v>
      </c>
      <c r="X23" s="563">
        <v>163085</v>
      </c>
    </row>
    <row r="24" spans="2:24" ht="15.5" x14ac:dyDescent="0.35">
      <c r="B24" s="516"/>
      <c r="C24" s="564">
        <v>44044</v>
      </c>
      <c r="D24" s="565">
        <v>67234.039999999994</v>
      </c>
      <c r="E24" s="566">
        <v>91139.26</v>
      </c>
      <c r="F24" s="567">
        <v>158373.29999999999</v>
      </c>
      <c r="G24" s="568">
        <f t="shared" si="2"/>
        <v>1064402.94</v>
      </c>
      <c r="I24" s="528">
        <v>44136</v>
      </c>
      <c r="J24" s="548">
        <v>89885</v>
      </c>
      <c r="K24" s="548">
        <v>155893</v>
      </c>
      <c r="L24" s="530">
        <f t="shared" si="1"/>
        <v>245778</v>
      </c>
      <c r="O24" s="528">
        <v>44136</v>
      </c>
      <c r="P24" s="548">
        <v>88712</v>
      </c>
      <c r="Q24" s="548">
        <v>153910</v>
      </c>
      <c r="R24" s="530">
        <v>242622</v>
      </c>
      <c r="V24" s="515">
        <v>76327</v>
      </c>
      <c r="W24" s="515">
        <v>96635</v>
      </c>
      <c r="X24" s="515">
        <v>172963</v>
      </c>
    </row>
    <row r="25" spans="2:24" ht="15.5" x14ac:dyDescent="0.35">
      <c r="B25" s="516"/>
      <c r="C25" s="554">
        <v>44075</v>
      </c>
      <c r="D25" s="555">
        <v>70465.710000000006</v>
      </c>
      <c r="E25" s="555">
        <v>101947.41</v>
      </c>
      <c r="F25" s="555">
        <v>172413.12</v>
      </c>
      <c r="G25" s="556">
        <f t="shared" si="2"/>
        <v>1236816.06</v>
      </c>
      <c r="I25" s="528">
        <v>44166</v>
      </c>
      <c r="J25" s="569">
        <v>106599</v>
      </c>
      <c r="K25" s="569">
        <v>186979</v>
      </c>
      <c r="L25" s="530">
        <f t="shared" si="1"/>
        <v>293578</v>
      </c>
      <c r="O25" s="528">
        <v>44166</v>
      </c>
      <c r="P25" s="569">
        <v>103022</v>
      </c>
      <c r="Q25" s="569">
        <v>162686</v>
      </c>
      <c r="R25" s="530">
        <v>265708</v>
      </c>
      <c r="V25" s="515">
        <v>96876</v>
      </c>
      <c r="W25" s="515">
        <v>120210</v>
      </c>
      <c r="X25" s="515">
        <v>217086</v>
      </c>
    </row>
    <row r="26" spans="2:24" ht="15.5" x14ac:dyDescent="0.35">
      <c r="B26" s="516"/>
      <c r="C26" s="554">
        <v>44105</v>
      </c>
      <c r="D26" s="555">
        <v>98518.14</v>
      </c>
      <c r="E26" s="555">
        <v>117651.24</v>
      </c>
      <c r="F26" s="555">
        <v>216169.38</v>
      </c>
      <c r="G26" s="556">
        <f t="shared" si="2"/>
        <v>1452985.44</v>
      </c>
      <c r="I26" s="528">
        <v>44197</v>
      </c>
      <c r="J26" s="569">
        <v>124345</v>
      </c>
      <c r="K26" s="569">
        <v>174640</v>
      </c>
      <c r="L26" s="530">
        <f t="shared" si="1"/>
        <v>298985</v>
      </c>
      <c r="O26" s="528">
        <v>44197</v>
      </c>
      <c r="P26" s="569">
        <v>131151</v>
      </c>
      <c r="Q26" s="569">
        <v>186566</v>
      </c>
      <c r="R26" s="530">
        <v>317717</v>
      </c>
      <c r="V26" s="515">
        <v>88712</v>
      </c>
      <c r="W26" s="515">
        <v>153910</v>
      </c>
      <c r="X26" s="515">
        <v>242622</v>
      </c>
    </row>
    <row r="27" spans="2:24" ht="15.5" x14ac:dyDescent="0.35">
      <c r="B27" s="516"/>
      <c r="C27" s="554">
        <v>44136</v>
      </c>
      <c r="D27" s="555">
        <v>89885</v>
      </c>
      <c r="E27" s="555">
        <v>155893</v>
      </c>
      <c r="F27" s="570">
        <v>245778</v>
      </c>
      <c r="G27" s="556">
        <f t="shared" si="2"/>
        <v>1698763.44</v>
      </c>
      <c r="I27" s="528">
        <v>44228</v>
      </c>
      <c r="J27" s="569">
        <v>98015</v>
      </c>
      <c r="K27" s="569">
        <v>67093</v>
      </c>
      <c r="L27" s="530">
        <f t="shared" si="1"/>
        <v>165108</v>
      </c>
      <c r="O27" s="528">
        <v>44228</v>
      </c>
      <c r="P27" s="569">
        <v>101511</v>
      </c>
      <c r="Q27" s="569">
        <v>77698</v>
      </c>
      <c r="R27" s="530">
        <v>179208</v>
      </c>
      <c r="V27" s="515">
        <v>103022</v>
      </c>
      <c r="W27" s="515">
        <v>162686</v>
      </c>
      <c r="X27" s="515">
        <v>265708</v>
      </c>
    </row>
    <row r="28" spans="2:24" ht="15.5" x14ac:dyDescent="0.35">
      <c r="B28" s="516"/>
      <c r="C28" s="554">
        <v>44166</v>
      </c>
      <c r="D28" s="571">
        <v>106599</v>
      </c>
      <c r="E28" s="571">
        <v>186979</v>
      </c>
      <c r="F28" s="544">
        <f>D28+E28</f>
        <v>293578</v>
      </c>
      <c r="G28" s="556">
        <f t="shared" si="2"/>
        <v>1992341.44</v>
      </c>
      <c r="I28" s="528">
        <v>44256</v>
      </c>
      <c r="J28" s="529">
        <v>26359</v>
      </c>
      <c r="K28" s="529">
        <v>10896</v>
      </c>
      <c r="L28" s="530">
        <f t="shared" si="1"/>
        <v>37255</v>
      </c>
      <c r="O28" s="528">
        <v>44256</v>
      </c>
      <c r="P28" s="529">
        <v>22147</v>
      </c>
      <c r="Q28" s="529">
        <v>10841</v>
      </c>
      <c r="R28" s="530">
        <v>32988</v>
      </c>
      <c r="V28" s="515">
        <v>131151</v>
      </c>
      <c r="W28" s="515">
        <v>186566</v>
      </c>
      <c r="X28" s="515">
        <v>317717</v>
      </c>
    </row>
    <row r="29" spans="2:24" ht="15.5" x14ac:dyDescent="0.35">
      <c r="B29" s="516"/>
      <c r="C29" s="554">
        <v>44197</v>
      </c>
      <c r="D29" s="571">
        <v>124345</v>
      </c>
      <c r="E29" s="571">
        <v>174640</v>
      </c>
      <c r="F29" s="544">
        <f>D29+E29</f>
        <v>298985</v>
      </c>
      <c r="G29" s="556">
        <f t="shared" si="2"/>
        <v>2291326.44</v>
      </c>
      <c r="I29" s="572">
        <v>44287</v>
      </c>
      <c r="J29" s="573">
        <v>139500</v>
      </c>
      <c r="K29" s="573">
        <v>142428</v>
      </c>
      <c r="L29" s="553">
        <f>J29+K29</f>
        <v>281928</v>
      </c>
      <c r="O29" s="572">
        <v>44287</v>
      </c>
      <c r="P29" s="573">
        <v>149874</v>
      </c>
      <c r="Q29" s="573">
        <v>143044</v>
      </c>
      <c r="R29" s="553">
        <f>P29+Q29</f>
        <v>292918</v>
      </c>
      <c r="V29" s="515">
        <v>101511</v>
      </c>
      <c r="W29" s="515">
        <v>77698</v>
      </c>
      <c r="X29" s="515">
        <v>179208</v>
      </c>
    </row>
    <row r="30" spans="2:24" ht="15.5" x14ac:dyDescent="0.35">
      <c r="B30" s="516"/>
      <c r="C30" s="554">
        <v>44228</v>
      </c>
      <c r="D30" s="571">
        <v>98015</v>
      </c>
      <c r="E30" s="571">
        <v>67093</v>
      </c>
      <c r="F30" s="544">
        <f>D30+E30</f>
        <v>165108</v>
      </c>
      <c r="G30" s="556">
        <f t="shared" si="2"/>
        <v>2456434.44</v>
      </c>
      <c r="I30" s="572">
        <v>44317</v>
      </c>
      <c r="J30" s="515">
        <v>124358.1</v>
      </c>
      <c r="K30" s="515">
        <v>111642.9</v>
      </c>
      <c r="L30" s="553">
        <f>J30+K30</f>
        <v>236001</v>
      </c>
      <c r="O30" s="572">
        <v>44317</v>
      </c>
      <c r="P30" s="515">
        <v>135426.5</v>
      </c>
      <c r="Q30" s="515">
        <v>114004.9</v>
      </c>
      <c r="R30" s="553">
        <f>P30+Q30</f>
        <v>249431.4</v>
      </c>
      <c r="V30" s="515">
        <v>22147</v>
      </c>
      <c r="W30" s="515">
        <v>10841</v>
      </c>
      <c r="X30" s="515">
        <v>32988</v>
      </c>
    </row>
    <row r="31" spans="2:24" ht="15.5" x14ac:dyDescent="0.35">
      <c r="B31" s="516"/>
      <c r="C31" s="554">
        <v>44256</v>
      </c>
      <c r="D31" s="543">
        <v>26359</v>
      </c>
      <c r="E31" s="543">
        <v>10896</v>
      </c>
      <c r="F31" s="544">
        <f>D31+E31</f>
        <v>37255</v>
      </c>
      <c r="G31" s="556">
        <f t="shared" si="2"/>
        <v>2493689.44</v>
      </c>
      <c r="I31" s="572">
        <v>44348</v>
      </c>
      <c r="J31" s="574">
        <v>48078.53</v>
      </c>
      <c r="K31" s="575">
        <v>31755</v>
      </c>
      <c r="L31" s="553">
        <f>J31+K31</f>
        <v>79833.53</v>
      </c>
      <c r="O31" s="572">
        <v>44348</v>
      </c>
      <c r="P31" s="574">
        <v>40822</v>
      </c>
      <c r="Q31" s="575">
        <v>26082</v>
      </c>
      <c r="R31" s="553">
        <f>P31+Q31</f>
        <v>66904</v>
      </c>
    </row>
    <row r="32" spans="2:24" ht="16" thickBot="1" x14ac:dyDescent="0.4">
      <c r="B32" s="576"/>
      <c r="C32" s="577" t="s">
        <v>14</v>
      </c>
      <c r="D32" s="578">
        <f>SUM(D20:D31)</f>
        <v>1050292.24</v>
      </c>
      <c r="E32" s="578">
        <f>SUM(E20:E31)</f>
        <v>1443397.2000000002</v>
      </c>
      <c r="F32" s="578">
        <f>SUM(F20:F31)</f>
        <v>2493689.44</v>
      </c>
      <c r="G32" s="579"/>
      <c r="I32" s="572">
        <v>44378</v>
      </c>
      <c r="O32" s="572">
        <v>44378</v>
      </c>
    </row>
    <row r="33" spans="9:21" ht="15.5" x14ac:dyDescent="0.35">
      <c r="I33" s="572">
        <v>44409</v>
      </c>
      <c r="O33" s="572">
        <v>44429</v>
      </c>
    </row>
    <row r="34" spans="9:21" ht="13" thickBot="1" x14ac:dyDescent="0.3">
      <c r="P34" s="560"/>
      <c r="Q34" s="560"/>
    </row>
    <row r="35" spans="9:21" ht="16" thickBot="1" x14ac:dyDescent="0.4">
      <c r="I35" s="557" t="s">
        <v>161</v>
      </c>
      <c r="J35" s="558">
        <f>SUM(J21:J34)</f>
        <v>940774.52</v>
      </c>
      <c r="K35" s="558">
        <f>SUM(K21:K34)</f>
        <v>1128215.81</v>
      </c>
      <c r="L35" s="558">
        <f>SUM(L21:L34)</f>
        <v>2068990.33</v>
      </c>
      <c r="O35" s="557" t="s">
        <v>161</v>
      </c>
      <c r="P35" s="558">
        <f>SUM(P21:P31)</f>
        <v>965494.1</v>
      </c>
      <c r="Q35" s="558">
        <f>SUM(Q21:Q31)</f>
        <v>1122582.3</v>
      </c>
      <c r="R35" s="558">
        <f>SUM(R21:R31)</f>
        <v>2088076.4</v>
      </c>
      <c r="S35" s="560">
        <f>J35-P35</f>
        <v>-24719.579999999958</v>
      </c>
      <c r="T35" s="560">
        <f>K35-Q35</f>
        <v>5633.5100000000093</v>
      </c>
      <c r="U35" s="560">
        <f>L35-R35</f>
        <v>-19086.069999999832</v>
      </c>
    </row>
    <row r="37" spans="9:21" x14ac:dyDescent="0.25">
      <c r="J37" s="560">
        <f>J20+J35</f>
        <v>1873510.87</v>
      </c>
      <c r="K37" s="560">
        <f>K20+K35</f>
        <v>2405759.1</v>
      </c>
      <c r="P37" s="560">
        <f>P20+P35</f>
        <v>1892576.9</v>
      </c>
      <c r="Q37" s="560">
        <f>Q20+Q35</f>
        <v>2392771.2000000002</v>
      </c>
    </row>
    <row r="39" spans="9:21" x14ac:dyDescent="0.25">
      <c r="J39" s="515">
        <v>900000</v>
      </c>
      <c r="K39" s="515">
        <v>1270000</v>
      </c>
      <c r="O39" s="515" t="s">
        <v>140</v>
      </c>
      <c r="P39" s="515">
        <v>900000</v>
      </c>
      <c r="Q39" s="515">
        <v>1270000</v>
      </c>
    </row>
    <row r="40" spans="9:21" x14ac:dyDescent="0.25">
      <c r="J40" s="515">
        <f>J39*1.25</f>
        <v>1125000</v>
      </c>
      <c r="K40" s="515">
        <f>K39*1.05</f>
        <v>1333500</v>
      </c>
      <c r="P40" s="515">
        <f>P39*1.25</f>
        <v>1125000</v>
      </c>
      <c r="Q40" s="515">
        <f>Q39*1.05</f>
        <v>1333500</v>
      </c>
      <c r="R40" s="515">
        <f>SUM(P40:Q40)</f>
        <v>2458500</v>
      </c>
    </row>
    <row r="42" spans="9:21" x14ac:dyDescent="0.25">
      <c r="J42" s="560">
        <f>J40-J35</f>
        <v>184225.47999999998</v>
      </c>
      <c r="K42" s="560">
        <f>K40-K35</f>
        <v>205284.18999999994</v>
      </c>
      <c r="P42" s="560">
        <f>P40-P35</f>
        <v>159505.90000000002</v>
      </c>
      <c r="Q42" s="560">
        <f>Q40-Q35</f>
        <v>210917.69999999995</v>
      </c>
      <c r="R42" s="515" t="s">
        <v>162</v>
      </c>
    </row>
    <row r="43" spans="9:21" x14ac:dyDescent="0.25">
      <c r="O43" s="560">
        <f ca="1">O33-TODAY()</f>
        <v>-379</v>
      </c>
      <c r="P43" s="560">
        <f ca="1">P42/O43</f>
        <v>-420.85989445910297</v>
      </c>
      <c r="Q43" s="560">
        <f ca="1">Q42/O43</f>
        <v>-556.51108179419509</v>
      </c>
      <c r="R43" s="515" t="s">
        <v>68</v>
      </c>
    </row>
  </sheetData>
  <mergeCells count="4">
    <mergeCell ref="B5:G5"/>
    <mergeCell ref="I5:L5"/>
    <mergeCell ref="O5:R5"/>
    <mergeCell ref="D18:F18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Actual Production</vt:lpstr>
      <vt:lpstr>Flux</vt:lpstr>
      <vt:lpstr>Sheet1</vt:lpstr>
      <vt:lpstr>Monthly_Produn_Desp_Daily_Avg</vt:lpstr>
      <vt:lpstr>DailyAvg</vt:lpstr>
      <vt:lpstr>Sheet3</vt:lpstr>
      <vt:lpstr>Final for DT</vt:lpstr>
      <vt:lpstr>Sheet2</vt:lpstr>
      <vt:lpstr>Sheet4</vt:lpstr>
      <vt:lpstr>Sheet5</vt:lpstr>
      <vt:lpstr>Kalta Leftover Qty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cp:lastPrinted>2021-05-11T11:03:58Z</cp:lastPrinted>
  <dcterms:created xsi:type="dcterms:W3CDTF">2019-09-23T11:56:12Z</dcterms:created>
  <dcterms:modified xsi:type="dcterms:W3CDTF">2022-09-04T10:20:22Z</dcterms:modified>
</cp:coreProperties>
</file>