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sanjay.kumar12\Downloads\01_All Docs\Form16 Infosys\form 16\"/>
    </mc:Choice>
  </mc:AlternateContent>
  <xr:revisionPtr revIDLastSave="0" documentId="13_ncr:1_{AFC0893C-8832-4150-A417-7110A350CFC2}" xr6:coauthVersionLast="36" xr6:coauthVersionMax="36" xr10:uidLastSave="{00000000-0000-0000-0000-000000000000}"/>
  <bookViews>
    <workbookView xWindow="0" yWindow="0" windowWidth="10110" windowHeight="3030" tabRatio="461" activeTab="2" xr2:uid="{00000000-000D-0000-FFFF-FFFF00000000}"/>
  </bookViews>
  <sheets>
    <sheet name="tax" sheetId="1" r:id="rId1"/>
    <sheet name="time" sheetId="3" r:id="rId2"/>
    <sheet name="1" sheetId="7" r:id="rId3"/>
    <sheet name="2" sheetId="8" r:id="rId4"/>
    <sheet name="3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8" l="1"/>
  <c r="B20" i="8"/>
  <c r="B21" i="8"/>
  <c r="V7" i="1"/>
  <c r="B11" i="8"/>
  <c r="B54" i="8"/>
  <c r="F3" i="8"/>
  <c r="B16" i="8"/>
  <c r="B19" i="8" l="1"/>
  <c r="B12" i="8"/>
  <c r="W20" i="1" l="1"/>
  <c r="B10" i="8"/>
  <c r="N33" i="1" l="1"/>
  <c r="F30" i="1"/>
  <c r="B26" i="1"/>
  <c r="B46" i="1"/>
  <c r="B45" i="1"/>
  <c r="B44" i="1"/>
  <c r="B43" i="1"/>
  <c r="B42" i="1"/>
  <c r="B41" i="1"/>
  <c r="R11" i="1"/>
  <c r="T11" i="1" s="1"/>
  <c r="X13" i="1"/>
  <c r="X11" i="1"/>
  <c r="I16" i="1"/>
  <c r="V14" i="1"/>
  <c r="T9" i="1"/>
  <c r="T8" i="1"/>
  <c r="T7" i="1"/>
  <c r="T5" i="1"/>
  <c r="T4" i="1"/>
  <c r="V2" i="1"/>
  <c r="S2" i="1"/>
  <c r="S6" i="1" s="1"/>
  <c r="S12" i="1" l="1"/>
  <c r="T10" i="1"/>
  <c r="S14" i="1"/>
  <c r="S15" i="1" s="1"/>
  <c r="V15" i="1" s="1"/>
  <c r="F32" i="1"/>
  <c r="F31" i="1"/>
  <c r="R45" i="1"/>
  <c r="R43" i="1"/>
  <c r="C75" i="1"/>
  <c r="C74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C57" i="1"/>
  <c r="C58" i="1"/>
  <c r="C59" i="1"/>
  <c r="C60" i="1"/>
  <c r="C62" i="1"/>
  <c r="C61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S16" i="1" l="1"/>
  <c r="V16" i="1" s="1"/>
  <c r="V17" i="1" s="1"/>
  <c r="S19" i="1" s="1"/>
  <c r="T19" i="1" s="1"/>
  <c r="V19" i="1" s="1"/>
  <c r="V20" i="1" s="1"/>
  <c r="V22" i="1" s="1"/>
  <c r="N35" i="1"/>
  <c r="N12" i="1"/>
  <c r="C63" i="1"/>
  <c r="C68" i="1"/>
  <c r="C67" i="1"/>
  <c r="C66" i="1"/>
  <c r="C65" i="1"/>
  <c r="C64" i="1"/>
  <c r="N40" i="1"/>
  <c r="N38" i="1"/>
  <c r="N23" i="1"/>
  <c r="F34" i="1"/>
  <c r="J26" i="1"/>
  <c r="J25" i="1"/>
  <c r="B2" i="1"/>
  <c r="H67" i="1" l="1"/>
  <c r="H68" i="1"/>
  <c r="H70" i="1"/>
  <c r="H71" i="1"/>
  <c r="B72" i="1"/>
  <c r="D53" i="1" s="1"/>
  <c r="C72" i="1" l="1"/>
  <c r="D48" i="1" s="1"/>
  <c r="Q55" i="8" l="1"/>
  <c r="P55" i="8"/>
  <c r="O54" i="8"/>
  <c r="O55" i="8"/>
  <c r="B15" i="8"/>
  <c r="B17" i="8" l="1"/>
  <c r="F1" i="8"/>
  <c r="R55" i="8"/>
  <c r="S55" i="8" s="1"/>
  <c r="P57" i="8" s="1"/>
  <c r="C1" i="8"/>
  <c r="C8" i="1"/>
  <c r="J3" i="8" l="1"/>
  <c r="K21" i="1"/>
  <c r="K19" i="1"/>
  <c r="K15" i="1"/>
  <c r="K22" i="1" s="1"/>
  <c r="B25" i="1"/>
  <c r="K23" i="1" l="1"/>
  <c r="D6" i="8"/>
  <c r="E157" i="9"/>
  <c r="B10" i="9"/>
  <c r="E6" i="9"/>
  <c r="F6" i="9" s="1"/>
  <c r="F4" i="9"/>
  <c r="G6" i="9" s="1"/>
  <c r="H6" i="9" s="1"/>
  <c r="D7" i="9" s="1"/>
  <c r="G2" i="9"/>
  <c r="H1" i="9"/>
  <c r="H3" i="9" s="1"/>
  <c r="E6" i="8"/>
  <c r="F6" i="8" s="1"/>
  <c r="I6" i="8" s="1"/>
  <c r="F4" i="8"/>
  <c r="J4" i="8" s="1"/>
  <c r="G6" i="8" l="1"/>
  <c r="H6" i="8" s="1"/>
  <c r="D7" i="8" s="1"/>
  <c r="E7" i="8" s="1"/>
  <c r="F7" i="8" s="1"/>
  <c r="E7" i="9"/>
  <c r="F7" i="9" s="1"/>
  <c r="G7" i="9" s="1"/>
  <c r="H7" i="9" s="1"/>
  <c r="D8" i="9" s="1"/>
  <c r="L11" i="3"/>
  <c r="L13" i="3" s="1"/>
  <c r="L5" i="3"/>
  <c r="L7" i="3" s="1"/>
  <c r="B10" i="7"/>
  <c r="F6" i="7"/>
  <c r="E6" i="7"/>
  <c r="F4" i="7"/>
  <c r="G2" i="7"/>
  <c r="H1" i="7"/>
  <c r="H3" i="7" s="1"/>
  <c r="G7" i="8" l="1"/>
  <c r="H7" i="8" s="1"/>
  <c r="D8" i="8" s="1"/>
  <c r="E8" i="8" s="1"/>
  <c r="F8" i="8" s="1"/>
  <c r="I7" i="8"/>
  <c r="E8" i="9"/>
  <c r="F8" i="9" s="1"/>
  <c r="G8" i="9" s="1"/>
  <c r="H8" i="9" s="1"/>
  <c r="D9" i="9" s="1"/>
  <c r="N7" i="3"/>
  <c r="M7" i="3"/>
  <c r="N13" i="3"/>
  <c r="N14" i="3" s="1"/>
  <c r="M13" i="3"/>
  <c r="M14" i="3" s="1"/>
  <c r="G6" i="7"/>
  <c r="H6" i="7" s="1"/>
  <c r="D7" i="7" s="1"/>
  <c r="G8" i="8" l="1"/>
  <c r="H8" i="8" s="1"/>
  <c r="D9" i="8" s="1"/>
  <c r="E9" i="8" s="1"/>
  <c r="F9" i="8" s="1"/>
  <c r="I8" i="8"/>
  <c r="E9" i="9"/>
  <c r="F9" i="9" s="1"/>
  <c r="G9" i="9" s="1"/>
  <c r="H9" i="9" s="1"/>
  <c r="D10" i="9" s="1"/>
  <c r="E7" i="7"/>
  <c r="F7" i="7" s="1"/>
  <c r="G7" i="7" s="1"/>
  <c r="H7" i="7" s="1"/>
  <c r="D8" i="7" s="1"/>
  <c r="G9" i="8" l="1"/>
  <c r="H9" i="8" s="1"/>
  <c r="D10" i="8" s="1"/>
  <c r="E10" i="8" s="1"/>
  <c r="F10" i="8" s="1"/>
  <c r="I9" i="8"/>
  <c r="E10" i="9"/>
  <c r="F10" i="9" s="1"/>
  <c r="G10" i="9" s="1"/>
  <c r="H10" i="9" s="1"/>
  <c r="D11" i="9" s="1"/>
  <c r="E8" i="7"/>
  <c r="F8" i="7" s="1"/>
  <c r="G8" i="7" s="1"/>
  <c r="H8" i="7" s="1"/>
  <c r="D9" i="7" s="1"/>
  <c r="I47" i="1"/>
  <c r="J40" i="1"/>
  <c r="G10" i="8" l="1"/>
  <c r="H10" i="8" s="1"/>
  <c r="D11" i="8" s="1"/>
  <c r="E11" i="8" s="1"/>
  <c r="F11" i="8" s="1"/>
  <c r="I10" i="8"/>
  <c r="E11" i="9"/>
  <c r="F11" i="9" s="1"/>
  <c r="G11" i="9" s="1"/>
  <c r="H11" i="9" s="1"/>
  <c r="D12" i="9" s="1"/>
  <c r="E9" i="7"/>
  <c r="F9" i="7" s="1"/>
  <c r="G9" i="7" s="1"/>
  <c r="H9" i="7" s="1"/>
  <c r="D10" i="7" s="1"/>
  <c r="D66" i="1"/>
  <c r="E66" i="1" s="1"/>
  <c r="F66" i="1" s="1"/>
  <c r="G66" i="1" s="1"/>
  <c r="H66" i="1" s="1"/>
  <c r="F60" i="1"/>
  <c r="G60" i="1" s="1"/>
  <c r="D61" i="1" s="1"/>
  <c r="E60" i="1"/>
  <c r="F71" i="1"/>
  <c r="E61" i="1" l="1"/>
  <c r="F61" i="1" s="1"/>
  <c r="G61" i="1" s="1"/>
  <c r="D62" i="1" s="1"/>
  <c r="G11" i="8"/>
  <c r="H11" i="8" s="1"/>
  <c r="D12" i="8" s="1"/>
  <c r="E12" i="8" s="1"/>
  <c r="F12" i="8" s="1"/>
  <c r="I11" i="8"/>
  <c r="E12" i="9"/>
  <c r="F12" i="9" s="1"/>
  <c r="G12" i="9" s="1"/>
  <c r="H12" i="9" s="1"/>
  <c r="D13" i="9" s="1"/>
  <c r="E10" i="7"/>
  <c r="F10" i="7" s="1"/>
  <c r="G10" i="7" s="1"/>
  <c r="H10" i="7" s="1"/>
  <c r="D11" i="7" s="1"/>
  <c r="E2" i="1"/>
  <c r="F51" i="1"/>
  <c r="G51" i="1" s="1"/>
  <c r="H51" i="1" s="1"/>
  <c r="F50" i="1"/>
  <c r="G50" i="1"/>
  <c r="H50" i="1" s="1"/>
  <c r="I13" i="1"/>
  <c r="J13" i="1" s="1"/>
  <c r="F35" i="1"/>
  <c r="E62" i="1" l="1"/>
  <c r="F62" i="1" s="1"/>
  <c r="G62" i="1" s="1"/>
  <c r="D63" i="1"/>
  <c r="E63" i="1" s="1"/>
  <c r="F63" i="1" s="1"/>
  <c r="G63" i="1" s="1"/>
  <c r="H63" i="1" s="1"/>
  <c r="G12" i="8"/>
  <c r="H12" i="8" s="1"/>
  <c r="D13" i="8" s="1"/>
  <c r="E13" i="8" s="1"/>
  <c r="F13" i="8" s="1"/>
  <c r="I12" i="8"/>
  <c r="E13" i="9"/>
  <c r="F13" i="9" s="1"/>
  <c r="G13" i="9" s="1"/>
  <c r="H13" i="9" s="1"/>
  <c r="D14" i="9" s="1"/>
  <c r="E11" i="7"/>
  <c r="F11" i="7" s="1"/>
  <c r="G11" i="7" s="1"/>
  <c r="H11" i="7" s="1"/>
  <c r="D12" i="7" s="1"/>
  <c r="I21" i="1"/>
  <c r="A9" i="1"/>
  <c r="C9" i="1" s="1"/>
  <c r="H4" i="1"/>
  <c r="D64" i="1" l="1"/>
  <c r="G64" i="1"/>
  <c r="H64" i="1" s="1"/>
  <c r="G13" i="8"/>
  <c r="H13" i="8" s="1"/>
  <c r="D14" i="8" s="1"/>
  <c r="I13" i="8"/>
  <c r="E14" i="9"/>
  <c r="F14" i="9" s="1"/>
  <c r="G14" i="9" s="1"/>
  <c r="H14" i="9"/>
  <c r="D15" i="9" s="1"/>
  <c r="E14" i="8"/>
  <c r="F14" i="8" s="1"/>
  <c r="E12" i="7"/>
  <c r="F12" i="7" s="1"/>
  <c r="G12" i="7" s="1"/>
  <c r="H12" i="7" s="1"/>
  <c r="D13" i="7" s="1"/>
  <c r="B27" i="1"/>
  <c r="B29" i="1" s="1"/>
  <c r="G14" i="8" l="1"/>
  <c r="H14" i="8" s="1"/>
  <c r="D15" i="8" s="1"/>
  <c r="E15" i="8" s="1"/>
  <c r="F15" i="8" s="1"/>
  <c r="I14" i="8"/>
  <c r="E15" i="9"/>
  <c r="F15" i="9" s="1"/>
  <c r="G15" i="9" s="1"/>
  <c r="H15" i="9" s="1"/>
  <c r="D16" i="9" s="1"/>
  <c r="E13" i="7"/>
  <c r="F13" i="7" s="1"/>
  <c r="G13" i="7" s="1"/>
  <c r="H13" i="7" s="1"/>
  <c r="D14" i="7" s="1"/>
  <c r="N50" i="1"/>
  <c r="N51" i="1"/>
  <c r="N53" i="1" s="1"/>
  <c r="N54" i="1" s="1"/>
  <c r="N55" i="1" s="1"/>
  <c r="L74" i="1" s="1"/>
  <c r="M51" i="1"/>
  <c r="M53" i="1" s="1"/>
  <c r="M54" i="1" s="1"/>
  <c r="M55" i="1" s="1"/>
  <c r="L67" i="1" l="1"/>
  <c r="L51" i="1"/>
  <c r="L59" i="1"/>
  <c r="G15" i="8"/>
  <c r="H15" i="8" s="1"/>
  <c r="E16" i="8" s="1"/>
  <c r="F16" i="8" s="1"/>
  <c r="I15" i="8"/>
  <c r="E16" i="9"/>
  <c r="F16" i="9" s="1"/>
  <c r="G16" i="9" s="1"/>
  <c r="H16" i="9" s="1"/>
  <c r="D17" i="9" s="1"/>
  <c r="E14" i="7"/>
  <c r="F14" i="7" s="1"/>
  <c r="G14" i="7" s="1"/>
  <c r="H14" i="7" s="1"/>
  <c r="D15" i="7" s="1"/>
  <c r="L75" i="1"/>
  <c r="L55" i="1"/>
  <c r="L63" i="1"/>
  <c r="L71" i="1"/>
  <c r="L53" i="1"/>
  <c r="L57" i="1"/>
  <c r="L61" i="1"/>
  <c r="L65" i="1"/>
  <c r="L69" i="1"/>
  <c r="L73" i="1"/>
  <c r="L52" i="1"/>
  <c r="L54" i="1"/>
  <c r="L56" i="1"/>
  <c r="L58" i="1"/>
  <c r="L60" i="1"/>
  <c r="L62" i="1"/>
  <c r="L64" i="1"/>
  <c r="L66" i="1"/>
  <c r="L68" i="1"/>
  <c r="L70" i="1"/>
  <c r="L72" i="1"/>
  <c r="K52" i="1"/>
  <c r="K54" i="1"/>
  <c r="K56" i="1"/>
  <c r="K58" i="1"/>
  <c r="K60" i="1"/>
  <c r="K62" i="1"/>
  <c r="K64" i="1"/>
  <c r="K66" i="1"/>
  <c r="K68" i="1"/>
  <c r="K70" i="1"/>
  <c r="K72" i="1"/>
  <c r="K74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G16" i="8" l="1"/>
  <c r="H16" i="8" s="1"/>
  <c r="D17" i="8" s="1"/>
  <c r="I16" i="8"/>
  <c r="E17" i="9"/>
  <c r="F17" i="9" s="1"/>
  <c r="G17" i="9" s="1"/>
  <c r="H17" i="9" s="1"/>
  <c r="D18" i="9" s="1"/>
  <c r="E15" i="7"/>
  <c r="F15" i="7" s="1"/>
  <c r="G15" i="7" s="1"/>
  <c r="H15" i="7" s="1"/>
  <c r="D16" i="7" s="1"/>
  <c r="L76" i="1"/>
  <c r="K76" i="1"/>
  <c r="H27" i="1"/>
  <c r="E18" i="9" l="1"/>
  <c r="F18" i="9" s="1"/>
  <c r="G18" i="9" s="1"/>
  <c r="H18" i="9" s="1"/>
  <c r="D19" i="9" s="1"/>
  <c r="E16" i="7"/>
  <c r="F16" i="7" s="1"/>
  <c r="G16" i="7" s="1"/>
  <c r="H16" i="7" s="1"/>
  <c r="D17" i="7" s="1"/>
  <c r="F48" i="1"/>
  <c r="G48" i="1" s="1"/>
  <c r="H48" i="1" s="1"/>
  <c r="F47" i="1"/>
  <c r="G47" i="1" s="1"/>
  <c r="H47" i="1" s="1"/>
  <c r="I15" i="1"/>
  <c r="M15" i="1" l="1"/>
  <c r="M17" i="1" s="1"/>
  <c r="I18" i="1"/>
  <c r="E19" i="9"/>
  <c r="F19" i="9" s="1"/>
  <c r="G19" i="9" s="1"/>
  <c r="H19" i="9" s="1"/>
  <c r="D20" i="9" s="1"/>
  <c r="E17" i="7"/>
  <c r="F17" i="7" s="1"/>
  <c r="G17" i="7" s="1"/>
  <c r="H17" i="7" s="1"/>
  <c r="D18" i="7" s="1"/>
  <c r="A11" i="1" l="1"/>
  <c r="C11" i="1" s="1"/>
  <c r="E20" i="9"/>
  <c r="F20" i="9" s="1"/>
  <c r="G20" i="9" s="1"/>
  <c r="H20" i="9" s="1"/>
  <c r="D21" i="9" s="1"/>
  <c r="E18" i="7"/>
  <c r="F18" i="7" s="1"/>
  <c r="G18" i="7" s="1"/>
  <c r="H18" i="7" s="1"/>
  <c r="D19" i="7" s="1"/>
  <c r="G11" i="3"/>
  <c r="G13" i="3" s="1"/>
  <c r="G5" i="3"/>
  <c r="E21" i="9" l="1"/>
  <c r="F21" i="9" s="1"/>
  <c r="G21" i="9" s="1"/>
  <c r="H21" i="9" s="1"/>
  <c r="D22" i="9" s="1"/>
  <c r="E19" i="7"/>
  <c r="F19" i="7" s="1"/>
  <c r="G19" i="7" s="1"/>
  <c r="H19" i="7"/>
  <c r="D20" i="7" s="1"/>
  <c r="G7" i="3"/>
  <c r="I7" i="3" s="1"/>
  <c r="H13" i="3"/>
  <c r="I13" i="3"/>
  <c r="H28" i="1"/>
  <c r="I30" i="1" s="1"/>
  <c r="I34" i="1" s="1"/>
  <c r="E22" i="9" l="1"/>
  <c r="F22" i="9" s="1"/>
  <c r="G22" i="9" s="1"/>
  <c r="H22" i="9" s="1"/>
  <c r="D23" i="9" s="1"/>
  <c r="E20" i="7"/>
  <c r="F20" i="7" s="1"/>
  <c r="G20" i="7" s="1"/>
  <c r="H20" i="7" s="1"/>
  <c r="D21" i="7" s="1"/>
  <c r="I14" i="3"/>
  <c r="H7" i="3"/>
  <c r="H14" i="3" s="1"/>
  <c r="G27" i="1"/>
  <c r="G26" i="1"/>
  <c r="E23" i="9" l="1"/>
  <c r="F23" i="9" s="1"/>
  <c r="G23" i="9" s="1"/>
  <c r="H23" i="9" s="1"/>
  <c r="D24" i="9" s="1"/>
  <c r="E21" i="7"/>
  <c r="F21" i="7" s="1"/>
  <c r="G21" i="7" s="1"/>
  <c r="H21" i="7" s="1"/>
  <c r="D22" i="7" s="1"/>
  <c r="G28" i="1"/>
  <c r="F36" i="1"/>
  <c r="F39" i="1" s="1"/>
  <c r="F43" i="1" s="1"/>
  <c r="E14" i="1"/>
  <c r="C7" i="1"/>
  <c r="C10" i="1" s="1"/>
  <c r="H7" i="1" s="1"/>
  <c r="C4" i="1"/>
  <c r="C5" i="1" s="1"/>
  <c r="B6" i="1" s="1"/>
  <c r="E24" i="9" l="1"/>
  <c r="F24" i="9" s="1"/>
  <c r="G24" i="9" s="1"/>
  <c r="H24" i="9" s="1"/>
  <c r="D25" i="9" s="1"/>
  <c r="E22" i="7"/>
  <c r="F22" i="7" s="1"/>
  <c r="G22" i="7" s="1"/>
  <c r="H22" i="7" s="1"/>
  <c r="D23" i="7" s="1"/>
  <c r="B12" i="1"/>
  <c r="B14" i="1" s="1"/>
  <c r="B15" i="1" s="1"/>
  <c r="E25" i="9" l="1"/>
  <c r="F25" i="9" s="1"/>
  <c r="G25" i="9" s="1"/>
  <c r="H25" i="9" s="1"/>
  <c r="D26" i="9" s="1"/>
  <c r="E23" i="7"/>
  <c r="F23" i="7" s="1"/>
  <c r="G23" i="7" s="1"/>
  <c r="H23" i="7"/>
  <c r="D24" i="7" s="1"/>
  <c r="B16" i="1"/>
  <c r="C16" i="1" s="1"/>
  <c r="E15" i="1"/>
  <c r="E26" i="9" l="1"/>
  <c r="F26" i="9" s="1"/>
  <c r="G26" i="9" s="1"/>
  <c r="H26" i="9"/>
  <c r="D27" i="9" s="1"/>
  <c r="E24" i="7"/>
  <c r="F24" i="7" s="1"/>
  <c r="G24" i="7" s="1"/>
  <c r="H24" i="7" s="1"/>
  <c r="D25" i="7" s="1"/>
  <c r="E16" i="1"/>
  <c r="E17" i="1" s="1"/>
  <c r="E27" i="9" l="1"/>
  <c r="F27" i="9" s="1"/>
  <c r="G27" i="9" s="1"/>
  <c r="H27" i="9" s="1"/>
  <c r="D28" i="9" s="1"/>
  <c r="E25" i="7"/>
  <c r="F25" i="7" s="1"/>
  <c r="G25" i="7" s="1"/>
  <c r="H25" i="7"/>
  <c r="D26" i="7" s="1"/>
  <c r="B19" i="1"/>
  <c r="C19" i="1" s="1"/>
  <c r="E19" i="1" s="1"/>
  <c r="E20" i="1" s="1"/>
  <c r="E22" i="1" s="1"/>
  <c r="F22" i="1" s="1"/>
  <c r="E28" i="9" l="1"/>
  <c r="F28" i="9" s="1"/>
  <c r="G28" i="9" s="1"/>
  <c r="H28" i="9"/>
  <c r="D29" i="9" s="1"/>
  <c r="E26" i="7"/>
  <c r="F26" i="7" s="1"/>
  <c r="G26" i="7" s="1"/>
  <c r="H26" i="7" s="1"/>
  <c r="D27" i="7" s="1"/>
  <c r="H6" i="1"/>
  <c r="E29" i="9" l="1"/>
  <c r="F29" i="9" s="1"/>
  <c r="G29" i="9" s="1"/>
  <c r="H29" i="9" s="1"/>
  <c r="D30" i="9" s="1"/>
  <c r="E27" i="7"/>
  <c r="F27" i="7" s="1"/>
  <c r="G27" i="7" s="1"/>
  <c r="H27" i="7" s="1"/>
  <c r="D28" i="7" s="1"/>
  <c r="E30" i="9" l="1"/>
  <c r="F30" i="9" s="1"/>
  <c r="G30" i="9" s="1"/>
  <c r="H30" i="9" s="1"/>
  <c r="D31" i="9" s="1"/>
  <c r="E28" i="7"/>
  <c r="F28" i="7" s="1"/>
  <c r="G28" i="7" s="1"/>
  <c r="H28" i="7" s="1"/>
  <c r="D29" i="7" s="1"/>
  <c r="E31" i="9" l="1"/>
  <c r="F31" i="9" s="1"/>
  <c r="G31" i="9" s="1"/>
  <c r="H31" i="9" s="1"/>
  <c r="D32" i="9" s="1"/>
  <c r="E29" i="7"/>
  <c r="F29" i="7" s="1"/>
  <c r="G29" i="7" s="1"/>
  <c r="H29" i="7" s="1"/>
  <c r="D30" i="7" s="1"/>
  <c r="E32" i="9" l="1"/>
  <c r="F32" i="9" s="1"/>
  <c r="G32" i="9" s="1"/>
  <c r="H32" i="9" s="1"/>
  <c r="D33" i="9" s="1"/>
  <c r="E30" i="7"/>
  <c r="F30" i="7" s="1"/>
  <c r="G30" i="7" s="1"/>
  <c r="H30" i="7" s="1"/>
  <c r="D31" i="7" s="1"/>
  <c r="E33" i="9" l="1"/>
  <c r="F33" i="9" s="1"/>
  <c r="G33" i="9" s="1"/>
  <c r="H33" i="9" s="1"/>
  <c r="D34" i="9" s="1"/>
  <c r="E31" i="7"/>
  <c r="F31" i="7" s="1"/>
  <c r="G31" i="7" s="1"/>
  <c r="H31" i="7" s="1"/>
  <c r="D32" i="7" s="1"/>
  <c r="E34" i="9" l="1"/>
  <c r="F34" i="9" s="1"/>
  <c r="G34" i="9" s="1"/>
  <c r="H34" i="9" s="1"/>
  <c r="D35" i="9" s="1"/>
  <c r="E32" i="7"/>
  <c r="F32" i="7" s="1"/>
  <c r="G32" i="7" s="1"/>
  <c r="H32" i="7" s="1"/>
  <c r="D33" i="7" s="1"/>
  <c r="E35" i="9" l="1"/>
  <c r="F35" i="9" s="1"/>
  <c r="G35" i="9" s="1"/>
  <c r="H35" i="9" s="1"/>
  <c r="D36" i="9" s="1"/>
  <c r="E33" i="7"/>
  <c r="F33" i="7" s="1"/>
  <c r="G33" i="7" s="1"/>
  <c r="H33" i="7"/>
  <c r="D34" i="7" s="1"/>
  <c r="E36" i="9" l="1"/>
  <c r="F36" i="9" s="1"/>
  <c r="G36" i="9" s="1"/>
  <c r="H36" i="9" s="1"/>
  <c r="D37" i="9" s="1"/>
  <c r="H34" i="7"/>
  <c r="D35" i="7" s="1"/>
  <c r="E34" i="7"/>
  <c r="F34" i="7" s="1"/>
  <c r="G34" i="7" s="1"/>
  <c r="E37" i="9" l="1"/>
  <c r="F37" i="9" s="1"/>
  <c r="G37" i="9" s="1"/>
  <c r="H37" i="9" s="1"/>
  <c r="D38" i="9" s="1"/>
  <c r="E35" i="7"/>
  <c r="F35" i="7" s="1"/>
  <c r="G35" i="7" s="1"/>
  <c r="H35" i="7" s="1"/>
  <c r="D36" i="7" s="1"/>
  <c r="E38" i="9" l="1"/>
  <c r="F38" i="9" s="1"/>
  <c r="G38" i="9" s="1"/>
  <c r="H38" i="9" s="1"/>
  <c r="D39" i="9" s="1"/>
  <c r="E36" i="7"/>
  <c r="F36" i="7" s="1"/>
  <c r="G36" i="7" s="1"/>
  <c r="H36" i="7" s="1"/>
  <c r="D37" i="7" s="1"/>
  <c r="E39" i="9" l="1"/>
  <c r="F39" i="9" s="1"/>
  <c r="G39" i="9" s="1"/>
  <c r="H39" i="9" s="1"/>
  <c r="D40" i="9" s="1"/>
  <c r="E37" i="7"/>
  <c r="F37" i="7" s="1"/>
  <c r="G37" i="7" s="1"/>
  <c r="H37" i="7" s="1"/>
  <c r="D38" i="7" s="1"/>
  <c r="E40" i="9" l="1"/>
  <c r="F40" i="9" s="1"/>
  <c r="G40" i="9" s="1"/>
  <c r="H40" i="9" s="1"/>
  <c r="D41" i="9" s="1"/>
  <c r="E38" i="7"/>
  <c r="F38" i="7" s="1"/>
  <c r="G38" i="7" s="1"/>
  <c r="H38" i="7" s="1"/>
  <c r="D39" i="7" s="1"/>
  <c r="E41" i="9" l="1"/>
  <c r="F41" i="9" s="1"/>
  <c r="G41" i="9" s="1"/>
  <c r="H41" i="9" s="1"/>
  <c r="D42" i="9" s="1"/>
  <c r="E39" i="7"/>
  <c r="F39" i="7" s="1"/>
  <c r="G39" i="7" s="1"/>
  <c r="H39" i="7" s="1"/>
  <c r="D40" i="7" s="1"/>
  <c r="E42" i="9" l="1"/>
  <c r="F42" i="9" s="1"/>
  <c r="G42" i="9" s="1"/>
  <c r="H42" i="9" s="1"/>
  <c r="D43" i="9" s="1"/>
  <c r="E40" i="7"/>
  <c r="F40" i="7" s="1"/>
  <c r="G40" i="7" s="1"/>
  <c r="H40" i="7" s="1"/>
  <c r="D41" i="7" s="1"/>
  <c r="E43" i="9" l="1"/>
  <c r="F43" i="9" s="1"/>
  <c r="G43" i="9" s="1"/>
  <c r="H43" i="9" s="1"/>
  <c r="D44" i="9" s="1"/>
  <c r="E41" i="7"/>
  <c r="F41" i="7" s="1"/>
  <c r="G41" i="7" s="1"/>
  <c r="H41" i="7" s="1"/>
  <c r="D42" i="7" s="1"/>
  <c r="E44" i="9" l="1"/>
  <c r="F44" i="9" s="1"/>
  <c r="G44" i="9" s="1"/>
  <c r="H44" i="9" s="1"/>
  <c r="D45" i="9" s="1"/>
  <c r="E42" i="7"/>
  <c r="F42" i="7" s="1"/>
  <c r="G42" i="7" s="1"/>
  <c r="H42" i="7" s="1"/>
  <c r="D43" i="7" s="1"/>
  <c r="E45" i="9" l="1"/>
  <c r="F45" i="9" s="1"/>
  <c r="G45" i="9" s="1"/>
  <c r="H45" i="9" s="1"/>
  <c r="D46" i="9" s="1"/>
  <c r="E43" i="7"/>
  <c r="F43" i="7" s="1"/>
  <c r="G43" i="7" s="1"/>
  <c r="H43" i="7" s="1"/>
  <c r="D44" i="7" s="1"/>
  <c r="E46" i="9" l="1"/>
  <c r="F46" i="9" s="1"/>
  <c r="G46" i="9" s="1"/>
  <c r="H46" i="9" s="1"/>
  <c r="D47" i="9" s="1"/>
  <c r="E44" i="7"/>
  <c r="F44" i="7" s="1"/>
  <c r="G44" i="7" s="1"/>
  <c r="H44" i="7" s="1"/>
  <c r="D45" i="7" s="1"/>
  <c r="E47" i="9" l="1"/>
  <c r="F47" i="9" s="1"/>
  <c r="G47" i="9" s="1"/>
  <c r="H47" i="9" s="1"/>
  <c r="D48" i="9" s="1"/>
  <c r="E45" i="7"/>
  <c r="F45" i="7" s="1"/>
  <c r="G45" i="7" s="1"/>
  <c r="H45" i="7" s="1"/>
  <c r="D46" i="7" s="1"/>
  <c r="E48" i="9" l="1"/>
  <c r="F48" i="9" s="1"/>
  <c r="G48" i="9" s="1"/>
  <c r="H48" i="9" s="1"/>
  <c r="D49" i="9" s="1"/>
  <c r="E46" i="7"/>
  <c r="F46" i="7" s="1"/>
  <c r="G46" i="7" s="1"/>
  <c r="H46" i="7" s="1"/>
  <c r="D47" i="7" s="1"/>
  <c r="H49" i="9" l="1"/>
  <c r="D50" i="9" s="1"/>
  <c r="E49" i="9"/>
  <c r="F49" i="9" s="1"/>
  <c r="G49" i="9" s="1"/>
  <c r="E47" i="7"/>
  <c r="F47" i="7" s="1"/>
  <c r="G47" i="7" s="1"/>
  <c r="H47" i="7" s="1"/>
  <c r="D48" i="7" s="1"/>
  <c r="E50" i="9" l="1"/>
  <c r="F50" i="9" s="1"/>
  <c r="G50" i="9" s="1"/>
  <c r="H50" i="9" s="1"/>
  <c r="D51" i="9" s="1"/>
  <c r="E48" i="7"/>
  <c r="F48" i="7" s="1"/>
  <c r="G48" i="7" s="1"/>
  <c r="H48" i="7" s="1"/>
  <c r="D49" i="7" s="1"/>
  <c r="E51" i="9" l="1"/>
  <c r="F51" i="9" s="1"/>
  <c r="G51" i="9" s="1"/>
  <c r="H51" i="9" s="1"/>
  <c r="D52" i="9" s="1"/>
  <c r="E49" i="7"/>
  <c r="F49" i="7" s="1"/>
  <c r="G49" i="7" s="1"/>
  <c r="H49" i="7" s="1"/>
  <c r="D50" i="7" s="1"/>
  <c r="E52" i="9" l="1"/>
  <c r="F52" i="9" s="1"/>
  <c r="G52" i="9" s="1"/>
  <c r="H52" i="9" s="1"/>
  <c r="D53" i="9" s="1"/>
  <c r="E50" i="7"/>
  <c r="F50" i="7" s="1"/>
  <c r="G50" i="7" s="1"/>
  <c r="H50" i="7" s="1"/>
  <c r="D51" i="7" s="1"/>
  <c r="E53" i="9" l="1"/>
  <c r="F53" i="9" s="1"/>
  <c r="G53" i="9" s="1"/>
  <c r="H53" i="9" s="1"/>
  <c r="D54" i="9" s="1"/>
  <c r="E51" i="7"/>
  <c r="F51" i="7" s="1"/>
  <c r="G51" i="7" s="1"/>
  <c r="H51" i="7" s="1"/>
  <c r="D52" i="7" s="1"/>
  <c r="E54" i="9" l="1"/>
  <c r="F54" i="9" s="1"/>
  <c r="G54" i="9" s="1"/>
  <c r="H54" i="9" s="1"/>
  <c r="D55" i="9" s="1"/>
  <c r="E52" i="7"/>
  <c r="F52" i="7" s="1"/>
  <c r="G52" i="7" s="1"/>
  <c r="H52" i="7" s="1"/>
  <c r="D53" i="7" s="1"/>
  <c r="E55" i="9" l="1"/>
  <c r="F55" i="9" s="1"/>
  <c r="G55" i="9" s="1"/>
  <c r="H55" i="9" s="1"/>
  <c r="D56" i="9" s="1"/>
  <c r="E53" i="7"/>
  <c r="F53" i="7" s="1"/>
  <c r="G53" i="7" s="1"/>
  <c r="H53" i="7" s="1"/>
  <c r="D54" i="7" s="1"/>
  <c r="E56" i="9" l="1"/>
  <c r="F56" i="9" s="1"/>
  <c r="G56" i="9" s="1"/>
  <c r="H56" i="9" s="1"/>
  <c r="D57" i="9" s="1"/>
  <c r="E54" i="7"/>
  <c r="F54" i="7" s="1"/>
  <c r="G54" i="7" s="1"/>
  <c r="H54" i="7" s="1"/>
  <c r="D55" i="7" s="1"/>
  <c r="E57" i="9" l="1"/>
  <c r="F57" i="9" s="1"/>
  <c r="G57" i="9" s="1"/>
  <c r="H57" i="9" s="1"/>
  <c r="D58" i="9" s="1"/>
  <c r="E55" i="7"/>
  <c r="F55" i="7" s="1"/>
  <c r="G55" i="7" s="1"/>
  <c r="H55" i="7" s="1"/>
  <c r="D56" i="7" s="1"/>
  <c r="E58" i="9" l="1"/>
  <c r="F58" i="9" s="1"/>
  <c r="G58" i="9" s="1"/>
  <c r="H58" i="9" s="1"/>
  <c r="D59" i="9" s="1"/>
  <c r="E56" i="7"/>
  <c r="F56" i="7" s="1"/>
  <c r="G56" i="7" s="1"/>
  <c r="H56" i="7" s="1"/>
  <c r="D57" i="7" s="1"/>
  <c r="E59" i="9" l="1"/>
  <c r="F59" i="9" s="1"/>
  <c r="G59" i="9" s="1"/>
  <c r="H59" i="9" s="1"/>
  <c r="D60" i="9" s="1"/>
  <c r="E57" i="7"/>
  <c r="F57" i="7" s="1"/>
  <c r="G57" i="7" s="1"/>
  <c r="H57" i="7" s="1"/>
  <c r="D58" i="7" s="1"/>
  <c r="E60" i="9" l="1"/>
  <c r="F60" i="9" s="1"/>
  <c r="G60" i="9" s="1"/>
  <c r="H60" i="9" s="1"/>
  <c r="D61" i="9" s="1"/>
  <c r="E58" i="7"/>
  <c r="F58" i="7" s="1"/>
  <c r="G58" i="7" s="1"/>
  <c r="H58" i="7" s="1"/>
  <c r="D59" i="7" s="1"/>
  <c r="E61" i="9" l="1"/>
  <c r="F61" i="9" s="1"/>
  <c r="G61" i="9" s="1"/>
  <c r="H61" i="9" s="1"/>
  <c r="D62" i="9" s="1"/>
  <c r="E59" i="7"/>
  <c r="F59" i="7" s="1"/>
  <c r="G59" i="7" s="1"/>
  <c r="H59" i="7" s="1"/>
  <c r="D60" i="7" s="1"/>
  <c r="E62" i="9" l="1"/>
  <c r="F62" i="9" s="1"/>
  <c r="G62" i="9" s="1"/>
  <c r="H62" i="9" s="1"/>
  <c r="D63" i="9" s="1"/>
  <c r="E60" i="7"/>
  <c r="F60" i="7" s="1"/>
  <c r="G60" i="7" s="1"/>
  <c r="H60" i="7" s="1"/>
  <c r="D61" i="7" s="1"/>
  <c r="E63" i="9" l="1"/>
  <c r="F63" i="9" s="1"/>
  <c r="G63" i="9" s="1"/>
  <c r="H63" i="9" s="1"/>
  <c r="D64" i="9" s="1"/>
  <c r="E61" i="7"/>
  <c r="F61" i="7" s="1"/>
  <c r="G61" i="7" s="1"/>
  <c r="H61" i="7" s="1"/>
  <c r="D62" i="7" s="1"/>
  <c r="E64" i="9" l="1"/>
  <c r="F64" i="9" s="1"/>
  <c r="G64" i="9" s="1"/>
  <c r="H64" i="9" s="1"/>
  <c r="D65" i="9" s="1"/>
  <c r="E62" i="7"/>
  <c r="F62" i="7" s="1"/>
  <c r="G62" i="7" s="1"/>
  <c r="H62" i="7" s="1"/>
  <c r="D63" i="7" s="1"/>
  <c r="E65" i="9" l="1"/>
  <c r="F65" i="9" s="1"/>
  <c r="G65" i="9" s="1"/>
  <c r="H65" i="9" s="1"/>
  <c r="D66" i="9" s="1"/>
  <c r="E63" i="7"/>
  <c r="F63" i="7" s="1"/>
  <c r="G63" i="7" s="1"/>
  <c r="H63" i="7" s="1"/>
  <c r="D64" i="7" s="1"/>
  <c r="E66" i="9" l="1"/>
  <c r="F66" i="9" s="1"/>
  <c r="G66" i="9" s="1"/>
  <c r="H66" i="9" s="1"/>
  <c r="D67" i="9" s="1"/>
  <c r="E64" i="7"/>
  <c r="F64" i="7" s="1"/>
  <c r="G64" i="7" s="1"/>
  <c r="H64" i="7" s="1"/>
  <c r="D65" i="7" s="1"/>
  <c r="E67" i="9" l="1"/>
  <c r="F67" i="9" s="1"/>
  <c r="G67" i="9" s="1"/>
  <c r="H67" i="9" s="1"/>
  <c r="D68" i="9" s="1"/>
  <c r="E65" i="7"/>
  <c r="F65" i="7" s="1"/>
  <c r="G65" i="7" s="1"/>
  <c r="H65" i="7" s="1"/>
  <c r="D66" i="7" s="1"/>
  <c r="E68" i="9" l="1"/>
  <c r="F68" i="9" s="1"/>
  <c r="G68" i="9" s="1"/>
  <c r="H68" i="9" s="1"/>
  <c r="D69" i="9" s="1"/>
  <c r="E66" i="7"/>
  <c r="F66" i="7" s="1"/>
  <c r="G66" i="7" s="1"/>
  <c r="H66" i="7" s="1"/>
  <c r="D67" i="7" s="1"/>
  <c r="E69" i="9" l="1"/>
  <c r="F69" i="9" s="1"/>
  <c r="G69" i="9" s="1"/>
  <c r="H69" i="9" s="1"/>
  <c r="D70" i="9" s="1"/>
  <c r="E67" i="7"/>
  <c r="F67" i="7" s="1"/>
  <c r="G67" i="7" s="1"/>
  <c r="H67" i="7" s="1"/>
  <c r="D68" i="7" s="1"/>
  <c r="E70" i="9" l="1"/>
  <c r="F70" i="9" s="1"/>
  <c r="G70" i="9" s="1"/>
  <c r="H70" i="9" s="1"/>
  <c r="D71" i="9" s="1"/>
  <c r="E68" i="7"/>
  <c r="F68" i="7" s="1"/>
  <c r="G68" i="7" s="1"/>
  <c r="H68" i="7" s="1"/>
  <c r="D69" i="7" s="1"/>
  <c r="E71" i="9" l="1"/>
  <c r="F71" i="9" s="1"/>
  <c r="G71" i="9" s="1"/>
  <c r="H71" i="9" s="1"/>
  <c r="D72" i="9" s="1"/>
  <c r="E69" i="7"/>
  <c r="F69" i="7" s="1"/>
  <c r="G69" i="7" s="1"/>
  <c r="H69" i="7" s="1"/>
  <c r="D70" i="7" s="1"/>
  <c r="E72" i="9" l="1"/>
  <c r="F72" i="9" s="1"/>
  <c r="G72" i="9" s="1"/>
  <c r="H72" i="9" s="1"/>
  <c r="D73" i="9" s="1"/>
  <c r="E70" i="7"/>
  <c r="F70" i="7" s="1"/>
  <c r="G70" i="7" s="1"/>
  <c r="H70" i="7" s="1"/>
  <c r="D71" i="7" s="1"/>
  <c r="E73" i="9" l="1"/>
  <c r="F73" i="9" s="1"/>
  <c r="G73" i="9" s="1"/>
  <c r="H73" i="9" s="1"/>
  <c r="D74" i="9" s="1"/>
  <c r="E71" i="7"/>
  <c r="F71" i="7" s="1"/>
  <c r="G71" i="7" s="1"/>
  <c r="H71" i="7" s="1"/>
  <c r="D72" i="7" s="1"/>
  <c r="E74" i="9" l="1"/>
  <c r="F74" i="9" s="1"/>
  <c r="G74" i="9" s="1"/>
  <c r="H74" i="9" s="1"/>
  <c r="D75" i="9" s="1"/>
  <c r="E72" i="7"/>
  <c r="F72" i="7" s="1"/>
  <c r="G72" i="7" s="1"/>
  <c r="H72" i="7" s="1"/>
  <c r="D73" i="7" s="1"/>
  <c r="E75" i="9" l="1"/>
  <c r="F75" i="9" s="1"/>
  <c r="G75" i="9" s="1"/>
  <c r="H75" i="9" s="1"/>
  <c r="D76" i="9" s="1"/>
  <c r="E73" i="7"/>
  <c r="F73" i="7" s="1"/>
  <c r="G73" i="7" s="1"/>
  <c r="H73" i="7" s="1"/>
  <c r="D74" i="7" s="1"/>
  <c r="E76" i="9" l="1"/>
  <c r="F76" i="9" s="1"/>
  <c r="G76" i="9" s="1"/>
  <c r="H76" i="9" s="1"/>
  <c r="D77" i="9" s="1"/>
  <c r="E74" i="7"/>
  <c r="F74" i="7" s="1"/>
  <c r="G74" i="7" s="1"/>
  <c r="H74" i="7" s="1"/>
  <c r="D75" i="7" s="1"/>
  <c r="E77" i="9" l="1"/>
  <c r="F77" i="9" s="1"/>
  <c r="G77" i="9" s="1"/>
  <c r="H77" i="9" s="1"/>
  <c r="D78" i="9" s="1"/>
  <c r="E75" i="7"/>
  <c r="F75" i="7" s="1"/>
  <c r="G75" i="7" s="1"/>
  <c r="H75" i="7" s="1"/>
  <c r="D76" i="7" s="1"/>
  <c r="E78" i="9" l="1"/>
  <c r="F78" i="9" s="1"/>
  <c r="G78" i="9" s="1"/>
  <c r="H78" i="9" s="1"/>
  <c r="D79" i="9" s="1"/>
  <c r="E76" i="7"/>
  <c r="F76" i="7" s="1"/>
  <c r="G76" i="7" s="1"/>
  <c r="H76" i="7" s="1"/>
  <c r="D77" i="7" s="1"/>
  <c r="E79" i="9" l="1"/>
  <c r="F79" i="9" s="1"/>
  <c r="G79" i="9" s="1"/>
  <c r="H79" i="9" s="1"/>
  <c r="D80" i="9" s="1"/>
  <c r="E77" i="7"/>
  <c r="F77" i="7" s="1"/>
  <c r="G77" i="7" s="1"/>
  <c r="H77" i="7" s="1"/>
  <c r="D78" i="7" s="1"/>
  <c r="E80" i="9" l="1"/>
  <c r="F80" i="9" s="1"/>
  <c r="G80" i="9" s="1"/>
  <c r="H80" i="9" s="1"/>
  <c r="D81" i="9" s="1"/>
  <c r="E78" i="7"/>
  <c r="F78" i="7" s="1"/>
  <c r="G78" i="7" s="1"/>
  <c r="H78" i="7" s="1"/>
  <c r="D79" i="7" s="1"/>
  <c r="E81" i="9" l="1"/>
  <c r="F81" i="9" s="1"/>
  <c r="G81" i="9" s="1"/>
  <c r="H81" i="9" s="1"/>
  <c r="D82" i="9" s="1"/>
  <c r="E79" i="7"/>
  <c r="F79" i="7" s="1"/>
  <c r="G79" i="7" s="1"/>
  <c r="H79" i="7" s="1"/>
  <c r="D80" i="7" s="1"/>
  <c r="E82" i="9" l="1"/>
  <c r="F82" i="9" s="1"/>
  <c r="G82" i="9" s="1"/>
  <c r="H82" i="9" s="1"/>
  <c r="D83" i="9" s="1"/>
  <c r="E80" i="7"/>
  <c r="F80" i="7" s="1"/>
  <c r="G80" i="7" s="1"/>
  <c r="H80" i="7" s="1"/>
  <c r="D81" i="7" s="1"/>
  <c r="E83" i="9" l="1"/>
  <c r="F83" i="9" s="1"/>
  <c r="G83" i="9" s="1"/>
  <c r="H83" i="9" s="1"/>
  <c r="D84" i="9" s="1"/>
  <c r="E81" i="7"/>
  <c r="F81" i="7" s="1"/>
  <c r="G81" i="7" s="1"/>
  <c r="H81" i="7" s="1"/>
  <c r="D82" i="7" s="1"/>
  <c r="E84" i="9" l="1"/>
  <c r="F84" i="9" s="1"/>
  <c r="G84" i="9" s="1"/>
  <c r="H84" i="9" s="1"/>
  <c r="D85" i="9" s="1"/>
  <c r="E82" i="7"/>
  <c r="F82" i="7" s="1"/>
  <c r="G82" i="7" s="1"/>
  <c r="H82" i="7" s="1"/>
  <c r="D83" i="7" s="1"/>
  <c r="E85" i="9" l="1"/>
  <c r="F85" i="9" s="1"/>
  <c r="G85" i="9" s="1"/>
  <c r="H85" i="9" s="1"/>
  <c r="D86" i="9" s="1"/>
  <c r="E83" i="7"/>
  <c r="F83" i="7" s="1"/>
  <c r="G83" i="7" s="1"/>
  <c r="H83" i="7" s="1"/>
  <c r="D84" i="7" s="1"/>
  <c r="E86" i="9" l="1"/>
  <c r="F86" i="9" s="1"/>
  <c r="G86" i="9" s="1"/>
  <c r="H86" i="9" s="1"/>
  <c r="D87" i="9" s="1"/>
  <c r="E84" i="7"/>
  <c r="F84" i="7" s="1"/>
  <c r="G84" i="7" s="1"/>
  <c r="H84" i="7" s="1"/>
  <c r="D85" i="7" s="1"/>
  <c r="E87" i="9" l="1"/>
  <c r="F87" i="9" s="1"/>
  <c r="G87" i="9" s="1"/>
  <c r="H87" i="9" s="1"/>
  <c r="D88" i="9" s="1"/>
  <c r="E85" i="7"/>
  <c r="F85" i="7" s="1"/>
  <c r="G85" i="7" s="1"/>
  <c r="H85" i="7" s="1"/>
  <c r="D86" i="7" s="1"/>
  <c r="E88" i="9" l="1"/>
  <c r="F88" i="9" s="1"/>
  <c r="G88" i="9" s="1"/>
  <c r="H88" i="9" s="1"/>
  <c r="D89" i="9" s="1"/>
  <c r="E86" i="7"/>
  <c r="F86" i="7" s="1"/>
  <c r="G86" i="7" s="1"/>
  <c r="H86" i="7" s="1"/>
  <c r="D87" i="7" s="1"/>
  <c r="E89" i="9" l="1"/>
  <c r="F89" i="9" s="1"/>
  <c r="G89" i="9" s="1"/>
  <c r="H89" i="9" s="1"/>
  <c r="D90" i="9" s="1"/>
  <c r="E87" i="7"/>
  <c r="F87" i="7" s="1"/>
  <c r="G87" i="7" s="1"/>
  <c r="H87" i="7" s="1"/>
  <c r="D88" i="7" s="1"/>
  <c r="E90" i="9" l="1"/>
  <c r="F90" i="9" s="1"/>
  <c r="G90" i="9" s="1"/>
  <c r="H90" i="9" s="1"/>
  <c r="D91" i="9" s="1"/>
  <c r="E88" i="7"/>
  <c r="F88" i="7" s="1"/>
  <c r="G88" i="7" s="1"/>
  <c r="H88" i="7" s="1"/>
  <c r="D89" i="7" s="1"/>
  <c r="E91" i="9" l="1"/>
  <c r="F91" i="9" s="1"/>
  <c r="G91" i="9" s="1"/>
  <c r="H91" i="9" s="1"/>
  <c r="D92" i="9" s="1"/>
  <c r="E89" i="7"/>
  <c r="F89" i="7" s="1"/>
  <c r="G89" i="7" s="1"/>
  <c r="H89" i="7" s="1"/>
  <c r="D90" i="7" s="1"/>
  <c r="E92" i="9" l="1"/>
  <c r="F92" i="9" s="1"/>
  <c r="G92" i="9" s="1"/>
  <c r="H92" i="9" s="1"/>
  <c r="D93" i="9" s="1"/>
  <c r="E90" i="7"/>
  <c r="F90" i="7" s="1"/>
  <c r="G90" i="7" s="1"/>
  <c r="H90" i="7" s="1"/>
  <c r="D91" i="7" s="1"/>
  <c r="E93" i="9" l="1"/>
  <c r="F93" i="9" s="1"/>
  <c r="G93" i="9" s="1"/>
  <c r="H93" i="9" s="1"/>
  <c r="D94" i="9" s="1"/>
  <c r="E91" i="7"/>
  <c r="F91" i="7" s="1"/>
  <c r="G91" i="7" s="1"/>
  <c r="H91" i="7" s="1"/>
  <c r="D92" i="7" s="1"/>
  <c r="E94" i="9" l="1"/>
  <c r="F94" i="9" s="1"/>
  <c r="G94" i="9" s="1"/>
  <c r="H94" i="9" s="1"/>
  <c r="D95" i="9" s="1"/>
  <c r="E92" i="7"/>
  <c r="F92" i="7" s="1"/>
  <c r="G92" i="7" s="1"/>
  <c r="H92" i="7" s="1"/>
  <c r="D93" i="7" s="1"/>
  <c r="E95" i="9" l="1"/>
  <c r="F95" i="9" s="1"/>
  <c r="G95" i="9" s="1"/>
  <c r="H95" i="9" s="1"/>
  <c r="D96" i="9" s="1"/>
  <c r="E93" i="7"/>
  <c r="F93" i="7" s="1"/>
  <c r="G93" i="7" s="1"/>
  <c r="H93" i="7" s="1"/>
  <c r="D94" i="7" s="1"/>
  <c r="E96" i="9" l="1"/>
  <c r="F96" i="9" s="1"/>
  <c r="G96" i="9" s="1"/>
  <c r="H96" i="9" s="1"/>
  <c r="D97" i="9" s="1"/>
  <c r="E94" i="7"/>
  <c r="F94" i="7" s="1"/>
  <c r="G94" i="7" s="1"/>
  <c r="H94" i="7" s="1"/>
  <c r="D95" i="7" s="1"/>
  <c r="E97" i="9" l="1"/>
  <c r="F97" i="9" s="1"/>
  <c r="G97" i="9" s="1"/>
  <c r="H97" i="9" s="1"/>
  <c r="D98" i="9" s="1"/>
  <c r="E95" i="7"/>
  <c r="F95" i="7" s="1"/>
  <c r="G95" i="7" s="1"/>
  <c r="H95" i="7" s="1"/>
  <c r="D96" i="7" s="1"/>
  <c r="E98" i="9" l="1"/>
  <c r="F98" i="9" s="1"/>
  <c r="G98" i="9" s="1"/>
  <c r="H98" i="9" s="1"/>
  <c r="D99" i="9" s="1"/>
  <c r="E96" i="7"/>
  <c r="F96" i="7" s="1"/>
  <c r="G96" i="7" s="1"/>
  <c r="H96" i="7" s="1"/>
  <c r="D97" i="7" s="1"/>
  <c r="E99" i="9" l="1"/>
  <c r="F99" i="9" s="1"/>
  <c r="G99" i="9" s="1"/>
  <c r="H99" i="9" s="1"/>
  <c r="D100" i="9" s="1"/>
  <c r="E97" i="7"/>
  <c r="F97" i="7" s="1"/>
  <c r="G97" i="7" s="1"/>
  <c r="H97" i="7" s="1"/>
  <c r="D98" i="7" s="1"/>
  <c r="E100" i="9" l="1"/>
  <c r="F100" i="9" s="1"/>
  <c r="G100" i="9" s="1"/>
  <c r="H100" i="9" s="1"/>
  <c r="D101" i="9" s="1"/>
  <c r="E98" i="7"/>
  <c r="F98" i="7" s="1"/>
  <c r="G98" i="7" s="1"/>
  <c r="H98" i="7" s="1"/>
  <c r="D99" i="7" s="1"/>
  <c r="E101" i="9" l="1"/>
  <c r="F101" i="9" s="1"/>
  <c r="G101" i="9" s="1"/>
  <c r="H101" i="9" s="1"/>
  <c r="D102" i="9" s="1"/>
  <c r="E99" i="7"/>
  <c r="F99" i="7" s="1"/>
  <c r="G99" i="7" s="1"/>
  <c r="H99" i="7" s="1"/>
  <c r="D100" i="7" s="1"/>
  <c r="E102" i="9" l="1"/>
  <c r="F102" i="9" s="1"/>
  <c r="G102" i="9" s="1"/>
  <c r="H102" i="9" s="1"/>
  <c r="D103" i="9" s="1"/>
  <c r="E100" i="7"/>
  <c r="F100" i="7" s="1"/>
  <c r="G100" i="7" s="1"/>
  <c r="H100" i="7" s="1"/>
  <c r="D101" i="7" s="1"/>
  <c r="E103" i="9" l="1"/>
  <c r="F103" i="9" s="1"/>
  <c r="G103" i="9" s="1"/>
  <c r="H103" i="9" s="1"/>
  <c r="D104" i="9" s="1"/>
  <c r="E101" i="7"/>
  <c r="F101" i="7" s="1"/>
  <c r="G101" i="7" s="1"/>
  <c r="H101" i="7" s="1"/>
  <c r="D102" i="7" s="1"/>
  <c r="E104" i="9" l="1"/>
  <c r="F104" i="9" s="1"/>
  <c r="G104" i="9" s="1"/>
  <c r="H104" i="9" s="1"/>
  <c r="D105" i="9" s="1"/>
  <c r="E102" i="7"/>
  <c r="F102" i="7" s="1"/>
  <c r="G102" i="7" s="1"/>
  <c r="H102" i="7" s="1"/>
  <c r="D103" i="7" s="1"/>
  <c r="E105" i="9" l="1"/>
  <c r="F105" i="9" s="1"/>
  <c r="G105" i="9" s="1"/>
  <c r="H105" i="9" s="1"/>
  <c r="D106" i="9" s="1"/>
  <c r="E103" i="7"/>
  <c r="F103" i="7" s="1"/>
  <c r="G103" i="7" s="1"/>
  <c r="H103" i="7" s="1"/>
  <c r="D104" i="7" s="1"/>
  <c r="E106" i="9" l="1"/>
  <c r="F106" i="9" s="1"/>
  <c r="G106" i="9" s="1"/>
  <c r="H106" i="9" s="1"/>
  <c r="D107" i="9" s="1"/>
  <c r="E104" i="7"/>
  <c r="F104" i="7" s="1"/>
  <c r="G104" i="7" s="1"/>
  <c r="H104" i="7" s="1"/>
  <c r="D105" i="7" s="1"/>
  <c r="E107" i="9" l="1"/>
  <c r="F107" i="9" s="1"/>
  <c r="G107" i="9" s="1"/>
  <c r="H107" i="9" s="1"/>
  <c r="D108" i="9" s="1"/>
  <c r="E105" i="7"/>
  <c r="F105" i="7" s="1"/>
  <c r="G105" i="7" s="1"/>
  <c r="H105" i="7" s="1"/>
  <c r="D106" i="7" s="1"/>
  <c r="E108" i="9" l="1"/>
  <c r="F108" i="9" s="1"/>
  <c r="G108" i="9" s="1"/>
  <c r="H108" i="9" s="1"/>
  <c r="D109" i="9" s="1"/>
  <c r="E106" i="7"/>
  <c r="F106" i="7" s="1"/>
  <c r="G106" i="7" s="1"/>
  <c r="H106" i="7" s="1"/>
  <c r="D107" i="7" s="1"/>
  <c r="E109" i="9" l="1"/>
  <c r="F109" i="9" s="1"/>
  <c r="G109" i="9" s="1"/>
  <c r="H109" i="9" s="1"/>
  <c r="D110" i="9" s="1"/>
  <c r="E107" i="7"/>
  <c r="F107" i="7" s="1"/>
  <c r="G107" i="7" s="1"/>
  <c r="H107" i="7" s="1"/>
  <c r="D108" i="7" s="1"/>
  <c r="E110" i="9" l="1"/>
  <c r="F110" i="9" s="1"/>
  <c r="G110" i="9" s="1"/>
  <c r="H110" i="9" s="1"/>
  <c r="D111" i="9" s="1"/>
  <c r="E108" i="7"/>
  <c r="F108" i="7" s="1"/>
  <c r="G108" i="7" s="1"/>
  <c r="H108" i="7" s="1"/>
  <c r="D109" i="7" s="1"/>
  <c r="E111" i="9" l="1"/>
  <c r="F111" i="9" s="1"/>
  <c r="G111" i="9" s="1"/>
  <c r="H111" i="9" s="1"/>
  <c r="D112" i="9" s="1"/>
  <c r="E109" i="7"/>
  <c r="F109" i="7" s="1"/>
  <c r="G109" i="7" s="1"/>
  <c r="H109" i="7" s="1"/>
  <c r="D110" i="7" s="1"/>
  <c r="E112" i="9" l="1"/>
  <c r="F112" i="9" s="1"/>
  <c r="G112" i="9" s="1"/>
  <c r="H112" i="9" s="1"/>
  <c r="D113" i="9" s="1"/>
  <c r="E110" i="7"/>
  <c r="F110" i="7" s="1"/>
  <c r="G110" i="7" s="1"/>
  <c r="H110" i="7" s="1"/>
  <c r="D111" i="7" s="1"/>
  <c r="E113" i="9" l="1"/>
  <c r="F113" i="9" s="1"/>
  <c r="G113" i="9" s="1"/>
  <c r="H113" i="9" s="1"/>
  <c r="D114" i="9" s="1"/>
  <c r="E111" i="7"/>
  <c r="F111" i="7" s="1"/>
  <c r="G111" i="7" s="1"/>
  <c r="H111" i="7" s="1"/>
  <c r="D112" i="7" s="1"/>
  <c r="E114" i="9" l="1"/>
  <c r="F114" i="9" s="1"/>
  <c r="G114" i="9" s="1"/>
  <c r="H114" i="9" s="1"/>
  <c r="D115" i="9" s="1"/>
  <c r="E112" i="7"/>
  <c r="F112" i="7" s="1"/>
  <c r="G112" i="7" s="1"/>
  <c r="H112" i="7" s="1"/>
  <c r="D113" i="7" s="1"/>
  <c r="E115" i="9" l="1"/>
  <c r="F115" i="9" s="1"/>
  <c r="G115" i="9" s="1"/>
  <c r="H115" i="9" s="1"/>
  <c r="D116" i="9" s="1"/>
  <c r="E113" i="7"/>
  <c r="F113" i="7" s="1"/>
  <c r="G113" i="7" s="1"/>
  <c r="H113" i="7" s="1"/>
  <c r="D114" i="7" s="1"/>
  <c r="E116" i="9" l="1"/>
  <c r="F116" i="9" s="1"/>
  <c r="G116" i="9" s="1"/>
  <c r="H116" i="9" s="1"/>
  <c r="D117" i="9" s="1"/>
  <c r="E114" i="7"/>
  <c r="F114" i="7" s="1"/>
  <c r="G114" i="7" s="1"/>
  <c r="H114" i="7" s="1"/>
  <c r="D115" i="7" s="1"/>
  <c r="E117" i="9" l="1"/>
  <c r="F117" i="9" s="1"/>
  <c r="G117" i="9" s="1"/>
  <c r="H117" i="9" s="1"/>
  <c r="D118" i="9" s="1"/>
  <c r="E115" i="7"/>
  <c r="F115" i="7" s="1"/>
  <c r="G115" i="7" s="1"/>
  <c r="H115" i="7" s="1"/>
  <c r="D116" i="7" s="1"/>
  <c r="E118" i="9" l="1"/>
  <c r="F118" i="9" s="1"/>
  <c r="G118" i="9" s="1"/>
  <c r="H118" i="9" s="1"/>
  <c r="D119" i="9" s="1"/>
  <c r="E116" i="7"/>
  <c r="F116" i="7" s="1"/>
  <c r="G116" i="7" s="1"/>
  <c r="H116" i="7" s="1"/>
  <c r="D117" i="7" s="1"/>
  <c r="E119" i="9" l="1"/>
  <c r="F119" i="9" s="1"/>
  <c r="G119" i="9" s="1"/>
  <c r="H119" i="9" s="1"/>
  <c r="D120" i="9" s="1"/>
  <c r="E117" i="7"/>
  <c r="F117" i="7" s="1"/>
  <c r="G117" i="7" s="1"/>
  <c r="H117" i="7" s="1"/>
  <c r="D118" i="7" s="1"/>
  <c r="E120" i="9" l="1"/>
  <c r="F120" i="9" s="1"/>
  <c r="G120" i="9" s="1"/>
  <c r="H120" i="9" s="1"/>
  <c r="D121" i="9" s="1"/>
  <c r="E118" i="7"/>
  <c r="F118" i="7" s="1"/>
  <c r="G118" i="7" s="1"/>
  <c r="H118" i="7" s="1"/>
  <c r="D119" i="7" s="1"/>
  <c r="E121" i="9" l="1"/>
  <c r="F121" i="9" s="1"/>
  <c r="G121" i="9" s="1"/>
  <c r="H121" i="9" s="1"/>
  <c r="D122" i="9" s="1"/>
  <c r="E119" i="7"/>
  <c r="F119" i="7" s="1"/>
  <c r="G119" i="7" s="1"/>
  <c r="H119" i="7" s="1"/>
  <c r="D120" i="7" s="1"/>
  <c r="E122" i="9" l="1"/>
  <c r="F122" i="9" s="1"/>
  <c r="G122" i="9" s="1"/>
  <c r="H122" i="9" s="1"/>
  <c r="D123" i="9" s="1"/>
  <c r="E120" i="7"/>
  <c r="F120" i="7" s="1"/>
  <c r="G120" i="7" s="1"/>
  <c r="H120" i="7" s="1"/>
  <c r="D121" i="7" s="1"/>
  <c r="E123" i="9" l="1"/>
  <c r="F123" i="9" s="1"/>
  <c r="G123" i="9" s="1"/>
  <c r="H123" i="9" s="1"/>
  <c r="D124" i="9" s="1"/>
  <c r="E121" i="7"/>
  <c r="F121" i="7" s="1"/>
  <c r="G121" i="7" s="1"/>
  <c r="H121" i="7" s="1"/>
  <c r="D122" i="7" s="1"/>
  <c r="E124" i="9" l="1"/>
  <c r="F124" i="9" s="1"/>
  <c r="G124" i="9" s="1"/>
  <c r="H124" i="9" s="1"/>
  <c r="D125" i="9" s="1"/>
  <c r="E122" i="7"/>
  <c r="F122" i="7" s="1"/>
  <c r="G122" i="7" s="1"/>
  <c r="H122" i="7" s="1"/>
  <c r="D123" i="7" s="1"/>
  <c r="E125" i="9" l="1"/>
  <c r="F125" i="9" s="1"/>
  <c r="G125" i="9" s="1"/>
  <c r="H125" i="9" s="1"/>
  <c r="E123" i="7"/>
  <c r="F123" i="7" s="1"/>
  <c r="G123" i="7" s="1"/>
  <c r="H123" i="7" s="1"/>
  <c r="D124" i="7" s="1"/>
  <c r="E124" i="7" l="1"/>
  <c r="F124" i="7" s="1"/>
  <c r="G124" i="7" s="1"/>
  <c r="H124" i="7" s="1"/>
  <c r="D125" i="7" s="1"/>
  <c r="E125" i="7" l="1"/>
  <c r="F125" i="7" s="1"/>
  <c r="G125" i="7" s="1"/>
  <c r="H125" i="7" s="1"/>
  <c r="E17" i="8" l="1"/>
  <c r="F17" i="8" s="1"/>
  <c r="G17" i="8" l="1"/>
  <c r="H17" i="8" s="1"/>
  <c r="D18" i="8" s="1"/>
  <c r="I17" i="8"/>
  <c r="E18" i="8" l="1"/>
  <c r="F18" i="8" s="1"/>
  <c r="G18" i="8" l="1"/>
  <c r="H18" i="8" s="1"/>
  <c r="D19" i="8" s="1"/>
  <c r="I18" i="8"/>
  <c r="E19" i="8" l="1"/>
  <c r="F19" i="8" s="1"/>
  <c r="G19" i="8" l="1"/>
  <c r="H19" i="8" s="1"/>
  <c r="D20" i="8" s="1"/>
  <c r="I19" i="8"/>
  <c r="E20" i="8" l="1"/>
  <c r="F20" i="8" s="1"/>
  <c r="G20" i="8" l="1"/>
  <c r="H20" i="8" s="1"/>
  <c r="D21" i="8" s="1"/>
  <c r="I20" i="8"/>
  <c r="E21" i="8" l="1"/>
  <c r="F21" i="8" s="1"/>
  <c r="G21" i="8" l="1"/>
  <c r="H21" i="8" s="1"/>
  <c r="D22" i="8" s="1"/>
  <c r="I21" i="8"/>
  <c r="E22" i="8" l="1"/>
  <c r="F22" i="8" s="1"/>
  <c r="G22" i="8" l="1"/>
  <c r="H22" i="8" s="1"/>
  <c r="D23" i="8" s="1"/>
  <c r="I22" i="8"/>
  <c r="E23" i="8" l="1"/>
  <c r="F23" i="8" s="1"/>
  <c r="G23" i="8" l="1"/>
  <c r="H23" i="8" s="1"/>
  <c r="D24" i="8" s="1"/>
  <c r="I23" i="8"/>
  <c r="E24" i="8" l="1"/>
  <c r="F24" i="8" s="1"/>
  <c r="G24" i="8" l="1"/>
  <c r="H24" i="8" s="1"/>
  <c r="D25" i="8" s="1"/>
  <c r="I24" i="8"/>
  <c r="E25" i="8" l="1"/>
  <c r="F25" i="8" s="1"/>
  <c r="G25" i="8" l="1"/>
  <c r="H25" i="8" s="1"/>
  <c r="D26" i="8" s="1"/>
  <c r="I25" i="8"/>
  <c r="E26" i="8" l="1"/>
  <c r="F26" i="8" s="1"/>
  <c r="G26" i="8" l="1"/>
  <c r="H26" i="8" s="1"/>
  <c r="D27" i="8" s="1"/>
  <c r="I26" i="8"/>
  <c r="E27" i="8" l="1"/>
  <c r="F27" i="8" s="1"/>
  <c r="G27" i="8" l="1"/>
  <c r="H27" i="8" s="1"/>
  <c r="D28" i="8" s="1"/>
  <c r="I27" i="8"/>
  <c r="E28" i="8" l="1"/>
  <c r="F28" i="8" s="1"/>
  <c r="G28" i="8" l="1"/>
  <c r="H28" i="8" s="1"/>
  <c r="D29" i="8" s="1"/>
  <c r="I28" i="8"/>
  <c r="E29" i="8" l="1"/>
  <c r="F29" i="8" s="1"/>
  <c r="G29" i="8" l="1"/>
  <c r="H29" i="8" s="1"/>
  <c r="D30" i="8" s="1"/>
  <c r="I29" i="8"/>
  <c r="E30" i="8" l="1"/>
  <c r="F30" i="8" s="1"/>
  <c r="G30" i="8" l="1"/>
  <c r="H30" i="8" s="1"/>
  <c r="D31" i="8" s="1"/>
  <c r="I30" i="8"/>
  <c r="E31" i="8" l="1"/>
  <c r="F31" i="8" s="1"/>
  <c r="G31" i="8" l="1"/>
  <c r="H31" i="8" s="1"/>
  <c r="D32" i="8" s="1"/>
  <c r="I31" i="8"/>
  <c r="E32" i="8" l="1"/>
  <c r="F32" i="8" s="1"/>
  <c r="G32" i="8" l="1"/>
  <c r="H32" i="8" s="1"/>
  <c r="D33" i="8" s="1"/>
  <c r="I32" i="8"/>
  <c r="E33" i="8" l="1"/>
  <c r="F33" i="8" s="1"/>
  <c r="G33" i="8" l="1"/>
  <c r="H33" i="8" s="1"/>
  <c r="D34" i="8" s="1"/>
  <c r="I33" i="8"/>
  <c r="E34" i="8" l="1"/>
  <c r="F34" i="8" s="1"/>
  <c r="G34" i="8" l="1"/>
  <c r="H34" i="8" s="1"/>
  <c r="D35" i="8" s="1"/>
  <c r="I34" i="8"/>
  <c r="E35" i="8" l="1"/>
  <c r="F35" i="8" s="1"/>
  <c r="G35" i="8" l="1"/>
  <c r="H35" i="8" s="1"/>
  <c r="D36" i="8" s="1"/>
  <c r="I35" i="8"/>
  <c r="E36" i="8" l="1"/>
  <c r="F36" i="8" s="1"/>
  <c r="G36" i="8" l="1"/>
  <c r="H36" i="8" s="1"/>
  <c r="D37" i="8" s="1"/>
  <c r="I36" i="8"/>
  <c r="E37" i="8" l="1"/>
  <c r="F37" i="8" s="1"/>
  <c r="G37" i="8" l="1"/>
  <c r="H37" i="8" s="1"/>
  <c r="D38" i="8" s="1"/>
  <c r="I37" i="8"/>
  <c r="E38" i="8" l="1"/>
  <c r="F38" i="8" s="1"/>
  <c r="G38" i="8" l="1"/>
  <c r="H38" i="8" s="1"/>
  <c r="D39" i="8" s="1"/>
  <c r="I38" i="8"/>
  <c r="E39" i="8" l="1"/>
  <c r="F39" i="8" s="1"/>
  <c r="G39" i="8" l="1"/>
  <c r="H39" i="8" s="1"/>
  <c r="D40" i="8" s="1"/>
  <c r="I39" i="8"/>
  <c r="E40" i="8" l="1"/>
  <c r="F40" i="8" s="1"/>
  <c r="G40" i="8" l="1"/>
  <c r="H40" i="8" s="1"/>
  <c r="D41" i="8" s="1"/>
  <c r="I40" i="8"/>
  <c r="E41" i="8" l="1"/>
  <c r="F41" i="8" s="1"/>
  <c r="G41" i="8" l="1"/>
  <c r="H41" i="8" s="1"/>
  <c r="D42" i="8" s="1"/>
  <c r="I41" i="8"/>
  <c r="E42" i="8" l="1"/>
  <c r="F42" i="8" s="1"/>
  <c r="G42" i="8" l="1"/>
  <c r="H42" i="8" s="1"/>
  <c r="D43" i="8" s="1"/>
  <c r="I42" i="8"/>
  <c r="E43" i="8" l="1"/>
  <c r="F43" i="8" s="1"/>
  <c r="G43" i="8" l="1"/>
  <c r="H43" i="8" s="1"/>
  <c r="D44" i="8" s="1"/>
  <c r="I43" i="8"/>
  <c r="E44" i="8" l="1"/>
  <c r="F44" i="8" s="1"/>
  <c r="G44" i="8" l="1"/>
  <c r="H44" i="8" s="1"/>
  <c r="D45" i="8" s="1"/>
  <c r="I44" i="8"/>
  <c r="E45" i="8" l="1"/>
  <c r="F45" i="8" s="1"/>
  <c r="G45" i="8" l="1"/>
  <c r="H45" i="8" s="1"/>
  <c r="D46" i="8" s="1"/>
  <c r="I45" i="8"/>
  <c r="E46" i="8" l="1"/>
  <c r="F46" i="8" s="1"/>
  <c r="G46" i="8" l="1"/>
  <c r="H46" i="8" s="1"/>
  <c r="D47" i="8" s="1"/>
  <c r="I46" i="8"/>
  <c r="E47" i="8" l="1"/>
  <c r="F47" i="8" s="1"/>
  <c r="G47" i="8" l="1"/>
  <c r="H47" i="8" s="1"/>
  <c r="D48" i="8" s="1"/>
  <c r="I47" i="8"/>
  <c r="E48" i="8" l="1"/>
  <c r="F48" i="8" s="1"/>
  <c r="I48" i="8" l="1"/>
  <c r="G48" i="8"/>
  <c r="H48" i="8" s="1"/>
  <c r="D49" i="8" s="1"/>
  <c r="E49" i="8" l="1"/>
  <c r="F49" i="8" s="1"/>
  <c r="G49" i="8" l="1"/>
  <c r="H49" i="8" s="1"/>
  <c r="D50" i="8" s="1"/>
  <c r="I49" i="8"/>
  <c r="E50" i="8" l="1"/>
  <c r="F50" i="8" s="1"/>
  <c r="G50" i="8" l="1"/>
  <c r="H50" i="8" s="1"/>
  <c r="D51" i="8" s="1"/>
  <c r="I50" i="8"/>
  <c r="E51" i="8" l="1"/>
  <c r="F51" i="8" s="1"/>
  <c r="G51" i="8" l="1"/>
  <c r="H51" i="8" s="1"/>
  <c r="D52" i="8" s="1"/>
  <c r="I51" i="8"/>
  <c r="E52" i="8" l="1"/>
  <c r="F52" i="8" s="1"/>
  <c r="G52" i="8" l="1"/>
  <c r="H52" i="8" s="1"/>
  <c r="D53" i="8" s="1"/>
  <c r="I52" i="8"/>
  <c r="E53" i="8" l="1"/>
  <c r="F53" i="8" s="1"/>
  <c r="G53" i="8" l="1"/>
  <c r="H53" i="8" s="1"/>
  <c r="D54" i="8" s="1"/>
  <c r="I53" i="8"/>
  <c r="E54" i="8" l="1"/>
  <c r="F54" i="8" s="1"/>
  <c r="G54" i="8" l="1"/>
  <c r="H54" i="8" s="1"/>
  <c r="D55" i="8" s="1"/>
  <c r="I54" i="8"/>
  <c r="E55" i="8" l="1"/>
  <c r="F55" i="8" s="1"/>
  <c r="I55" i="8" l="1"/>
  <c r="G55" i="8"/>
  <c r="H55" i="8" s="1"/>
  <c r="D56" i="8" s="1"/>
  <c r="E56" i="8" l="1"/>
  <c r="F56" i="8" s="1"/>
  <c r="I56" i="8" l="1"/>
  <c r="G56" i="8"/>
  <c r="H56" i="8" s="1"/>
  <c r="D57" i="8" s="1"/>
  <c r="E57" i="8" l="1"/>
  <c r="F57" i="8" s="1"/>
  <c r="G57" i="8" l="1"/>
  <c r="H57" i="8" s="1"/>
  <c r="D58" i="8" s="1"/>
  <c r="I57" i="8"/>
  <c r="E58" i="8" l="1"/>
  <c r="F58" i="8" s="1"/>
  <c r="G58" i="8" l="1"/>
  <c r="H58" i="8" s="1"/>
  <c r="D59" i="8" s="1"/>
  <c r="I58" i="8"/>
  <c r="E59" i="8" l="1"/>
  <c r="F59" i="8" s="1"/>
  <c r="G59" i="8" l="1"/>
  <c r="H59" i="8" s="1"/>
  <c r="D60" i="8" s="1"/>
  <c r="I59" i="8"/>
  <c r="E60" i="8" l="1"/>
  <c r="F60" i="8" s="1"/>
  <c r="I60" i="8" l="1"/>
  <c r="G60" i="8"/>
  <c r="H60" i="8" s="1"/>
  <c r="D61" i="8" s="1"/>
  <c r="E61" i="8" l="1"/>
  <c r="F61" i="8" s="1"/>
  <c r="G61" i="8" l="1"/>
  <c r="H61" i="8" s="1"/>
  <c r="D62" i="8" s="1"/>
  <c r="I61" i="8"/>
  <c r="E62" i="8" l="1"/>
  <c r="F62" i="8" s="1"/>
  <c r="I62" i="8" l="1"/>
  <c r="G62" i="8"/>
  <c r="H62" i="8" s="1"/>
  <c r="D63" i="8" s="1"/>
  <c r="E63" i="8" l="1"/>
  <c r="F63" i="8" s="1"/>
  <c r="G63" i="8" l="1"/>
  <c r="H63" i="8" s="1"/>
  <c r="D64" i="8" s="1"/>
  <c r="I63" i="8"/>
  <c r="E64" i="8" l="1"/>
  <c r="F64" i="8" s="1"/>
  <c r="I64" i="8" l="1"/>
  <c r="G64" i="8"/>
  <c r="H64" i="8" s="1"/>
  <c r="D65" i="8" s="1"/>
  <c r="E65" i="8" l="1"/>
  <c r="F65" i="8" s="1"/>
  <c r="G65" i="8" l="1"/>
  <c r="H65" i="8" s="1"/>
  <c r="D66" i="8" s="1"/>
  <c r="I65" i="8"/>
  <c r="E66" i="8" l="1"/>
  <c r="F66" i="8" s="1"/>
  <c r="I66" i="8" l="1"/>
  <c r="G66" i="8"/>
  <c r="H66" i="8" s="1"/>
  <c r="D67" i="8" s="1"/>
  <c r="E67" i="8" l="1"/>
  <c r="F67" i="8" s="1"/>
  <c r="G67" i="8" l="1"/>
  <c r="H67" i="8" s="1"/>
  <c r="D68" i="8" s="1"/>
  <c r="I67" i="8"/>
  <c r="E68" i="8" l="1"/>
  <c r="F68" i="8" s="1"/>
  <c r="I68" i="8" l="1"/>
  <c r="G68" i="8"/>
  <c r="H68" i="8" s="1"/>
  <c r="D69" i="8" s="1"/>
  <c r="E69" i="8" l="1"/>
  <c r="F69" i="8" s="1"/>
  <c r="G69" i="8" l="1"/>
  <c r="H69" i="8" s="1"/>
  <c r="D70" i="8" s="1"/>
  <c r="I69" i="8"/>
  <c r="E70" i="8" l="1"/>
  <c r="F70" i="8" s="1"/>
  <c r="I70" i="8" l="1"/>
  <c r="G70" i="8"/>
  <c r="H70" i="8" s="1"/>
  <c r="D71" i="8" s="1"/>
  <c r="E71" i="8" l="1"/>
  <c r="F71" i="8" s="1"/>
  <c r="G71" i="8" l="1"/>
  <c r="H71" i="8" s="1"/>
  <c r="D72" i="8" s="1"/>
  <c r="I71" i="8"/>
  <c r="E72" i="8" l="1"/>
  <c r="F72" i="8" s="1"/>
  <c r="I72" i="8" l="1"/>
  <c r="G72" i="8"/>
  <c r="H72" i="8" s="1"/>
  <c r="D73" i="8" s="1"/>
  <c r="E73" i="8" l="1"/>
  <c r="F73" i="8" s="1"/>
  <c r="G73" i="8" l="1"/>
  <c r="H73" i="8" s="1"/>
  <c r="D74" i="8" s="1"/>
  <c r="I73" i="8"/>
  <c r="E74" i="8" l="1"/>
  <c r="F74" i="8" s="1"/>
  <c r="I74" i="8" l="1"/>
  <c r="G74" i="8"/>
  <c r="H74" i="8" s="1"/>
  <c r="D75" i="8" s="1"/>
  <c r="E75" i="8" l="1"/>
  <c r="F75" i="8" s="1"/>
  <c r="G75" i="8" l="1"/>
  <c r="H75" i="8" s="1"/>
  <c r="D76" i="8" s="1"/>
  <c r="I75" i="8"/>
  <c r="E76" i="8" l="1"/>
  <c r="F76" i="8" s="1"/>
  <c r="I76" i="8" l="1"/>
  <c r="G76" i="8"/>
  <c r="H76" i="8" s="1"/>
  <c r="D77" i="8" s="1"/>
  <c r="E77" i="8" l="1"/>
  <c r="F77" i="8" s="1"/>
  <c r="G77" i="8" l="1"/>
  <c r="H77" i="8" s="1"/>
  <c r="D78" i="8" s="1"/>
  <c r="I77" i="8"/>
  <c r="E78" i="8" l="1"/>
  <c r="F78" i="8" s="1"/>
  <c r="I78" i="8" l="1"/>
  <c r="G78" i="8"/>
  <c r="H78" i="8" s="1"/>
  <c r="D79" i="8" s="1"/>
  <c r="E79" i="8" l="1"/>
  <c r="F79" i="8" s="1"/>
  <c r="G79" i="8" l="1"/>
  <c r="H79" i="8" s="1"/>
  <c r="D80" i="8" s="1"/>
  <c r="I79" i="8"/>
  <c r="E80" i="8" l="1"/>
  <c r="F80" i="8" s="1"/>
  <c r="I80" i="8" l="1"/>
  <c r="G80" i="8"/>
  <c r="H80" i="8" s="1"/>
  <c r="D81" i="8" s="1"/>
  <c r="E81" i="8" l="1"/>
  <c r="F81" i="8" s="1"/>
  <c r="G81" i="8" l="1"/>
  <c r="H81" i="8" s="1"/>
  <c r="D82" i="8" s="1"/>
  <c r="I81" i="8"/>
  <c r="E82" i="8" l="1"/>
  <c r="F82" i="8" s="1"/>
  <c r="I82" i="8" l="1"/>
  <c r="G82" i="8"/>
  <c r="H82" i="8" s="1"/>
  <c r="D83" i="8" s="1"/>
  <c r="E83" i="8" l="1"/>
  <c r="F83" i="8" s="1"/>
  <c r="G83" i="8" l="1"/>
  <c r="H83" i="8" s="1"/>
  <c r="D84" i="8" s="1"/>
  <c r="I83" i="8"/>
  <c r="E84" i="8" l="1"/>
  <c r="F84" i="8" s="1"/>
  <c r="I84" i="8" l="1"/>
  <c r="G84" i="8"/>
  <c r="H84" i="8" s="1"/>
  <c r="D85" i="8" s="1"/>
  <c r="E85" i="8" l="1"/>
  <c r="F85" i="8" s="1"/>
  <c r="G85" i="8" l="1"/>
  <c r="H85" i="8" s="1"/>
  <c r="D86" i="8" s="1"/>
  <c r="I85" i="8"/>
  <c r="E86" i="8" l="1"/>
  <c r="F86" i="8" s="1"/>
  <c r="I86" i="8" l="1"/>
  <c r="G86" i="8"/>
  <c r="H86" i="8" s="1"/>
  <c r="D87" i="8" s="1"/>
  <c r="E87" i="8" l="1"/>
  <c r="F87" i="8" s="1"/>
  <c r="G87" i="8" l="1"/>
  <c r="H87" i="8" s="1"/>
  <c r="D88" i="8" s="1"/>
  <c r="I87" i="8"/>
  <c r="E88" i="8" l="1"/>
  <c r="F88" i="8" s="1"/>
  <c r="I88" i="8" l="1"/>
  <c r="G88" i="8"/>
  <c r="H88" i="8" s="1"/>
  <c r="D89" i="8" s="1"/>
  <c r="E89" i="8" l="1"/>
  <c r="F89" i="8" s="1"/>
  <c r="G89" i="8" l="1"/>
  <c r="H89" i="8" s="1"/>
  <c r="D90" i="8" s="1"/>
  <c r="I89" i="8"/>
  <c r="E90" i="8" l="1"/>
  <c r="F90" i="8" s="1"/>
  <c r="I90" i="8" l="1"/>
  <c r="G90" i="8"/>
  <c r="H90" i="8" s="1"/>
  <c r="D91" i="8" s="1"/>
  <c r="E91" i="8" l="1"/>
  <c r="F91" i="8" s="1"/>
  <c r="G91" i="8" l="1"/>
  <c r="H91" i="8" s="1"/>
  <c r="D92" i="8" s="1"/>
  <c r="I91" i="8"/>
  <c r="E92" i="8" l="1"/>
  <c r="F92" i="8" s="1"/>
  <c r="I92" i="8" l="1"/>
  <c r="G92" i="8"/>
  <c r="H92" i="8" s="1"/>
  <c r="D93" i="8" s="1"/>
  <c r="E93" i="8" l="1"/>
  <c r="F93" i="8" s="1"/>
  <c r="I93" i="8" l="1"/>
  <c r="G93" i="8"/>
  <c r="H93" i="8" s="1"/>
  <c r="D94" i="8" s="1"/>
  <c r="E94" i="8" l="1"/>
  <c r="F94" i="8" s="1"/>
  <c r="I94" i="8" l="1"/>
  <c r="G94" i="8"/>
  <c r="H94" i="8" s="1"/>
  <c r="D95" i="8" s="1"/>
  <c r="E95" i="8" l="1"/>
  <c r="F95" i="8" s="1"/>
  <c r="I95" i="8" l="1"/>
  <c r="G95" i="8"/>
  <c r="H95" i="8" s="1"/>
  <c r="D96" i="8" s="1"/>
  <c r="E96" i="8" l="1"/>
  <c r="F96" i="8" s="1"/>
  <c r="I96" i="8" l="1"/>
  <c r="G96" i="8"/>
  <c r="H96" i="8" s="1"/>
  <c r="D97" i="8" s="1"/>
  <c r="E97" i="8" l="1"/>
  <c r="F97" i="8" s="1"/>
  <c r="I97" i="8" l="1"/>
  <c r="G97" i="8"/>
  <c r="H97" i="8" s="1"/>
  <c r="D98" i="8" s="1"/>
  <c r="E98" i="8" l="1"/>
  <c r="F98" i="8" s="1"/>
  <c r="I98" i="8" l="1"/>
  <c r="G98" i="8"/>
  <c r="H98" i="8" s="1"/>
  <c r="D99" i="8" s="1"/>
  <c r="E99" i="8" l="1"/>
  <c r="F99" i="8" s="1"/>
  <c r="I99" i="8" l="1"/>
  <c r="G99" i="8"/>
  <c r="H99" i="8" s="1"/>
  <c r="D100" i="8" s="1"/>
  <c r="E100" i="8" l="1"/>
  <c r="F100" i="8" s="1"/>
  <c r="I100" i="8" l="1"/>
  <c r="G100" i="8"/>
  <c r="H100" i="8" s="1"/>
  <c r="D101" i="8" s="1"/>
  <c r="E101" i="8" l="1"/>
  <c r="F101" i="8" s="1"/>
  <c r="I101" i="8" l="1"/>
  <c r="G101" i="8"/>
  <c r="H101" i="8" s="1"/>
  <c r="D102" i="8" s="1"/>
  <c r="E102" i="8" l="1"/>
  <c r="F102" i="8" s="1"/>
  <c r="I102" i="8" l="1"/>
  <c r="G102" i="8"/>
  <c r="H102" i="8" s="1"/>
  <c r="D103" i="8" s="1"/>
  <c r="E103" i="8" l="1"/>
  <c r="F103" i="8" s="1"/>
  <c r="I103" i="8" l="1"/>
  <c r="G103" i="8"/>
  <c r="H103" i="8" s="1"/>
  <c r="D104" i="8" s="1"/>
  <c r="E104" i="8" l="1"/>
  <c r="F104" i="8" s="1"/>
  <c r="I104" i="8" l="1"/>
  <c r="G104" i="8"/>
  <c r="H104" i="8" s="1"/>
  <c r="D105" i="8" s="1"/>
  <c r="E105" i="8" l="1"/>
  <c r="F105" i="8" s="1"/>
  <c r="I105" i="8" l="1"/>
  <c r="G105" i="8"/>
  <c r="H105" i="8" s="1"/>
  <c r="D106" i="8" s="1"/>
  <c r="E106" i="8" l="1"/>
  <c r="F106" i="8" s="1"/>
  <c r="I106" i="8" l="1"/>
  <c r="G106" i="8"/>
  <c r="H106" i="8" s="1"/>
  <c r="D107" i="8" s="1"/>
  <c r="E107" i="8" l="1"/>
  <c r="F107" i="8" s="1"/>
  <c r="G107" i="8" l="1"/>
  <c r="H107" i="8" s="1"/>
  <c r="D108" i="8" s="1"/>
  <c r="I107" i="8"/>
  <c r="E108" i="8" l="1"/>
  <c r="F108" i="8" s="1"/>
  <c r="I108" i="8" l="1"/>
  <c r="G108" i="8"/>
  <c r="H108" i="8" s="1"/>
  <c r="D109" i="8" s="1"/>
  <c r="E109" i="8" l="1"/>
  <c r="F109" i="8" s="1"/>
  <c r="G109" i="8" l="1"/>
  <c r="H109" i="8" s="1"/>
  <c r="D110" i="8" s="1"/>
  <c r="I109" i="8"/>
  <c r="E110" i="8" l="1"/>
  <c r="F110" i="8" s="1"/>
  <c r="I110" i="8" l="1"/>
  <c r="G110" i="8"/>
  <c r="H110" i="8" s="1"/>
  <c r="D111" i="8" s="1"/>
  <c r="E111" i="8" l="1"/>
  <c r="F111" i="8" s="1"/>
  <c r="I111" i="8" l="1"/>
  <c r="G111" i="8"/>
  <c r="H111" i="8" s="1"/>
  <c r="D112" i="8" s="1"/>
  <c r="E112" i="8" l="1"/>
  <c r="F112" i="8" s="1"/>
  <c r="I112" i="8" l="1"/>
  <c r="G112" i="8"/>
  <c r="H112" i="8" s="1"/>
  <c r="D113" i="8" s="1"/>
  <c r="E113" i="8" l="1"/>
  <c r="F113" i="8" s="1"/>
  <c r="I113" i="8" l="1"/>
  <c r="G113" i="8"/>
  <c r="H113" i="8" s="1"/>
  <c r="D114" i="8" s="1"/>
  <c r="E114" i="8" l="1"/>
  <c r="F114" i="8" s="1"/>
  <c r="I114" i="8" l="1"/>
  <c r="G114" i="8"/>
  <c r="H114" i="8" s="1"/>
  <c r="D115" i="8" s="1"/>
  <c r="E115" i="8" l="1"/>
  <c r="F115" i="8" s="1"/>
  <c r="I115" i="8" l="1"/>
  <c r="G115" i="8"/>
  <c r="H115" i="8" s="1"/>
  <c r="D116" i="8" s="1"/>
  <c r="E116" i="8" l="1"/>
  <c r="F116" i="8" s="1"/>
  <c r="I116" i="8" l="1"/>
  <c r="G116" i="8"/>
  <c r="H116" i="8" s="1"/>
  <c r="D117" i="8" s="1"/>
  <c r="E117" i="8" l="1"/>
  <c r="F117" i="8" s="1"/>
  <c r="I117" i="8" l="1"/>
  <c r="G117" i="8"/>
  <c r="H117" i="8" s="1"/>
  <c r="D118" i="8" s="1"/>
  <c r="E118" i="8" l="1"/>
  <c r="F118" i="8" s="1"/>
  <c r="I118" i="8" l="1"/>
  <c r="G118" i="8"/>
  <c r="H118" i="8" s="1"/>
  <c r="D119" i="8" s="1"/>
  <c r="E119" i="8" l="1"/>
  <c r="F119" i="8" s="1"/>
  <c r="I119" i="8" l="1"/>
  <c r="G119" i="8"/>
  <c r="H119" i="8" s="1"/>
  <c r="D120" i="8" s="1"/>
  <c r="E120" i="8" l="1"/>
  <c r="F120" i="8" s="1"/>
  <c r="I120" i="8" l="1"/>
  <c r="G120" i="8"/>
  <c r="H120" i="8" s="1"/>
  <c r="D121" i="8" s="1"/>
  <c r="E121" i="8" l="1"/>
  <c r="F121" i="8" s="1"/>
  <c r="I121" i="8" l="1"/>
  <c r="G121" i="8"/>
  <c r="H121" i="8" s="1"/>
  <c r="D122" i="8" s="1"/>
  <c r="E122" i="8" l="1"/>
  <c r="F122" i="8" s="1"/>
  <c r="I122" i="8" l="1"/>
  <c r="G122" i="8"/>
  <c r="H122" i="8" s="1"/>
  <c r="D123" i="8" s="1"/>
  <c r="E123" i="8" l="1"/>
  <c r="F123" i="8" s="1"/>
  <c r="I123" i="8" l="1"/>
  <c r="G123" i="8"/>
  <c r="H123" i="8" s="1"/>
  <c r="D124" i="8" s="1"/>
  <c r="E124" i="8" l="1"/>
  <c r="F124" i="8" s="1"/>
  <c r="I124" i="8" l="1"/>
  <c r="G124" i="8"/>
  <c r="H124" i="8" s="1"/>
  <c r="D125" i="8" s="1"/>
  <c r="E125" i="8" l="1"/>
  <c r="F125" i="8" s="1"/>
  <c r="G125" i="8" l="1"/>
  <c r="H125" i="8" s="1"/>
  <c r="I125" i="8"/>
  <c r="H1" i="8" l="1"/>
  <c r="H2" i="8"/>
  <c r="H3" i="8" l="1"/>
  <c r="B9" i="8" s="1"/>
</calcChain>
</file>

<file path=xl/sharedStrings.xml><?xml version="1.0" encoding="utf-8"?>
<sst xmlns="http://schemas.openxmlformats.org/spreadsheetml/2006/main" count="132" uniqueCount="85">
  <si>
    <t>ed cess</t>
  </si>
  <si>
    <t>tot tax</t>
  </si>
  <si>
    <t>pf</t>
  </si>
  <si>
    <t>lic</t>
  </si>
  <si>
    <t>80c</t>
  </si>
  <si>
    <t>80ccd2</t>
  </si>
  <si>
    <t>Paid tax</t>
  </si>
  <si>
    <t>bal</t>
  </si>
  <si>
    <t>aft min bal</t>
  </si>
  <si>
    <t>due</t>
  </si>
  <si>
    <t>min bal</t>
  </si>
  <si>
    <t>cash with</t>
  </si>
  <si>
    <t>hd</t>
  </si>
  <si>
    <t>s ic</t>
  </si>
  <si>
    <t>r ic</t>
  </si>
  <si>
    <t>curr bal</t>
  </si>
  <si>
    <t>80c 80ccd</t>
  </si>
  <si>
    <t>cash hm</t>
  </si>
  <si>
    <t>5yrs fd</t>
  </si>
  <si>
    <t>nps</t>
  </si>
  <si>
    <t>ppf acc</t>
  </si>
  <si>
    <t>ext</t>
  </si>
  <si>
    <t>tax</t>
  </si>
  <si>
    <t>COV</t>
  </si>
  <si>
    <t>basic da</t>
  </si>
  <si>
    <t>1 yr</t>
  </si>
  <si>
    <t>80CCD(1b)</t>
  </si>
  <si>
    <t>80CCD(2)</t>
  </si>
  <si>
    <t>san sbi</t>
  </si>
  <si>
    <t>ppf</t>
  </si>
  <si>
    <t>ritu sbi</t>
  </si>
  <si>
    <t>mth sal</t>
  </si>
  <si>
    <t>2 yrs</t>
  </si>
  <si>
    <t>BAL</t>
  </si>
  <si>
    <t>paid</t>
  </si>
  <si>
    <t>total</t>
  </si>
  <si>
    <t>tax save:</t>
  </si>
  <si>
    <t>by inves</t>
  </si>
  <si>
    <t>19-20</t>
  </si>
  <si>
    <t>20-21</t>
  </si>
  <si>
    <t>cc</t>
  </si>
  <si>
    <t>aster hos</t>
  </si>
  <si>
    <t>reg</t>
  </si>
  <si>
    <t>doc</t>
  </si>
  <si>
    <t>bld tst</t>
  </si>
  <si>
    <t>mri</t>
  </si>
  <si>
    <t>st john 1st</t>
  </si>
  <si>
    <t>27-11-2018</t>
  </si>
  <si>
    <t>22-11-2018</t>
  </si>
  <si>
    <t>park</t>
  </si>
  <si>
    <t>Hloan</t>
  </si>
  <si>
    <t>tenor</t>
  </si>
  <si>
    <t>rate</t>
  </si>
  <si>
    <t>emi</t>
  </si>
  <si>
    <t>Loan amt</t>
  </si>
  <si>
    <t>Interest</t>
  </si>
  <si>
    <t>Principle Compo</t>
  </si>
  <si>
    <t>Remaining Loan</t>
  </si>
  <si>
    <t>Interest Compo</t>
  </si>
  <si>
    <t>prt/100</t>
  </si>
  <si>
    <t>r</t>
  </si>
  <si>
    <t>Month</t>
  </si>
  <si>
    <t>17.01 min</t>
  </si>
  <si>
    <t>Tot Int</t>
  </si>
  <si>
    <t>Tot Prn</t>
  </si>
  <si>
    <t>Tot Paid</t>
  </si>
  <si>
    <t>avg</t>
  </si>
  <si>
    <t>d</t>
  </si>
  <si>
    <t>.-nps</t>
  </si>
  <si>
    <t>site</t>
  </si>
  <si>
    <t>age</t>
  </si>
  <si>
    <t>fd</t>
  </si>
  <si>
    <t>tot s val</t>
  </si>
  <si>
    <t>feb</t>
  </si>
  <si>
    <t>2.1 yrs</t>
  </si>
  <si>
    <t>rt</t>
  </si>
  <si>
    <t>liter</t>
  </si>
  <si>
    <t>km</t>
  </si>
  <si>
    <t>milg</t>
  </si>
  <si>
    <t>.</t>
  </si>
  <si>
    <t>cash feb</t>
  </si>
  <si>
    <t>ln req</t>
  </si>
  <si>
    <t>reg 6%</t>
  </si>
  <si>
    <t>prn pay</t>
  </si>
  <si>
    <t>inc instal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</si>
</sst>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5" fontId="0" fillId="0" borderId="0" xfId="0" applyNumberFormat="1"/>
    <xf numFmtId="2" fontId="0" fillId="0" borderId="0" xfId="0" applyNumberFormat="1"/>
    <xf numFmtId="1" fontId="0" fillId="0" borderId="0" xfId="0" applyNumberFormat="1" applyFont="1"/>
    <xf numFmtId="19" fontId="0" fillId="0" borderId="0" xfId="0" applyNumberFormat="1"/>
    <xf numFmtId="19" fontId="1" fillId="0" borderId="0" xfId="0" applyNumberFormat="1" applyFont="1"/>
    <xf numFmtId="21" fontId="0" fillId="0" borderId="0" xfId="0" applyNumberFormat="1"/>
    <xf numFmtId="14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0" borderId="0" xfId="0" applyNumberFormat="1"/>
    <xf numFmtId="2" fontId="0" fillId="0" borderId="0" xfId="0" applyNumberFormat="1" applyFont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8" fontId="0" fillId="0" borderId="0" xfId="0" applyNumberFormat="1"/>
    <xf numFmtId="4" fontId="1" fillId="0" borderId="0" xfId="0" applyNumberFormat="1" applyFont="1"/>
    <xf numFmtId="0" fontId="0" fillId="3" borderId="0" xfId="0" applyFill="1"/>
    <xf numFmtId="0" fontId="0" fillId="4" borderId="0" xfId="0" applyFill="1"/>
    <xf numFmtId="4" fontId="0" fillId="5" borderId="0" xfId="0" applyNumberFormat="1" applyFill="1"/>
    <xf numFmtId="19" fontId="0" fillId="5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16" fontId="0" fillId="0" borderId="0" xfId="0" applyNumberFormat="1"/>
    <xf numFmtId="0" fontId="0" fillId="0" borderId="0" xfId="0" applyFont="1"/>
    <xf numFmtId="4" fontId="0" fillId="0" borderId="0" xfId="0" applyNumberFormat="1" applyFont="1"/>
    <xf numFmtId="165" fontId="2" fillId="0" borderId="0" xfId="0" applyNumberFormat="1" applyFont="1" applyBorder="1"/>
    <xf numFmtId="4" fontId="0" fillId="6" borderId="0" xfId="0" applyNumberFormat="1" applyFill="1"/>
  </cellXfs>
  <cellStyles count="2">
    <cellStyle name="Normal" xfId="0" builtinId="0"/>
    <cellStyle name="Normal 2" xfId="1" xr:uid="{B03BA837-F1F8-486F-8F6C-DD0F63552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41163604549431"/>
          <c:y val="0.14856481481481484"/>
          <c:w val="0.8193355205599299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'1'!$F$5</c:f>
              <c:strCache>
                <c:ptCount val="1"/>
                <c:pt idx="0">
                  <c:v>Interest Compo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'1'!$F$6:$F$125</c:f>
              <c:numCache>
                <c:formatCode>#,##0.00</c:formatCode>
                <c:ptCount val="120"/>
                <c:pt idx="0">
                  <c:v>33000</c:v>
                </c:pt>
                <c:pt idx="1">
                  <c:v>32827.533466197405</c:v>
                </c:pt>
                <c:pt idx="2">
                  <c:v>32653.802177813599</c:v>
                </c:pt>
                <c:pt idx="3">
                  <c:v>32478.796859981641</c:v>
                </c:pt>
                <c:pt idx="4">
                  <c:v>32302.508169818913</c:v>
                </c:pt>
                <c:pt idx="5">
                  <c:v>32124.926695928327</c:v>
                </c:pt>
                <c:pt idx="6">
                  <c:v>31946.042957895883</c:v>
                </c:pt>
                <c:pt idx="7">
                  <c:v>31765.847405784531</c:v>
                </c:pt>
                <c:pt idx="8">
                  <c:v>31584.330419624359</c:v>
                </c:pt>
                <c:pt idx="9">
                  <c:v>31401.482308899012</c:v>
                </c:pt>
                <c:pt idx="10">
                  <c:v>31217.293312028345</c:v>
                </c:pt>
                <c:pt idx="11">
                  <c:v>31031.753595847302</c:v>
                </c:pt>
                <c:pt idx="12">
                  <c:v>30844.853255080929</c:v>
                </c:pt>
                <c:pt idx="13">
                  <c:v>30656.582311815597</c:v>
                </c:pt>
                <c:pt idx="14">
                  <c:v>30466.930714966322</c:v>
                </c:pt>
                <c:pt idx="15">
                  <c:v>30275.888339740151</c:v>
                </c:pt>
                <c:pt idx="16">
                  <c:v>30083.444987095656</c:v>
                </c:pt>
                <c:pt idx="17">
                  <c:v>29889.590383198432</c:v>
                </c:pt>
                <c:pt idx="18">
                  <c:v>29694.314178872632</c:v>
                </c:pt>
                <c:pt idx="19">
                  <c:v>29497.605949048444</c:v>
                </c:pt>
                <c:pt idx="20">
                  <c:v>29299.45519220554</c:v>
                </c:pt>
                <c:pt idx="21">
                  <c:v>29099.85132981246</c:v>
                </c:pt>
                <c:pt idx="22">
                  <c:v>28898.783705761827</c:v>
                </c:pt>
                <c:pt idx="23">
                  <c:v>28696.24158580149</c:v>
                </c:pt>
                <c:pt idx="24">
                  <c:v>28492.214156961447</c:v>
                </c:pt>
                <c:pt idx="25">
                  <c:v>28286.690526976574</c:v>
                </c:pt>
                <c:pt idx="26">
                  <c:v>28079.659723705146</c:v>
                </c:pt>
                <c:pt idx="27">
                  <c:v>27871.110694543055</c:v>
                </c:pt>
                <c:pt idx="28">
                  <c:v>27661.032305833785</c:v>
                </c:pt>
                <c:pt idx="29">
                  <c:v>27449.413342273972</c:v>
                </c:pt>
                <c:pt idx="30">
                  <c:v>27236.242506314728</c:v>
                </c:pt>
                <c:pt idx="31">
                  <c:v>27021.508417558449</c:v>
                </c:pt>
                <c:pt idx="32">
                  <c:v>26805.199612151289</c:v>
                </c:pt>
                <c:pt idx="33">
                  <c:v>26587.304542171139</c:v>
                </c:pt>
                <c:pt idx="34">
                  <c:v>26367.811575011136</c:v>
                </c:pt>
                <c:pt idx="35">
                  <c:v>26146.708992758631</c:v>
                </c:pt>
                <c:pt idx="36">
                  <c:v>25923.984991569607</c:v>
                </c:pt>
                <c:pt idx="37">
                  <c:v>25699.627681038528</c:v>
                </c:pt>
                <c:pt idx="38">
                  <c:v>25473.625083563555</c:v>
                </c:pt>
                <c:pt idx="39">
                  <c:v>25245.965133707097</c:v>
                </c:pt>
                <c:pt idx="40">
                  <c:v>25016.635677551694</c:v>
                </c:pt>
                <c:pt idx="41">
                  <c:v>24785.624472051149</c:v>
                </c:pt>
                <c:pt idx="42">
                  <c:v>24552.919184376937</c:v>
                </c:pt>
                <c:pt idx="43">
                  <c:v>24318.507391259773</c:v>
                </c:pt>
                <c:pt idx="44">
                  <c:v>24082.376578326424</c:v>
                </c:pt>
                <c:pt idx="45">
                  <c:v>23844.514139431561</c:v>
                </c:pt>
                <c:pt idx="46">
                  <c:v>23604.9073759848</c:v>
                </c:pt>
                <c:pt idx="47">
                  <c:v>23363.543496272763</c:v>
                </c:pt>
                <c:pt idx="48">
                  <c:v>23120.409614776177</c:v>
                </c:pt>
                <c:pt idx="49">
                  <c:v>22875.492751481943</c:v>
                </c:pt>
                <c:pt idx="50">
                  <c:v>22628.779831190219</c:v>
                </c:pt>
                <c:pt idx="51">
                  <c:v>22380.257682816358</c:v>
                </c:pt>
                <c:pt idx="52">
                  <c:v>22129.913038687755</c:v>
                </c:pt>
                <c:pt idx="53">
                  <c:v>21877.732533835544</c:v>
                </c:pt>
                <c:pt idx="54">
                  <c:v>21623.702705281081</c:v>
                </c:pt>
                <c:pt idx="55">
                  <c:v>21367.809991317219</c:v>
                </c:pt>
                <c:pt idx="56">
                  <c:v>21110.040730784287</c:v>
                </c:pt>
                <c:pt idx="57">
                  <c:v>20850.381162340786</c:v>
                </c:pt>
                <c:pt idx="58">
                  <c:v>20588.817423728691</c:v>
                </c:pt>
                <c:pt idx="59">
                  <c:v>20325.335551033448</c:v>
                </c:pt>
                <c:pt idx="60">
                  <c:v>20059.921477938435</c:v>
                </c:pt>
                <c:pt idx="61">
                  <c:v>19792.56103497406</c:v>
                </c:pt>
                <c:pt idx="62">
                  <c:v>19523.239948761278</c:v>
                </c:pt>
                <c:pt idx="63">
                  <c:v>19251.943841249606</c:v>
                </c:pt>
                <c:pt idx="64">
                  <c:v>18978.658228949513</c:v>
                </c:pt>
                <c:pt idx="65">
                  <c:v>18703.36852215922</c:v>
                </c:pt>
                <c:pt idx="66">
                  <c:v>18426.060024185794</c:v>
                </c:pt>
                <c:pt idx="67">
                  <c:v>18146.717930560571</c:v>
                </c:pt>
                <c:pt idx="68">
                  <c:v>17865.327328248757</c:v>
                </c:pt>
                <c:pt idx="69">
                  <c:v>17581.873194853324</c:v>
                </c:pt>
                <c:pt idx="70">
                  <c:v>17296.34039781299</c:v>
                </c:pt>
                <c:pt idx="71">
                  <c:v>17008.713693594367</c:v>
                </c:pt>
                <c:pt idx="72">
                  <c:v>16718.977726878133</c:v>
                </c:pt>
                <c:pt idx="73">
                  <c:v>16427.117029739315</c:v>
                </c:pt>
                <c:pt idx="74">
                  <c:v>16133.116020821481</c:v>
                </c:pt>
                <c:pt idx="75">
                  <c:v>15836.959004504914</c:v>
                </c:pt>
                <c:pt idx="76">
                  <c:v>15538.630170068694</c:v>
                </c:pt>
                <c:pt idx="77">
                  <c:v>15238.113590846608</c:v>
                </c:pt>
                <c:pt idx="78">
                  <c:v>14935.393223376894</c:v>
                </c:pt>
                <c:pt idx="79">
                  <c:v>14630.452906545734</c:v>
                </c:pt>
                <c:pt idx="80">
                  <c:v>14323.27636072448</c:v>
                </c:pt>
                <c:pt idx="81">
                  <c:v>14013.847186900535</c:v>
                </c:pt>
                <c:pt idx="82">
                  <c:v>13702.148865801884</c:v>
                </c:pt>
                <c:pt idx="83">
                  <c:v>13388.164757015171</c:v>
                </c:pt>
                <c:pt idx="84">
                  <c:v>13071.878098097361</c:v>
                </c:pt>
                <c:pt idx="85">
                  <c:v>12753.272003680819</c:v>
                </c:pt>
                <c:pt idx="86">
                  <c:v>12432.329464571887</c:v>
                </c:pt>
                <c:pt idx="87">
                  <c:v>12109.033346842823</c:v>
                </c:pt>
                <c:pt idx="88">
                  <c:v>11783.366390917081</c:v>
                </c:pt>
                <c:pt idx="89">
                  <c:v>11455.311210647882</c:v>
                </c:pt>
                <c:pt idx="90">
                  <c:v>11124.850292390045</c:v>
                </c:pt>
                <c:pt idx="91">
                  <c:v>10791.965994064982</c:v>
                </c:pt>
                <c:pt idx="92">
                  <c:v>10456.64054421887</c:v>
                </c:pt>
                <c:pt idx="93">
                  <c:v>10118.856041073885</c:v>
                </c:pt>
                <c:pt idx="94">
                  <c:v>9778.5944515725041</c:v>
                </c:pt>
                <c:pt idx="95">
                  <c:v>9435.8376104147792</c:v>
                </c:pt>
                <c:pt idx="96">
                  <c:v>9090.5672190885653</c:v>
                </c:pt>
                <c:pt idx="97">
                  <c:v>8742.7648448926248</c:v>
                </c:pt>
                <c:pt idx="98">
                  <c:v>8392.4119199525794</c:v>
                </c:pt>
                <c:pt idx="99">
                  <c:v>8039.4897402296419</c:v>
                </c:pt>
                <c:pt idx="100">
                  <c:v>7683.9794645220709</c:v>
                </c:pt>
                <c:pt idx="101">
                  <c:v>7325.8621134593086</c:v>
                </c:pt>
                <c:pt idx="102">
                  <c:v>6965.1185684887532</c:v>
                </c:pt>
                <c:pt idx="103">
                  <c:v>6601.729570855081</c:v>
                </c:pt>
                <c:pt idx="104">
                  <c:v>6235.675720572096</c:v>
                </c:pt>
                <c:pt idx="105">
                  <c:v>5866.9374753870334</c:v>
                </c:pt>
                <c:pt idx="106">
                  <c:v>5495.4951497372822</c:v>
                </c:pt>
                <c:pt idx="107">
                  <c:v>5121.3289136994326</c:v>
                </c:pt>
                <c:pt idx="108">
                  <c:v>4744.4187919306387</c:v>
                </c:pt>
                <c:pt idx="109">
                  <c:v>4364.7446626022074</c:v>
                </c:pt>
                <c:pt idx="110">
                  <c:v>3982.286256325367</c:v>
                </c:pt>
                <c:pt idx="111">
                  <c:v>3597.0231550691628</c:v>
                </c:pt>
                <c:pt idx="112">
                  <c:v>3208.9347910704132</c:v>
                </c:pt>
                <c:pt idx="113">
                  <c:v>2818.0004457356736</c:v>
                </c:pt>
                <c:pt idx="114">
                  <c:v>2424.1992485351457</c:v>
                </c:pt>
                <c:pt idx="115">
                  <c:v>2027.51017588848</c:v>
                </c:pt>
                <c:pt idx="116">
                  <c:v>1627.9120500424058</c:v>
                </c:pt>
                <c:pt idx="117">
                  <c:v>1225.3835379401269</c:v>
                </c:pt>
                <c:pt idx="118">
                  <c:v>819.90315008243124</c:v>
                </c:pt>
                <c:pt idx="119">
                  <c:v>411.44923938044593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2D6-B997-04667E84B5C1}"/>
            </c:ext>
          </c:extLst>
        </c:ser>
        <c:ser>
          <c:idx val="1"/>
          <c:order val="1"/>
          <c:tx>
            <c:strRef>
              <c:f>'1'!$G$5</c:f>
              <c:strCache>
                <c:ptCount val="1"/>
                <c:pt idx="0">
                  <c:v>Principle Compo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'1'!$G$6:$G$125</c:f>
              <c:numCache>
                <c:formatCode>#,##0.00</c:formatCode>
                <c:ptCount val="120"/>
                <c:pt idx="0">
                  <c:v>23518.163700353158</c:v>
                </c:pt>
                <c:pt idx="1">
                  <c:v>23690.630234155753</c:v>
                </c:pt>
                <c:pt idx="2">
                  <c:v>23864.361522539559</c:v>
                </c:pt>
                <c:pt idx="3">
                  <c:v>24039.366840371516</c:v>
                </c:pt>
                <c:pt idx="4">
                  <c:v>24215.655530534244</c:v>
                </c:pt>
                <c:pt idx="5">
                  <c:v>24393.237004424831</c:v>
                </c:pt>
                <c:pt idx="6">
                  <c:v>24572.120742457275</c:v>
                </c:pt>
                <c:pt idx="7">
                  <c:v>24752.316294568627</c:v>
                </c:pt>
                <c:pt idx="8">
                  <c:v>24933.833280728799</c:v>
                </c:pt>
                <c:pt idx="9">
                  <c:v>25116.681391454145</c:v>
                </c:pt>
                <c:pt idx="10">
                  <c:v>25300.870388324813</c:v>
                </c:pt>
                <c:pt idx="11">
                  <c:v>25486.410104505856</c:v>
                </c:pt>
                <c:pt idx="12">
                  <c:v>25673.310445272229</c:v>
                </c:pt>
                <c:pt idx="13">
                  <c:v>25861.581388537561</c:v>
                </c:pt>
                <c:pt idx="14">
                  <c:v>26051.232985386836</c:v>
                </c:pt>
                <c:pt idx="15">
                  <c:v>26242.275360613006</c:v>
                </c:pt>
                <c:pt idx="16">
                  <c:v>26434.718713257502</c:v>
                </c:pt>
                <c:pt idx="17">
                  <c:v>26628.573317154725</c:v>
                </c:pt>
                <c:pt idx="18">
                  <c:v>26823.849521480526</c:v>
                </c:pt>
                <c:pt idx="19">
                  <c:v>27020.557751304714</c:v>
                </c:pt>
                <c:pt idx="20">
                  <c:v>27218.708508147618</c:v>
                </c:pt>
                <c:pt idx="21">
                  <c:v>27418.312370540698</c:v>
                </c:pt>
                <c:pt idx="22">
                  <c:v>27619.379994591331</c:v>
                </c:pt>
                <c:pt idx="23">
                  <c:v>27821.922114551668</c:v>
                </c:pt>
                <c:pt idx="24">
                  <c:v>28025.949543391711</c:v>
                </c:pt>
                <c:pt idx="25">
                  <c:v>28231.473173376584</c:v>
                </c:pt>
                <c:pt idx="26">
                  <c:v>28438.503976648011</c:v>
                </c:pt>
                <c:pt idx="27">
                  <c:v>28647.053005810103</c:v>
                </c:pt>
                <c:pt idx="28">
                  <c:v>28857.131394519372</c:v>
                </c:pt>
                <c:pt idx="29">
                  <c:v>29068.750358079185</c:v>
                </c:pt>
                <c:pt idx="30">
                  <c:v>29281.92119403843</c:v>
                </c:pt>
                <c:pt idx="31">
                  <c:v>29496.655282794709</c:v>
                </c:pt>
                <c:pt idx="32">
                  <c:v>29712.964088201868</c:v>
                </c:pt>
                <c:pt idx="33">
                  <c:v>29930.859158182018</c:v>
                </c:pt>
                <c:pt idx="34">
                  <c:v>30150.352125342022</c:v>
                </c:pt>
                <c:pt idx="35">
                  <c:v>30371.454707594527</c:v>
                </c:pt>
                <c:pt idx="36">
                  <c:v>30594.178708783551</c:v>
                </c:pt>
                <c:pt idx="37">
                  <c:v>30818.53601931463</c:v>
                </c:pt>
                <c:pt idx="38">
                  <c:v>31044.538616789603</c:v>
                </c:pt>
                <c:pt idx="39">
                  <c:v>31272.19856664606</c:v>
                </c:pt>
                <c:pt idx="40">
                  <c:v>31501.528022801464</c:v>
                </c:pt>
                <c:pt idx="41">
                  <c:v>31732.539228302008</c:v>
                </c:pt>
                <c:pt idx="42">
                  <c:v>31965.244515976221</c:v>
                </c:pt>
                <c:pt idx="43">
                  <c:v>32199.656309093385</c:v>
                </c:pt>
                <c:pt idx="44">
                  <c:v>32435.787122026733</c:v>
                </c:pt>
                <c:pt idx="45">
                  <c:v>32673.649560921596</c:v>
                </c:pt>
                <c:pt idx="46">
                  <c:v>32913.256324368354</c:v>
                </c:pt>
                <c:pt idx="47">
                  <c:v>33154.620204080391</c:v>
                </c:pt>
                <c:pt idx="48">
                  <c:v>33397.754085576977</c:v>
                </c:pt>
                <c:pt idx="49">
                  <c:v>33642.670948871215</c:v>
                </c:pt>
                <c:pt idx="50">
                  <c:v>33889.383869162935</c:v>
                </c:pt>
                <c:pt idx="51">
                  <c:v>34137.906017536799</c:v>
                </c:pt>
                <c:pt idx="52">
                  <c:v>34388.250661665399</c:v>
                </c:pt>
                <c:pt idx="53">
                  <c:v>34640.431166517614</c:v>
                </c:pt>
                <c:pt idx="54">
                  <c:v>34894.460995072077</c:v>
                </c:pt>
                <c:pt idx="55">
                  <c:v>35150.353709035939</c:v>
                </c:pt>
                <c:pt idx="56">
                  <c:v>35408.122969568867</c:v>
                </c:pt>
                <c:pt idx="57">
                  <c:v>35667.782538012369</c:v>
                </c:pt>
                <c:pt idx="58">
                  <c:v>35929.346276624463</c:v>
                </c:pt>
                <c:pt idx="59">
                  <c:v>36192.828149319714</c:v>
                </c:pt>
                <c:pt idx="60">
                  <c:v>36458.242222414723</c:v>
                </c:pt>
                <c:pt idx="61">
                  <c:v>36725.602665379098</c:v>
                </c:pt>
                <c:pt idx="62">
                  <c:v>36994.923751591879</c:v>
                </c:pt>
                <c:pt idx="63">
                  <c:v>37266.219859103556</c:v>
                </c:pt>
                <c:pt idx="64">
                  <c:v>37539.505471403645</c:v>
                </c:pt>
                <c:pt idx="65">
                  <c:v>37814.795178193934</c:v>
                </c:pt>
                <c:pt idx="66">
                  <c:v>38092.10367616736</c:v>
                </c:pt>
                <c:pt idx="67">
                  <c:v>38371.445769792583</c:v>
                </c:pt>
                <c:pt idx="68">
                  <c:v>38652.836372104401</c:v>
                </c:pt>
                <c:pt idx="69">
                  <c:v>38936.290505499834</c:v>
                </c:pt>
                <c:pt idx="70">
                  <c:v>39221.823302540171</c:v>
                </c:pt>
                <c:pt idx="71">
                  <c:v>39509.450006758794</c:v>
                </c:pt>
                <c:pt idx="72">
                  <c:v>39799.185973475025</c:v>
                </c:pt>
                <c:pt idx="73">
                  <c:v>40091.04667061384</c:v>
                </c:pt>
                <c:pt idx="74">
                  <c:v>40385.047679531679</c:v>
                </c:pt>
                <c:pt idx="75">
                  <c:v>40681.204695848246</c:v>
                </c:pt>
                <c:pt idx="76">
                  <c:v>40979.533530284461</c:v>
                </c:pt>
                <c:pt idx="77">
                  <c:v>41280.050109506548</c:v>
                </c:pt>
                <c:pt idx="78">
                  <c:v>41582.770476976264</c:v>
                </c:pt>
                <c:pt idx="79">
                  <c:v>41887.710793807426</c:v>
                </c:pt>
                <c:pt idx="80">
                  <c:v>42194.88733962868</c:v>
                </c:pt>
                <c:pt idx="81">
                  <c:v>42504.316513452621</c:v>
                </c:pt>
                <c:pt idx="82">
                  <c:v>42816.014834551272</c:v>
                </c:pt>
                <c:pt idx="83">
                  <c:v>43129.998943337989</c:v>
                </c:pt>
                <c:pt idx="84">
                  <c:v>43446.285602255797</c:v>
                </c:pt>
                <c:pt idx="85">
                  <c:v>43764.891696672341</c:v>
                </c:pt>
                <c:pt idx="86">
                  <c:v>44085.834235781273</c:v>
                </c:pt>
                <c:pt idx="87">
                  <c:v>44409.130353510336</c:v>
                </c:pt>
                <c:pt idx="88">
                  <c:v>44734.797309436079</c:v>
                </c:pt>
                <c:pt idx="89">
                  <c:v>45062.852489705278</c:v>
                </c:pt>
                <c:pt idx="90">
                  <c:v>45393.313407963113</c:v>
                </c:pt>
                <c:pt idx="91">
                  <c:v>45726.197706288178</c:v>
                </c:pt>
                <c:pt idx="92">
                  <c:v>46061.523156134288</c:v>
                </c:pt>
                <c:pt idx="93">
                  <c:v>46399.307659279271</c:v>
                </c:pt>
                <c:pt idx="94">
                  <c:v>46739.569248780652</c:v>
                </c:pt>
                <c:pt idx="95">
                  <c:v>47082.326089938375</c:v>
                </c:pt>
                <c:pt idx="96">
                  <c:v>47427.596481264591</c:v>
                </c:pt>
                <c:pt idx="97">
                  <c:v>47775.398855460531</c:v>
                </c:pt>
                <c:pt idx="98">
                  <c:v>48125.751780400577</c:v>
                </c:pt>
                <c:pt idx="99">
                  <c:v>48478.673960123517</c:v>
                </c:pt>
                <c:pt idx="100">
                  <c:v>48834.18423583109</c:v>
                </c:pt>
                <c:pt idx="101">
                  <c:v>49192.301586893853</c:v>
                </c:pt>
                <c:pt idx="102">
                  <c:v>49553.045131864405</c:v>
                </c:pt>
                <c:pt idx="103">
                  <c:v>49916.434129498077</c:v>
                </c:pt>
                <c:pt idx="104">
                  <c:v>50282.487979781064</c:v>
                </c:pt>
                <c:pt idx="105">
                  <c:v>50651.226224966122</c:v>
                </c:pt>
                <c:pt idx="106">
                  <c:v>51022.668550615876</c:v>
                </c:pt>
                <c:pt idx="107">
                  <c:v>51396.834786653722</c:v>
                </c:pt>
                <c:pt idx="108">
                  <c:v>51773.744908422523</c:v>
                </c:pt>
                <c:pt idx="109">
                  <c:v>52153.419037750951</c:v>
                </c:pt>
                <c:pt idx="110">
                  <c:v>52535.877444027792</c:v>
                </c:pt>
                <c:pt idx="111">
                  <c:v>52921.140545283997</c:v>
                </c:pt>
                <c:pt idx="112">
                  <c:v>53309.228909282741</c:v>
                </c:pt>
                <c:pt idx="113">
                  <c:v>53700.163254617481</c:v>
                </c:pt>
                <c:pt idx="114">
                  <c:v>54093.964451818014</c:v>
                </c:pt>
                <c:pt idx="115">
                  <c:v>54490.65352446468</c:v>
                </c:pt>
                <c:pt idx="116">
                  <c:v>54890.251650310754</c:v>
                </c:pt>
                <c:pt idx="117">
                  <c:v>55292.78016241303</c:v>
                </c:pt>
                <c:pt idx="118">
                  <c:v>55698.26055027073</c:v>
                </c:pt>
                <c:pt idx="119">
                  <c:v>56106.714460972711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D-42D6-B997-04667E84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41007"/>
        <c:axId val="718149327"/>
      </c:lineChart>
      <c:catAx>
        <c:axId val="7181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9327"/>
        <c:crosses val="autoZero"/>
        <c:auto val="1"/>
        <c:lblAlgn val="ctr"/>
        <c:lblOffset val="100"/>
        <c:noMultiLvlLbl val="0"/>
      </c:catAx>
      <c:valAx>
        <c:axId val="718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41163604549431"/>
          <c:y val="0.14856481481481484"/>
          <c:w val="0.8193355205599299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'2'!$F$5</c:f>
              <c:strCache>
                <c:ptCount val="1"/>
                <c:pt idx="0">
                  <c:v>Interest Compo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'2'!$F$6:$F$125</c:f>
              <c:numCache>
                <c:formatCode>#,##0.00</c:formatCode>
                <c:ptCount val="120"/>
                <c:pt idx="0">
                  <c:v>33589.875</c:v>
                </c:pt>
                <c:pt idx="1">
                  <c:v>33408.816756110667</c:v>
                </c:pt>
                <c:pt idx="2">
                  <c:v>33226.513736794594</c:v>
                </c:pt>
                <c:pt idx="3">
                  <c:v>33042.957384220717</c:v>
                </c:pt>
                <c:pt idx="4">
                  <c:v>32858.139081722897</c:v>
                </c:pt>
                <c:pt idx="5">
                  <c:v>32672.050153395408</c:v>
                </c:pt>
                <c:pt idx="6">
                  <c:v>32484.681863685662</c:v>
                </c:pt>
                <c:pt idx="7">
                  <c:v>32296.025416984161</c:v>
                </c:pt>
                <c:pt idx="8">
                  <c:v>32106.071957211592</c:v>
                </c:pt>
                <c:pt idx="9">
                  <c:v>31914.812567403085</c:v>
                </c:pt>
                <c:pt idx="10">
                  <c:v>31323.488269289639</c:v>
                </c:pt>
                <c:pt idx="11">
                  <c:v>30728.098616626667</c:v>
                </c:pt>
                <c:pt idx="12">
                  <c:v>30128.61566010163</c:v>
                </c:pt>
                <c:pt idx="13">
                  <c:v>29525.011258250492</c:v>
                </c:pt>
                <c:pt idx="14">
                  <c:v>28917.257076136626</c:v>
                </c:pt>
                <c:pt idx="15">
                  <c:v>28305.324584020727</c:v>
                </c:pt>
                <c:pt idx="16">
                  <c:v>27689.185056021528</c:v>
                </c:pt>
                <c:pt idx="17">
                  <c:v>27068.809568767345</c:v>
                </c:pt>
                <c:pt idx="18">
                  <c:v>26444.169000038281</c:v>
                </c:pt>
                <c:pt idx="19">
                  <c:v>25815.234027399201</c:v>
                </c:pt>
                <c:pt idx="20">
                  <c:v>25181.975126823236</c:v>
                </c:pt>
                <c:pt idx="21">
                  <c:v>24544.362571305803</c:v>
                </c:pt>
                <c:pt idx="22">
                  <c:v>23902.366429469195</c:v>
                </c:pt>
                <c:pt idx="23">
                  <c:v>23255.956564157459</c:v>
                </c:pt>
                <c:pt idx="24">
                  <c:v>22605.102631021702</c:v>
                </c:pt>
                <c:pt idx="25">
                  <c:v>21949.774077095641</c:v>
                </c:pt>
                <c:pt idx="26">
                  <c:v>21289.940139361337</c:v>
                </c:pt>
                <c:pt idx="27">
                  <c:v>20625.569843305107</c:v>
                </c:pt>
                <c:pt idx="28">
                  <c:v>19956.632001463495</c:v>
                </c:pt>
                <c:pt idx="29">
                  <c:v>19283.095211959215</c:v>
                </c:pt>
                <c:pt idx="30">
                  <c:v>18604.927857027098</c:v>
                </c:pt>
                <c:pt idx="31">
                  <c:v>17922.098101529824</c:v>
                </c:pt>
                <c:pt idx="32">
                  <c:v>17234.573891463504</c:v>
                </c:pt>
                <c:pt idx="33">
                  <c:v>16542.322952452978</c:v>
                </c:pt>
                <c:pt idx="34">
                  <c:v>16244.062788236753</c:v>
                </c:pt>
                <c:pt idx="35">
                  <c:v>15943.752085391543</c:v>
                </c:pt>
                <c:pt idx="36">
                  <c:v>15641.376746464273</c:v>
                </c:pt>
                <c:pt idx="37">
                  <c:v>15336.922577081876</c:v>
                </c:pt>
                <c:pt idx="38">
                  <c:v>15030.375285284978</c:v>
                </c:pt>
                <c:pt idx="39">
                  <c:v>14721.720480856973</c:v>
                </c:pt>
                <c:pt idx="40">
                  <c:v>14410.943674648528</c:v>
                </c:pt>
                <c:pt idx="41">
                  <c:v>14098.0302778974</c:v>
                </c:pt>
                <c:pt idx="42">
                  <c:v>13782.965601543605</c:v>
                </c:pt>
                <c:pt idx="43">
                  <c:v>13465.73485553988</c:v>
                </c:pt>
                <c:pt idx="44">
                  <c:v>13146.32314815738</c:v>
                </c:pt>
                <c:pt idx="45">
                  <c:v>12824.715485286624</c:v>
                </c:pt>
                <c:pt idx="46">
                  <c:v>12500.896769733634</c:v>
                </c:pt>
                <c:pt idx="47">
                  <c:v>12174.851800511213</c:v>
                </c:pt>
                <c:pt idx="48">
                  <c:v>-1903.4347278746102</c:v>
                </c:pt>
                <c:pt idx="49">
                  <c:v>-2328.509476143086</c:v>
                </c:pt>
                <c:pt idx="50">
                  <c:v>-2756.5066133059067</c:v>
                </c:pt>
                <c:pt idx="51">
                  <c:v>-3187.446230786722</c:v>
                </c:pt>
                <c:pt idx="52">
                  <c:v>-3621.348558137719</c:v>
                </c:pt>
                <c:pt idx="53">
                  <c:v>-4058.233963989253</c:v>
                </c:pt>
                <c:pt idx="54">
                  <c:v>-4498.1229570060159</c:v>
                </c:pt>
                <c:pt idx="55">
                  <c:v>-4941.0361868497703</c:v>
                </c:pt>
                <c:pt idx="56">
                  <c:v>-5386.994445148699</c:v>
                </c:pt>
                <c:pt idx="57">
                  <c:v>-5836.0186664734329</c:v>
                </c:pt>
                <c:pt idx="58">
                  <c:v>-6288.1299293197762</c:v>
                </c:pt>
                <c:pt idx="59">
                  <c:v>-6743.3494570981866</c:v>
                </c:pt>
                <c:pt idx="60">
                  <c:v>-7201.6986191300748</c:v>
                </c:pt>
                <c:pt idx="61">
                  <c:v>-7663.1989316509316</c:v>
                </c:pt>
                <c:pt idx="62">
                  <c:v>-8127.8720588203696</c:v>
                </c:pt>
                <c:pt idx="63">
                  <c:v>-8595.7398137390974</c:v>
                </c:pt>
                <c:pt idx="64">
                  <c:v>-9066.8241594728916</c:v>
                </c:pt>
                <c:pt idx="65">
                  <c:v>-9541.1472100836054</c:v>
                </c:pt>
                <c:pt idx="66">
                  <c:v>-10018.731231667269</c:v>
                </c:pt>
                <c:pt idx="67">
                  <c:v>-10499.59864339932</c:v>
                </c:pt>
                <c:pt idx="68">
                  <c:v>-10983.772018587028</c:v>
                </c:pt>
                <c:pt idx="69">
                  <c:v>-11471.27408572915</c:v>
                </c:pt>
                <c:pt idx="70">
                  <c:v>-11962.127729582877</c:v>
                </c:pt>
                <c:pt idx="71">
                  <c:v>-12456.355992238095</c:v>
                </c:pt>
                <c:pt idx="72">
                  <c:v>-12953.98207419907</c:v>
                </c:pt>
                <c:pt idx="73">
                  <c:v>-13455.029335473526</c:v>
                </c:pt>
                <c:pt idx="74">
                  <c:v>-13959.521296669243</c:v>
                </c:pt>
                <c:pt idx="75">
                  <c:v>-14467.48164009818</c:v>
                </c:pt>
                <c:pt idx="76">
                  <c:v>-14978.934210888196</c:v>
                </c:pt>
                <c:pt idx="77">
                  <c:v>-15493.90301810239</c:v>
                </c:pt>
                <c:pt idx="78">
                  <c:v>-16012.412235866179</c:v>
                </c:pt>
                <c:pt idx="79">
                  <c:v>-16534.486204502096</c:v>
                </c:pt>
                <c:pt idx="80">
                  <c:v>-17060.149431672387</c:v>
                </c:pt>
                <c:pt idx="81">
                  <c:v>-17589.426593529472</c:v>
                </c:pt>
                <c:pt idx="82">
                  <c:v>-18122.342535874322</c:v>
                </c:pt>
                <c:pt idx="83">
                  <c:v>-18658.922275322791</c:v>
                </c:pt>
                <c:pt idx="84">
                  <c:v>-19199.191000479976</c:v>
                </c:pt>
                <c:pt idx="85">
                  <c:v>-19743.174073122613</c:v>
                </c:pt>
                <c:pt idx="86">
                  <c:v>-20290.897029389667</c:v>
                </c:pt>
                <c:pt idx="87">
                  <c:v>-20842.385580981059</c:v>
                </c:pt>
                <c:pt idx="88">
                  <c:v>-21397.665616364644</c:v>
                </c:pt>
                <c:pt idx="89">
                  <c:v>-21956.763201991485</c:v>
                </c:pt>
                <c:pt idx="90">
                  <c:v>-22519.704583519513</c:v>
                </c:pt>
                <c:pt idx="91">
                  <c:v>-23086.516187045549</c:v>
                </c:pt>
                <c:pt idx="92">
                  <c:v>-23657.224620345823</c:v>
                </c:pt>
                <c:pt idx="93">
                  <c:v>-24231.856674125036</c:v>
                </c:pt>
                <c:pt idx="94">
                  <c:v>-24810.439323273986</c:v>
                </c:pt>
                <c:pt idx="95">
                  <c:v>-25392.999728135834</c:v>
                </c:pt>
                <c:pt idx="96">
                  <c:v>-25979.565235781105</c:v>
                </c:pt>
                <c:pt idx="97">
                  <c:v>-26570.163381291437</c:v>
                </c:pt>
                <c:pt idx="98">
                  <c:v>-27164.821889052153</c:v>
                </c:pt>
                <c:pt idx="99">
                  <c:v>-27763.568674053724</c:v>
                </c:pt>
                <c:pt idx="100">
                  <c:v>-28366.431843202183</c:v>
                </c:pt>
                <c:pt idx="101">
                  <c:v>-28973.439696638536</c:v>
                </c:pt>
                <c:pt idx="102">
                  <c:v>-29584.620729067265</c:v>
                </c:pt>
                <c:pt idx="103">
                  <c:v>-30200.003631093936</c:v>
                </c:pt>
                <c:pt idx="104">
                  <c:v>-30819.617290572049</c:v>
                </c:pt>
                <c:pt idx="105">
                  <c:v>-31443.490793959067</c:v>
                </c:pt>
                <c:pt idx="106">
                  <c:v>-32071.653427681875</c:v>
                </c:pt>
                <c:pt idx="107">
                  <c:v>-32704.134679511524</c:v>
                </c:pt>
                <c:pt idx="108">
                  <c:v>-33340.964239947505</c:v>
                </c:pt>
                <c:pt idx="109">
                  <c:v>-33982.172003611478</c:v>
                </c:pt>
                <c:pt idx="110">
                  <c:v>-34627.788070650648</c:v>
                </c:pt>
                <c:pt idx="111">
                  <c:v>-35277.84274815071</c:v>
                </c:pt>
                <c:pt idx="112">
                  <c:v>-35932.366551558582</c:v>
                </c:pt>
                <c:pt idx="113">
                  <c:v>-36591.390206114884</c:v>
                </c:pt>
                <c:pt idx="114">
                  <c:v>-37254.944648296259</c:v>
                </c:pt>
                <c:pt idx="115">
                  <c:v>-37923.061027267635</c:v>
                </c:pt>
                <c:pt idx="116">
                  <c:v>-38595.77070634444</c:v>
                </c:pt>
                <c:pt idx="117">
                  <c:v>-39273.105264464895</c:v>
                </c:pt>
                <c:pt idx="118">
                  <c:v>-39955.096497672428</c:v>
                </c:pt>
                <c:pt idx="119">
                  <c:v>-40641.776420608265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E9B-9C9A-FB3C4CA705F1}"/>
            </c:ext>
          </c:extLst>
        </c:ser>
        <c:ser>
          <c:idx val="1"/>
          <c:order val="1"/>
          <c:tx>
            <c:strRef>
              <c:f>'2'!$G$5</c:f>
              <c:strCache>
                <c:ptCount val="1"/>
                <c:pt idx="0">
                  <c:v>Principle Compo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'2'!$G$6:$G$125</c:f>
              <c:numCache>
                <c:formatCode>#,##0.00</c:formatCode>
                <c:ptCount val="120"/>
                <c:pt idx="0">
                  <c:v>26335.74456572182</c:v>
                </c:pt>
                <c:pt idx="1">
                  <c:v>26516.802809611152</c:v>
                </c:pt>
                <c:pt idx="2">
                  <c:v>26699.105828927226</c:v>
                </c:pt>
                <c:pt idx="3">
                  <c:v>26882.662181501102</c:v>
                </c:pt>
                <c:pt idx="4">
                  <c:v>27067.480483998923</c:v>
                </c:pt>
                <c:pt idx="5">
                  <c:v>27253.569412326411</c:v>
                </c:pt>
                <c:pt idx="6">
                  <c:v>27440.937702036157</c:v>
                </c:pt>
                <c:pt idx="7">
                  <c:v>27629.594148737659</c:v>
                </c:pt>
                <c:pt idx="8">
                  <c:v>27819.547608510227</c:v>
                </c:pt>
                <c:pt idx="9">
                  <c:v>28010.806998318734</c:v>
                </c:pt>
                <c:pt idx="10">
                  <c:v>28602.131296432181</c:v>
                </c:pt>
                <c:pt idx="11">
                  <c:v>29197.520949095153</c:v>
                </c:pt>
                <c:pt idx="12">
                  <c:v>29797.003905620189</c:v>
                </c:pt>
                <c:pt idx="13">
                  <c:v>30400.608307471328</c:v>
                </c:pt>
                <c:pt idx="14">
                  <c:v>31008.362489585194</c:v>
                </c:pt>
                <c:pt idx="15">
                  <c:v>31620.294981701092</c:v>
                </c:pt>
                <c:pt idx="16">
                  <c:v>32236.434509700292</c:v>
                </c:pt>
                <c:pt idx="17">
                  <c:v>32856.809996954471</c:v>
                </c:pt>
                <c:pt idx="18">
                  <c:v>33481.450565683539</c:v>
                </c:pt>
                <c:pt idx="19">
                  <c:v>34110.385538322618</c:v>
                </c:pt>
                <c:pt idx="20">
                  <c:v>34743.644438898584</c:v>
                </c:pt>
                <c:pt idx="21">
                  <c:v>35381.25699441602</c:v>
                </c:pt>
                <c:pt idx="22">
                  <c:v>36023.253136252621</c:v>
                </c:pt>
                <c:pt idx="23">
                  <c:v>36669.66300156436</c:v>
                </c:pt>
                <c:pt idx="24">
                  <c:v>37320.516934700121</c:v>
                </c:pt>
                <c:pt idx="25">
                  <c:v>37975.845488626175</c:v>
                </c:pt>
                <c:pt idx="26">
                  <c:v>38635.679426360482</c:v>
                </c:pt>
                <c:pt idx="27">
                  <c:v>39300.049722416712</c:v>
                </c:pt>
                <c:pt idx="28">
                  <c:v>39968.987564258321</c:v>
                </c:pt>
                <c:pt idx="29">
                  <c:v>40642.524353762608</c:v>
                </c:pt>
                <c:pt idx="30">
                  <c:v>41320.691708694721</c:v>
                </c:pt>
                <c:pt idx="31">
                  <c:v>42003.521464191996</c:v>
                </c:pt>
                <c:pt idx="32">
                  <c:v>42691.045674258319</c:v>
                </c:pt>
                <c:pt idx="33">
                  <c:v>43383.296613268845</c:v>
                </c:pt>
                <c:pt idx="34">
                  <c:v>43681.556777485064</c:v>
                </c:pt>
                <c:pt idx="35">
                  <c:v>43981.867480330278</c:v>
                </c:pt>
                <c:pt idx="36">
                  <c:v>44284.242819257546</c:v>
                </c:pt>
                <c:pt idx="37">
                  <c:v>44588.696988639946</c:v>
                </c:pt>
                <c:pt idx="38">
                  <c:v>44895.24428043684</c:v>
                </c:pt>
                <c:pt idx="39">
                  <c:v>45203.899084864846</c:v>
                </c:pt>
                <c:pt idx="40">
                  <c:v>45514.67589107329</c:v>
                </c:pt>
                <c:pt idx="41">
                  <c:v>45827.589287824419</c:v>
                </c:pt>
                <c:pt idx="42">
                  <c:v>46142.653964178215</c:v>
                </c:pt>
                <c:pt idx="43">
                  <c:v>46459.884710181941</c:v>
                </c:pt>
                <c:pt idx="44">
                  <c:v>46779.296417564437</c:v>
                </c:pt>
                <c:pt idx="45">
                  <c:v>47100.904080435197</c:v>
                </c:pt>
                <c:pt idx="46">
                  <c:v>47424.722795988186</c:v>
                </c:pt>
                <c:pt idx="47">
                  <c:v>47750.767765210607</c:v>
                </c:pt>
                <c:pt idx="48">
                  <c:v>61829.054293596433</c:v>
                </c:pt>
                <c:pt idx="49">
                  <c:v>62254.129041864908</c:v>
                </c:pt>
                <c:pt idx="50">
                  <c:v>62682.126179027728</c:v>
                </c:pt>
                <c:pt idx="51">
                  <c:v>63113.065796508541</c:v>
                </c:pt>
                <c:pt idx="52">
                  <c:v>63546.968123859537</c:v>
                </c:pt>
                <c:pt idx="53">
                  <c:v>63983.853529711072</c:v>
                </c:pt>
                <c:pt idx="54">
                  <c:v>64423.742522727836</c:v>
                </c:pt>
                <c:pt idx="55">
                  <c:v>64866.655752571591</c:v>
                </c:pt>
                <c:pt idx="56">
                  <c:v>65312.614010870515</c:v>
                </c:pt>
                <c:pt idx="57">
                  <c:v>65761.638232195255</c:v>
                </c:pt>
                <c:pt idx="58">
                  <c:v>66213.7494950416</c:v>
                </c:pt>
                <c:pt idx="59">
                  <c:v>66668.969022820005</c:v>
                </c:pt>
                <c:pt idx="60">
                  <c:v>67127.318184851902</c:v>
                </c:pt>
                <c:pt idx="61">
                  <c:v>67588.818497372748</c:v>
                </c:pt>
                <c:pt idx="62">
                  <c:v>68053.491624542192</c:v>
                </c:pt>
                <c:pt idx="63">
                  <c:v>68521.359379460919</c:v>
                </c:pt>
                <c:pt idx="64">
                  <c:v>68992.443725194709</c:v>
                </c:pt>
                <c:pt idx="65">
                  <c:v>69466.76677580543</c:v>
                </c:pt>
                <c:pt idx="66">
                  <c:v>69944.350797389081</c:v>
                </c:pt>
                <c:pt idx="67">
                  <c:v>70425.218209121143</c:v>
                </c:pt>
                <c:pt idx="68">
                  <c:v>70909.391584308847</c:v>
                </c:pt>
                <c:pt idx="69">
                  <c:v>71396.89365145097</c:v>
                </c:pt>
                <c:pt idx="70">
                  <c:v>71887.747295304696</c:v>
                </c:pt>
                <c:pt idx="71">
                  <c:v>72381.975557959915</c:v>
                </c:pt>
                <c:pt idx="72">
                  <c:v>72879.601639920889</c:v>
                </c:pt>
                <c:pt idx="73">
                  <c:v>73380.648901195353</c:v>
                </c:pt>
                <c:pt idx="74">
                  <c:v>73885.140862391068</c:v>
                </c:pt>
                <c:pt idx="75">
                  <c:v>74393.101205819999</c:v>
                </c:pt>
                <c:pt idx="76">
                  <c:v>74904.553776610017</c:v>
                </c:pt>
                <c:pt idx="77">
                  <c:v>75419.522583824204</c:v>
                </c:pt>
                <c:pt idx="78">
                  <c:v>75938.031801588004</c:v>
                </c:pt>
                <c:pt idx="79">
                  <c:v>76460.10577022392</c:v>
                </c:pt>
                <c:pt idx="80">
                  <c:v>76985.768997394203</c:v>
                </c:pt>
                <c:pt idx="81">
                  <c:v>77515.046159251287</c:v>
                </c:pt>
                <c:pt idx="82">
                  <c:v>78047.962101596146</c:v>
                </c:pt>
                <c:pt idx="83">
                  <c:v>78584.541841044615</c:v>
                </c:pt>
                <c:pt idx="84">
                  <c:v>79124.810566201792</c:v>
                </c:pt>
                <c:pt idx="85">
                  <c:v>79668.793638844436</c:v>
                </c:pt>
                <c:pt idx="86">
                  <c:v>80216.51659511149</c:v>
                </c:pt>
                <c:pt idx="87">
                  <c:v>80768.005146702882</c:v>
                </c:pt>
                <c:pt idx="88">
                  <c:v>81323.28518208646</c:v>
                </c:pt>
                <c:pt idx="89">
                  <c:v>81882.382767713309</c:v>
                </c:pt>
                <c:pt idx="90">
                  <c:v>82445.324149241336</c:v>
                </c:pt>
                <c:pt idx="91">
                  <c:v>83012.135752767368</c:v>
                </c:pt>
                <c:pt idx="92">
                  <c:v>83582.844186067639</c:v>
                </c:pt>
                <c:pt idx="93">
                  <c:v>84157.476239846859</c:v>
                </c:pt>
                <c:pt idx="94">
                  <c:v>84736.058888995802</c:v>
                </c:pt>
                <c:pt idx="95">
                  <c:v>85318.619293857657</c:v>
                </c:pt>
                <c:pt idx="96">
                  <c:v>85905.184801502925</c:v>
                </c:pt>
                <c:pt idx="97">
                  <c:v>86495.782947013256</c:v>
                </c:pt>
                <c:pt idx="98">
                  <c:v>87090.441454773973</c:v>
                </c:pt>
                <c:pt idx="99">
                  <c:v>87689.18823977554</c:v>
                </c:pt>
                <c:pt idx="100">
                  <c:v>88292.051408924002</c:v>
                </c:pt>
                <c:pt idx="101">
                  <c:v>88899.059262360359</c:v>
                </c:pt>
                <c:pt idx="102">
                  <c:v>89510.240294789081</c:v>
                </c:pt>
                <c:pt idx="103">
                  <c:v>90125.623196815752</c:v>
                </c:pt>
                <c:pt idx="104">
                  <c:v>90745.236856293865</c:v>
                </c:pt>
                <c:pt idx="105">
                  <c:v>91369.110359680883</c:v>
                </c:pt>
                <c:pt idx="106">
                  <c:v>91997.272993403691</c:v>
                </c:pt>
                <c:pt idx="107">
                  <c:v>92629.754245233344</c:v>
                </c:pt>
                <c:pt idx="108">
                  <c:v>93266.583805669332</c:v>
                </c:pt>
                <c:pt idx="109">
                  <c:v>93907.791569333291</c:v>
                </c:pt>
                <c:pt idx="110">
                  <c:v>94553.40763637246</c:v>
                </c:pt>
                <c:pt idx="111">
                  <c:v>95203.462313872529</c:v>
                </c:pt>
                <c:pt idx="112">
                  <c:v>95857.986117280409</c:v>
                </c:pt>
                <c:pt idx="113">
                  <c:v>96517.009771836703</c:v>
                </c:pt>
                <c:pt idx="114">
                  <c:v>97180.564214018086</c:v>
                </c:pt>
                <c:pt idx="115">
                  <c:v>97848.680592989462</c:v>
                </c:pt>
                <c:pt idx="116">
                  <c:v>98521.390272066259</c:v>
                </c:pt>
                <c:pt idx="117">
                  <c:v>99198.724830186722</c:v>
                </c:pt>
                <c:pt idx="118">
                  <c:v>99880.71606339424</c:v>
                </c:pt>
                <c:pt idx="119">
                  <c:v>100567.39598633008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4E9B-9C9A-FB3C4CA7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41007"/>
        <c:axId val="718149327"/>
      </c:lineChart>
      <c:catAx>
        <c:axId val="7181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9327"/>
        <c:crosses val="autoZero"/>
        <c:auto val="1"/>
        <c:lblAlgn val="ctr"/>
        <c:lblOffset val="100"/>
        <c:noMultiLvlLbl val="0"/>
      </c:catAx>
      <c:valAx>
        <c:axId val="718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41163604549431"/>
          <c:y val="0.14856481481481484"/>
          <c:w val="0.8193355205599299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'3'!$F$5</c:f>
              <c:strCache>
                <c:ptCount val="1"/>
                <c:pt idx="0">
                  <c:v>Interest Compo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'3'!$F$6:$F$125</c:f>
              <c:numCache>
                <c:formatCode>#,##0.00</c:formatCode>
                <c:ptCount val="120"/>
                <c:pt idx="0">
                  <c:v>33000</c:v>
                </c:pt>
                <c:pt idx="1">
                  <c:v>32798.574463091914</c:v>
                </c:pt>
                <c:pt idx="2">
                  <c:v>32595.67180557983</c:v>
                </c:pt>
                <c:pt idx="3">
                  <c:v>32391.281195245992</c:v>
                </c:pt>
                <c:pt idx="4">
                  <c:v>32185.391720436372</c:v>
                </c:pt>
                <c:pt idx="5">
                  <c:v>31977.992389478157</c:v>
                </c:pt>
                <c:pt idx="6">
                  <c:v>31769.072130092904</c:v>
                </c:pt>
                <c:pt idx="7">
                  <c:v>31558.619788805499</c:v>
                </c:pt>
                <c:pt idx="8">
                  <c:v>31346.624130348649</c:v>
                </c:pt>
                <c:pt idx="9">
                  <c:v>31133.073837063119</c:v>
                </c:pt>
                <c:pt idx="10">
                  <c:v>30917.957508293501</c:v>
                </c:pt>
                <c:pt idx="11">
                  <c:v>30701.263659779561</c:v>
                </c:pt>
                <c:pt idx="12">
                  <c:v>30482.980723043191</c:v>
                </c:pt>
                <c:pt idx="13">
                  <c:v>30263.097044770751</c:v>
                </c:pt>
                <c:pt idx="14">
                  <c:v>30041.600886190983</c:v>
                </c:pt>
                <c:pt idx="15">
                  <c:v>29818.480422448294</c:v>
                </c:pt>
                <c:pt idx="16">
                  <c:v>29593.723741971495</c:v>
                </c:pt>
                <c:pt idx="17">
                  <c:v>29367.318845837861</c:v>
                </c:pt>
                <c:pt idx="18">
                  <c:v>29139.253647132584</c:v>
                </c:pt>
                <c:pt idx="19">
                  <c:v>28909.51597030347</c:v>
                </c:pt>
                <c:pt idx="20">
                  <c:v>28678.093550510937</c:v>
                </c:pt>
                <c:pt idx="21">
                  <c:v>28444.974032973263</c:v>
                </c:pt>
                <c:pt idx="22">
                  <c:v>28210.144972306982</c:v>
                </c:pt>
                <c:pt idx="23">
                  <c:v>27973.593831862479</c:v>
                </c:pt>
                <c:pt idx="24">
                  <c:v>27735.30798305471</c:v>
                </c:pt>
                <c:pt idx="25">
                  <c:v>27495.274704689025</c:v>
                </c:pt>
                <c:pt idx="26">
                  <c:v>27253.48118228199</c:v>
                </c:pt>
                <c:pt idx="27">
                  <c:v>27009.9145073773</c:v>
                </c:pt>
                <c:pt idx="28">
                  <c:v>26764.561676856651</c:v>
                </c:pt>
                <c:pt idx="29">
                  <c:v>26517.409592245505</c:v>
                </c:pt>
                <c:pt idx="30">
                  <c:v>26268.445059013884</c:v>
                </c:pt>
                <c:pt idx="31">
                  <c:v>26017.654785871899</c:v>
                </c:pt>
                <c:pt idx="32">
                  <c:v>25765.025384060205</c:v>
                </c:pt>
                <c:pt idx="33">
                  <c:v>25510.543366635222</c:v>
                </c:pt>
                <c:pt idx="34">
                  <c:v>25254.195147749124</c:v>
                </c:pt>
                <c:pt idx="35">
                  <c:v>24995.967041924534</c:v>
                </c:pt>
                <c:pt idx="36">
                  <c:v>24735.845263323889</c:v>
                </c:pt>
                <c:pt idx="37">
                  <c:v>24473.81592501351</c:v>
                </c:pt>
                <c:pt idx="38">
                  <c:v>24209.865038222186</c:v>
                </c:pt>
                <c:pt idx="39">
                  <c:v>23943.978511594396</c:v>
                </c:pt>
                <c:pt idx="40">
                  <c:v>23676.142150437998</c:v>
                </c:pt>
                <c:pt idx="41">
                  <c:v>23406.341655966458</c:v>
                </c:pt>
                <c:pt idx="42">
                  <c:v>23134.562624535454</c:v>
                </c:pt>
                <c:pt idx="43">
                  <c:v>22860.790546873963</c:v>
                </c:pt>
                <c:pt idx="44">
                  <c:v>22585.010807309616</c:v>
                </c:pt>
                <c:pt idx="45">
                  <c:v>22307.208682988465</c:v>
                </c:pt>
                <c:pt idx="46">
                  <c:v>22027.369343088958</c:v>
                </c:pt>
                <c:pt idx="47">
                  <c:v>21745.477848030187</c:v>
                </c:pt>
                <c:pt idx="48">
                  <c:v>8261.5191486743188</c:v>
                </c:pt>
                <c:pt idx="49">
                  <c:v>7878.6780855231764</c:v>
                </c:pt>
                <c:pt idx="50">
                  <c:v>7493.029521242257</c:v>
                </c:pt>
                <c:pt idx="51">
                  <c:v>7104.5528674899442</c:v>
                </c:pt>
                <c:pt idx="52">
                  <c:v>6713.2273849434496</c:v>
                </c:pt>
                <c:pt idx="53">
                  <c:v>6319.0321821916123</c:v>
                </c:pt>
                <c:pt idx="54">
                  <c:v>5921.9462146195956</c:v>
                </c:pt>
                <c:pt idx="55">
                  <c:v>5521.9482832853837</c:v>
                </c:pt>
                <c:pt idx="56">
                  <c:v>5119.0170337880563</c:v>
                </c:pt>
                <c:pt idx="57">
                  <c:v>4713.1309551277463</c:v>
                </c:pt>
                <c:pt idx="58">
                  <c:v>4304.2683785572617</c:v>
                </c:pt>
                <c:pt idx="59">
                  <c:v>3892.4074764252587</c:v>
                </c:pt>
                <c:pt idx="60">
                  <c:v>3477.5262610109553</c:v>
                </c:pt>
                <c:pt idx="61">
                  <c:v>3059.6025833502808</c:v>
                </c:pt>
                <c:pt idx="62">
                  <c:v>2638.6141320534275</c:v>
                </c:pt>
                <c:pt idx="63">
                  <c:v>2214.5384321137312</c:v>
                </c:pt>
                <c:pt idx="64">
                  <c:v>1787.3528437078096</c:v>
                </c:pt>
                <c:pt idx="65">
                  <c:v>1357.0345609869119</c:v>
                </c:pt>
                <c:pt idx="66">
                  <c:v>923.56061085939393</c:v>
                </c:pt>
                <c:pt idx="67">
                  <c:v>486.90785176427443</c:v>
                </c:pt>
                <c:pt idx="68">
                  <c:v>47.052972435790572</c:v>
                </c:pt>
                <c:pt idx="69">
                  <c:v>-396.02750934110219</c:v>
                </c:pt>
                <c:pt idx="70">
                  <c:v>-842.35724798435888</c:v>
                </c:pt>
                <c:pt idx="71">
                  <c:v>-1291.9600713776661</c:v>
                </c:pt>
                <c:pt idx="72">
                  <c:v>-1744.8599821425241</c:v>
                </c:pt>
                <c:pt idx="73">
                  <c:v>-2201.0811589196578</c:v>
                </c:pt>
                <c:pt idx="74">
                  <c:v>-2660.6479576598235</c:v>
                </c:pt>
                <c:pt idx="75">
                  <c:v>-3123.5849129240846</c:v>
                </c:pt>
                <c:pt idx="76">
                  <c:v>-3589.9167391936166</c:v>
                </c:pt>
                <c:pt idx="77">
                  <c:v>-4059.6683321891246</c:v>
                </c:pt>
                <c:pt idx="78">
                  <c:v>-4532.8647701999334</c:v>
                </c:pt>
                <c:pt idx="79">
                  <c:v>-5009.5313154228215</c:v>
                </c:pt>
                <c:pt idx="80">
                  <c:v>-5489.6934153106768</c:v>
                </c:pt>
                <c:pt idx="81">
                  <c:v>-5973.3767039310442</c:v>
                </c:pt>
                <c:pt idx="82">
                  <c:v>-6460.6070033346268</c:v>
                </c:pt>
                <c:pt idx="83">
                  <c:v>-6951.4103249338359</c:v>
                </c:pt>
                <c:pt idx="84">
                  <c:v>-7445.8128708914401</c:v>
                </c:pt>
                <c:pt idx="85">
                  <c:v>-7943.8410355193992</c:v>
                </c:pt>
                <c:pt idx="86">
                  <c:v>-8445.5214066879635</c:v>
                </c:pt>
                <c:pt idx="87">
                  <c:v>-8950.8807672450966</c:v>
                </c:pt>
                <c:pt idx="88">
                  <c:v>-9459.946096446316</c:v>
                </c:pt>
                <c:pt idx="89">
                  <c:v>-9972.7445713950092</c:v>
                </c:pt>
                <c:pt idx="90">
                  <c:v>-10489.303568493327</c:v>
                </c:pt>
                <c:pt idx="91">
                  <c:v>-11009.650664903702</c:v>
                </c:pt>
                <c:pt idx="92">
                  <c:v>-11533.813640021081</c:v>
                </c:pt>
                <c:pt idx="93">
                  <c:v>-12061.820476955994</c:v>
                </c:pt>
                <c:pt idx="94">
                  <c:v>-12593.699364028425</c:v>
                </c:pt>
                <c:pt idx="95">
                  <c:v>-13129.478696272721</c:v>
                </c:pt>
                <c:pt idx="96">
                  <c:v>-13669.187076953474</c:v>
                </c:pt>
                <c:pt idx="97">
                  <c:v>-14212.853319092557</c:v>
                </c:pt>
                <c:pt idx="98">
                  <c:v>-14760.506447007325</c:v>
                </c:pt>
                <c:pt idx="99">
                  <c:v>-15312.175697860133</c:v>
                </c:pt>
                <c:pt idx="100">
                  <c:v>-15867.890523219197</c:v>
                </c:pt>
                <c:pt idx="101">
                  <c:v>-16427.680590630891</c:v>
                </c:pt>
                <c:pt idx="102">
                  <c:v>-16991.575785203608</c:v>
                </c:pt>
                <c:pt idx="103">
                  <c:v>-17559.606211203187</c:v>
                </c:pt>
                <c:pt idx="104">
                  <c:v>-18131.8021936601</c:v>
                </c:pt>
                <c:pt idx="105">
                  <c:v>-18708.194279988362</c:v>
                </c:pt>
                <c:pt idx="106">
                  <c:v>-19288.813241616364</c:v>
                </c:pt>
                <c:pt idx="107">
                  <c:v>-19873.690075629642</c:v>
                </c:pt>
                <c:pt idx="108">
                  <c:v>-20462.856006425678</c:v>
                </c:pt>
                <c:pt idx="109">
                  <c:v>-21056.342487380887</c:v>
                </c:pt>
                <c:pt idx="110">
                  <c:v>-21654.181202529773</c:v>
                </c:pt>
                <c:pt idx="111">
                  <c:v>-22256.404068256412</c:v>
                </c:pt>
                <c:pt idx="112">
                  <c:v>-22863.043234998378</c:v>
                </c:pt>
                <c:pt idx="113">
                  <c:v>-23474.131088963124</c:v>
                </c:pt>
                <c:pt idx="114">
                  <c:v>-24089.70025385694</c:v>
                </c:pt>
                <c:pt idx="115">
                  <c:v>-24709.783592626645</c:v>
                </c:pt>
                <c:pt idx="116">
                  <c:v>-25334.414209213999</c:v>
                </c:pt>
                <c:pt idx="117">
                  <c:v>-25963.62545032299</c:v>
                </c:pt>
                <c:pt idx="118">
                  <c:v>-26597.450907200113</c:v>
                </c:pt>
                <c:pt idx="119">
                  <c:v>-27235.924417427672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5-40B8-B14E-74BF792C3F0F}"/>
            </c:ext>
          </c:extLst>
        </c:ser>
        <c:ser>
          <c:idx val="1"/>
          <c:order val="1"/>
          <c:tx>
            <c:strRef>
              <c:f>'3'!$G$5</c:f>
              <c:strCache>
                <c:ptCount val="1"/>
                <c:pt idx="0">
                  <c:v>Principle Compo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'3'!$G$6:$G$125</c:f>
              <c:numCache>
                <c:formatCode>#,##0.00</c:formatCode>
                <c:ptCount val="120"/>
                <c:pt idx="0">
                  <c:v>27467.118669284806</c:v>
                </c:pt>
                <c:pt idx="1">
                  <c:v>27668.544206192892</c:v>
                </c:pt>
                <c:pt idx="2">
                  <c:v>27871.446863704976</c:v>
                </c:pt>
                <c:pt idx="3">
                  <c:v>28075.837474038814</c:v>
                </c:pt>
                <c:pt idx="4">
                  <c:v>28281.726948848434</c:v>
                </c:pt>
                <c:pt idx="5">
                  <c:v>28489.126279806649</c:v>
                </c:pt>
                <c:pt idx="6">
                  <c:v>28698.046539191902</c:v>
                </c:pt>
                <c:pt idx="7">
                  <c:v>28908.498880479307</c:v>
                </c:pt>
                <c:pt idx="8">
                  <c:v>29120.494538936156</c:v>
                </c:pt>
                <c:pt idx="9">
                  <c:v>29334.044832221687</c:v>
                </c:pt>
                <c:pt idx="10">
                  <c:v>29549.161160991305</c:v>
                </c:pt>
                <c:pt idx="11">
                  <c:v>29765.855009505245</c:v>
                </c:pt>
                <c:pt idx="12">
                  <c:v>29984.137946241615</c:v>
                </c:pt>
                <c:pt idx="13">
                  <c:v>30204.021624514055</c:v>
                </c:pt>
                <c:pt idx="14">
                  <c:v>30425.517783093823</c:v>
                </c:pt>
                <c:pt idx="15">
                  <c:v>30648.638246836512</c:v>
                </c:pt>
                <c:pt idx="16">
                  <c:v>30873.394927313311</c:v>
                </c:pt>
                <c:pt idx="17">
                  <c:v>31099.799823446945</c:v>
                </c:pt>
                <c:pt idx="18">
                  <c:v>31327.865022152222</c:v>
                </c:pt>
                <c:pt idx="19">
                  <c:v>31557.602698981336</c:v>
                </c:pt>
                <c:pt idx="20">
                  <c:v>31789.025118773869</c:v>
                </c:pt>
                <c:pt idx="21">
                  <c:v>32022.144636311543</c:v>
                </c:pt>
                <c:pt idx="22">
                  <c:v>32256.973696977824</c:v>
                </c:pt>
                <c:pt idx="23">
                  <c:v>32493.524837422327</c:v>
                </c:pt>
                <c:pt idx="24">
                  <c:v>32731.810686230096</c:v>
                </c:pt>
                <c:pt idx="25">
                  <c:v>32971.843964595784</c:v>
                </c:pt>
                <c:pt idx="26">
                  <c:v>33213.637487002816</c:v>
                </c:pt>
                <c:pt idx="27">
                  <c:v>33457.204161907503</c:v>
                </c:pt>
                <c:pt idx="28">
                  <c:v>33702.556992428159</c:v>
                </c:pt>
                <c:pt idx="29">
                  <c:v>33949.709077039297</c:v>
                </c:pt>
                <c:pt idx="30">
                  <c:v>34198.673610270926</c:v>
                </c:pt>
                <c:pt idx="31">
                  <c:v>34449.463883412907</c:v>
                </c:pt>
                <c:pt idx="32">
                  <c:v>34702.093285224604</c:v>
                </c:pt>
                <c:pt idx="33">
                  <c:v>34956.57530264958</c:v>
                </c:pt>
                <c:pt idx="34">
                  <c:v>35212.923521535682</c:v>
                </c:pt>
                <c:pt idx="35">
                  <c:v>35471.151627360276</c:v>
                </c:pt>
                <c:pt idx="36">
                  <c:v>35731.273405960921</c:v>
                </c:pt>
                <c:pt idx="37">
                  <c:v>35993.302744271292</c:v>
                </c:pt>
                <c:pt idx="38">
                  <c:v>36257.253631062616</c:v>
                </c:pt>
                <c:pt idx="39">
                  <c:v>36523.14015769041</c:v>
                </c:pt>
                <c:pt idx="40">
                  <c:v>36790.976518846808</c:v>
                </c:pt>
                <c:pt idx="41">
                  <c:v>37060.777013318351</c:v>
                </c:pt>
                <c:pt idx="42">
                  <c:v>37332.556044749348</c:v>
                </c:pt>
                <c:pt idx="43">
                  <c:v>37606.328122410843</c:v>
                </c:pt>
                <c:pt idx="44">
                  <c:v>37882.107861975193</c:v>
                </c:pt>
                <c:pt idx="45">
                  <c:v>38159.909986296341</c:v>
                </c:pt>
                <c:pt idx="46">
                  <c:v>38439.749326195844</c:v>
                </c:pt>
                <c:pt idx="47">
                  <c:v>38721.640821254623</c:v>
                </c:pt>
                <c:pt idx="48">
                  <c:v>52205.599520610485</c:v>
                </c:pt>
                <c:pt idx="49">
                  <c:v>52588.440583761629</c:v>
                </c:pt>
                <c:pt idx="50">
                  <c:v>52974.089148042549</c:v>
                </c:pt>
                <c:pt idx="51">
                  <c:v>53362.565801794859</c:v>
                </c:pt>
                <c:pt idx="52">
                  <c:v>53753.891284341356</c:v>
                </c:pt>
                <c:pt idx="53">
                  <c:v>54148.086487093191</c:v>
                </c:pt>
                <c:pt idx="54">
                  <c:v>54545.172454665211</c:v>
                </c:pt>
                <c:pt idx="55">
                  <c:v>54945.170385999423</c:v>
                </c:pt>
                <c:pt idx="56">
                  <c:v>55348.101635496751</c:v>
                </c:pt>
                <c:pt idx="57">
                  <c:v>55753.987714157061</c:v>
                </c:pt>
                <c:pt idx="58">
                  <c:v>56162.850290727547</c:v>
                </c:pt>
                <c:pt idx="59">
                  <c:v>56574.711192859548</c:v>
                </c:pt>
                <c:pt idx="60">
                  <c:v>56989.592408273849</c:v>
                </c:pt>
                <c:pt idx="61">
                  <c:v>57407.516085934527</c:v>
                </c:pt>
                <c:pt idx="62">
                  <c:v>57828.504537231376</c:v>
                </c:pt>
                <c:pt idx="63">
                  <c:v>58252.580237171074</c:v>
                </c:pt>
                <c:pt idx="64">
                  <c:v>58679.765825576993</c:v>
                </c:pt>
                <c:pt idx="65">
                  <c:v>59110.084108297895</c:v>
                </c:pt>
                <c:pt idx="66">
                  <c:v>59543.558058425413</c:v>
                </c:pt>
                <c:pt idx="67">
                  <c:v>59980.210817520529</c:v>
                </c:pt>
                <c:pt idx="68">
                  <c:v>60420.065696849015</c:v>
                </c:pt>
                <c:pt idx="69">
                  <c:v>60863.14617862591</c:v>
                </c:pt>
                <c:pt idx="70">
                  <c:v>61309.475917269163</c:v>
                </c:pt>
                <c:pt idx="71">
                  <c:v>61759.078740662473</c:v>
                </c:pt>
                <c:pt idx="72">
                  <c:v>62211.978651427329</c:v>
                </c:pt>
                <c:pt idx="73">
                  <c:v>62668.199828204466</c:v>
                </c:pt>
                <c:pt idx="74">
                  <c:v>63127.766626944627</c:v>
                </c:pt>
                <c:pt idx="75">
                  <c:v>63590.703582208887</c:v>
                </c:pt>
                <c:pt idx="76">
                  <c:v>64057.035408478419</c:v>
                </c:pt>
                <c:pt idx="77">
                  <c:v>64526.787001473931</c:v>
                </c:pt>
                <c:pt idx="78">
                  <c:v>64999.983439484742</c:v>
                </c:pt>
                <c:pt idx="79">
                  <c:v>65476.649984707627</c:v>
                </c:pt>
                <c:pt idx="80">
                  <c:v>65956.812084595484</c:v>
                </c:pt>
                <c:pt idx="81">
                  <c:v>66440.495373215846</c:v>
                </c:pt>
                <c:pt idx="82">
                  <c:v>66927.725672619432</c:v>
                </c:pt>
                <c:pt idx="83">
                  <c:v>67418.528994218635</c:v>
                </c:pt>
                <c:pt idx="84">
                  <c:v>67912.931540176243</c:v>
                </c:pt>
                <c:pt idx="85">
                  <c:v>68410.959704804205</c:v>
                </c:pt>
                <c:pt idx="86">
                  <c:v>68912.640075972769</c:v>
                </c:pt>
                <c:pt idx="87">
                  <c:v>69417.999436529906</c:v>
                </c:pt>
                <c:pt idx="88">
                  <c:v>69927.06476573112</c:v>
                </c:pt>
                <c:pt idx="89">
                  <c:v>70439.863240679813</c:v>
                </c:pt>
                <c:pt idx="90">
                  <c:v>70956.422237778141</c:v>
                </c:pt>
                <c:pt idx="91">
                  <c:v>71476.769334188502</c:v>
                </c:pt>
                <c:pt idx="92">
                  <c:v>72000.932309305892</c:v>
                </c:pt>
                <c:pt idx="93">
                  <c:v>72528.939146240795</c:v>
                </c:pt>
                <c:pt idx="94">
                  <c:v>73060.818033313233</c:v>
                </c:pt>
                <c:pt idx="95">
                  <c:v>73596.597365557522</c:v>
                </c:pt>
                <c:pt idx="96">
                  <c:v>74136.305746238286</c:v>
                </c:pt>
                <c:pt idx="97">
                  <c:v>74679.971988377365</c:v>
                </c:pt>
                <c:pt idx="98">
                  <c:v>75227.625116292125</c:v>
                </c:pt>
                <c:pt idx="99">
                  <c:v>75779.294367144932</c:v>
                </c:pt>
                <c:pt idx="100">
                  <c:v>76335.009192504003</c:v>
                </c:pt>
                <c:pt idx="101">
                  <c:v>76894.799259915701</c:v>
                </c:pt>
                <c:pt idx="102">
                  <c:v>77458.694454488417</c:v>
                </c:pt>
                <c:pt idx="103">
                  <c:v>78026.724880487993</c:v>
                </c:pt>
                <c:pt idx="104">
                  <c:v>78598.920862944913</c:v>
                </c:pt>
                <c:pt idx="105">
                  <c:v>79175.312949273168</c:v>
                </c:pt>
                <c:pt idx="106">
                  <c:v>79755.93191090117</c:v>
                </c:pt>
                <c:pt idx="107">
                  <c:v>80340.808744914451</c:v>
                </c:pt>
                <c:pt idx="108">
                  <c:v>80929.974675710488</c:v>
                </c:pt>
                <c:pt idx="109">
                  <c:v>81523.461156665697</c:v>
                </c:pt>
                <c:pt idx="110">
                  <c:v>82121.299871814583</c:v>
                </c:pt>
                <c:pt idx="111">
                  <c:v>82723.522737541221</c:v>
                </c:pt>
                <c:pt idx="112">
                  <c:v>83330.161904283188</c:v>
                </c:pt>
                <c:pt idx="113">
                  <c:v>83941.249758247926</c:v>
                </c:pt>
                <c:pt idx="114">
                  <c:v>84556.818923141749</c:v>
                </c:pt>
                <c:pt idx="115">
                  <c:v>85176.902261911455</c:v>
                </c:pt>
                <c:pt idx="116">
                  <c:v>85801.532878498809</c:v>
                </c:pt>
                <c:pt idx="117">
                  <c:v>86430.7441196078</c:v>
                </c:pt>
                <c:pt idx="118">
                  <c:v>87064.569576484922</c:v>
                </c:pt>
                <c:pt idx="119">
                  <c:v>87703.043086712481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5-40B8-B14E-74BF792C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41007"/>
        <c:axId val="718149327"/>
      </c:lineChart>
      <c:catAx>
        <c:axId val="7181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9327"/>
        <c:crosses val="autoZero"/>
        <c:auto val="1"/>
        <c:lblAlgn val="ctr"/>
        <c:lblOffset val="100"/>
        <c:noMultiLvlLbl val="0"/>
      </c:catAx>
      <c:valAx>
        <c:axId val="718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1</xdr:row>
      <xdr:rowOff>171449</xdr:rowOff>
    </xdr:from>
    <xdr:to>
      <xdr:col>17</xdr:col>
      <xdr:colOff>504824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178173</xdr:colOff>
      <xdr:row>2</xdr:row>
      <xdr:rowOff>25772</xdr:rowOff>
    </xdr:from>
    <xdr:to>
      <xdr:col>19</xdr:col>
      <xdr:colOff>560295</xdr:colOff>
      <xdr:row>17</xdr:row>
      <xdr:rowOff>92447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1</xdr:row>
      <xdr:rowOff>171449</xdr:rowOff>
    </xdr:from>
    <xdr:to>
      <xdr:col>17</xdr:col>
      <xdr:colOff>504824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2"/>
  <sheetViews>
    <sheetView zoomScale="85" zoomScaleNormal="85" workbookViewId="0">
      <selection activeCell="C21" sqref="A1:XFD1048576"/>
    </sheetView>
  </sheetViews>
  <sheetFormatPr defaultRowHeight="15" x14ac:dyDescent="0.25"/>
  <cols>
    <col min="3" max="3" width="10" customWidth="1"/>
    <col min="4" max="4" width="10" bestFit="1" customWidth="1"/>
    <col min="5" max="5" width="10.28515625" customWidth="1"/>
    <col min="6" max="6" width="11.7109375" customWidth="1"/>
    <col min="8" max="8" width="10.5703125" bestFit="1" customWidth="1"/>
    <col min="9" max="9" width="10" bestFit="1" customWidth="1"/>
    <col min="13" max="13" width="10.85546875" customWidth="1"/>
    <col min="14" max="14" width="12.28515625" bestFit="1" customWidth="1"/>
  </cols>
  <sheetData>
    <row r="1" spans="1:41" x14ac:dyDescent="0.25">
      <c r="G1" t="s">
        <v>22</v>
      </c>
      <c r="O1" t="s">
        <v>67</v>
      </c>
      <c r="R1" t="s">
        <v>79</v>
      </c>
      <c r="AO1" t="s">
        <v>79</v>
      </c>
    </row>
    <row r="2" spans="1:41" x14ac:dyDescent="0.25">
      <c r="B2">
        <f>1094000+36635+36635</f>
        <v>1167270</v>
      </c>
      <c r="D2">
        <v>1130635</v>
      </c>
      <c r="E2">
        <f>D2-B2</f>
        <v>-36635</v>
      </c>
      <c r="G2" t="s">
        <v>34</v>
      </c>
      <c r="H2">
        <v>76549</v>
      </c>
      <c r="S2">
        <f>1094000+36635+36635</f>
        <v>1167270</v>
      </c>
      <c r="U2">
        <v>1130635</v>
      </c>
      <c r="V2">
        <f>U2-S2</f>
        <v>-36635</v>
      </c>
    </row>
    <row r="3" spans="1:41" x14ac:dyDescent="0.25">
      <c r="C3">
        <v>50000</v>
      </c>
      <c r="G3" t="s">
        <v>7</v>
      </c>
      <c r="H3">
        <v>40732</v>
      </c>
      <c r="T3">
        <v>50000</v>
      </c>
    </row>
    <row r="4" spans="1:41" x14ac:dyDescent="0.25">
      <c r="C4">
        <f>1200*2</f>
        <v>2400</v>
      </c>
      <c r="G4" t="s">
        <v>35</v>
      </c>
      <c r="H4">
        <f>SUM(H2:H3)</f>
        <v>117281</v>
      </c>
      <c r="M4" t="s">
        <v>41</v>
      </c>
      <c r="N4" t="s">
        <v>48</v>
      </c>
      <c r="T4">
        <f>1200*2</f>
        <v>2400</v>
      </c>
    </row>
    <row r="5" spans="1:41" x14ac:dyDescent="0.25">
      <c r="C5">
        <f>SUM(C3:C4)</f>
        <v>52400</v>
      </c>
      <c r="H5">
        <v>117466</v>
      </c>
      <c r="M5" s="3" t="s">
        <v>42</v>
      </c>
      <c r="N5" s="3">
        <v>100</v>
      </c>
      <c r="T5">
        <f>SUM(T3:T4)</f>
        <v>52400</v>
      </c>
    </row>
    <row r="6" spans="1:41" x14ac:dyDescent="0.25">
      <c r="B6">
        <f>B2-C5</f>
        <v>1114870</v>
      </c>
      <c r="G6" t="s">
        <v>36</v>
      </c>
      <c r="H6" s="3">
        <f>H5-E20</f>
        <v>20470.191999999981</v>
      </c>
      <c r="N6" s="3">
        <v>700</v>
      </c>
      <c r="S6">
        <f>S2-T5</f>
        <v>1114870</v>
      </c>
    </row>
    <row r="7" spans="1:41" x14ac:dyDescent="0.25">
      <c r="C7">
        <f>3392*12</f>
        <v>40704</v>
      </c>
      <c r="D7" t="s">
        <v>2</v>
      </c>
      <c r="G7" t="s">
        <v>37</v>
      </c>
      <c r="H7">
        <f>C10+C11</f>
        <v>211048</v>
      </c>
      <c r="M7" t="s">
        <v>46</v>
      </c>
      <c r="N7" t="s">
        <v>47</v>
      </c>
      <c r="T7">
        <f>3392*12</f>
        <v>40704</v>
      </c>
      <c r="U7" t="s">
        <v>2</v>
      </c>
      <c r="V7">
        <f>150000-T7</f>
        <v>109296</v>
      </c>
    </row>
    <row r="8" spans="1:41" x14ac:dyDescent="0.25">
      <c r="A8">
        <v>23881</v>
      </c>
      <c r="C8">
        <f>A8</f>
        <v>23881</v>
      </c>
      <c r="D8" t="s">
        <v>3</v>
      </c>
      <c r="M8" t="s">
        <v>43</v>
      </c>
      <c r="N8">
        <v>130</v>
      </c>
      <c r="R8">
        <v>0</v>
      </c>
      <c r="T8">
        <f>R8</f>
        <v>0</v>
      </c>
      <c r="U8" t="s">
        <v>3</v>
      </c>
    </row>
    <row r="9" spans="1:41" x14ac:dyDescent="0.25">
      <c r="A9">
        <f>85000+500-85</f>
        <v>85415</v>
      </c>
      <c r="C9">
        <f>A9</f>
        <v>85415</v>
      </c>
      <c r="M9" t="s">
        <v>44</v>
      </c>
      <c r="N9">
        <v>680</v>
      </c>
      <c r="R9">
        <v>0</v>
      </c>
      <c r="T9">
        <f>R9</f>
        <v>0</v>
      </c>
    </row>
    <row r="10" spans="1:41" x14ac:dyDescent="0.25">
      <c r="C10" s="1">
        <f>C7+C8+C9</f>
        <v>150000</v>
      </c>
      <c r="D10" t="s">
        <v>4</v>
      </c>
      <c r="M10" t="s">
        <v>45</v>
      </c>
      <c r="N10">
        <v>7000</v>
      </c>
      <c r="T10" s="1">
        <f>T7+T8+T9</f>
        <v>40704</v>
      </c>
      <c r="U10" t="s">
        <v>4</v>
      </c>
    </row>
    <row r="11" spans="1:41" x14ac:dyDescent="0.25">
      <c r="A11">
        <f>I18</f>
        <v>61048</v>
      </c>
      <c r="C11">
        <f>A11</f>
        <v>61048</v>
      </c>
      <c r="D11" t="s">
        <v>5</v>
      </c>
      <c r="M11" t="s">
        <v>49</v>
      </c>
      <c r="N11">
        <v>70</v>
      </c>
      <c r="R11">
        <f>X13</f>
        <v>33924</v>
      </c>
      <c r="T11">
        <f>R11</f>
        <v>33924</v>
      </c>
      <c r="U11" t="s">
        <v>5</v>
      </c>
      <c r="X11">
        <f>2827*12</f>
        <v>33924</v>
      </c>
    </row>
    <row r="12" spans="1:41" x14ac:dyDescent="0.25">
      <c r="B12">
        <f>B6-C7-C8-C11-C9+4</f>
        <v>903826</v>
      </c>
      <c r="E12">
        <v>112770</v>
      </c>
      <c r="N12" s="3">
        <f>SUM(N8:N11)+N6+N5</f>
        <v>8680</v>
      </c>
      <c r="S12">
        <f>S6-T7-T8-T11-T9</f>
        <v>1040242</v>
      </c>
      <c r="V12">
        <v>112770</v>
      </c>
      <c r="X12">
        <v>0</v>
      </c>
    </row>
    <row r="13" spans="1:41" x14ac:dyDescent="0.25">
      <c r="C13">
        <v>250000</v>
      </c>
      <c r="G13">
        <v>76.5</v>
      </c>
      <c r="H13">
        <v>36635</v>
      </c>
      <c r="I13">
        <f>H13/G13</f>
        <v>478.88888888888891</v>
      </c>
      <c r="J13">
        <f>I13*100</f>
        <v>47888.888888888891</v>
      </c>
      <c r="T13">
        <v>250000</v>
      </c>
      <c r="X13">
        <f>SUM(X11:X12)</f>
        <v>33924</v>
      </c>
    </row>
    <row r="14" spans="1:41" x14ac:dyDescent="0.25">
      <c r="B14">
        <f>B12-C13</f>
        <v>653826</v>
      </c>
      <c r="C14">
        <v>250000</v>
      </c>
      <c r="D14" s="2">
        <v>0.05</v>
      </c>
      <c r="E14">
        <f>C14*D14</f>
        <v>12500</v>
      </c>
      <c r="G14" s="12"/>
      <c r="H14" s="12" t="s">
        <v>24</v>
      </c>
      <c r="I14" s="12">
        <v>28270</v>
      </c>
      <c r="J14">
        <v>72908</v>
      </c>
      <c r="K14" s="12"/>
      <c r="S14">
        <f>S12-T13</f>
        <v>790242</v>
      </c>
      <c r="T14">
        <v>250000</v>
      </c>
      <c r="U14" s="2">
        <v>0.05</v>
      </c>
      <c r="V14">
        <f>T14*U14</f>
        <v>12500</v>
      </c>
    </row>
    <row r="15" spans="1:41" x14ac:dyDescent="0.25">
      <c r="B15">
        <f>B14-C14</f>
        <v>403826</v>
      </c>
      <c r="C15">
        <v>500000</v>
      </c>
      <c r="D15" s="2">
        <v>0.2</v>
      </c>
      <c r="E15">
        <f>B15*D15</f>
        <v>80765.200000000012</v>
      </c>
      <c r="G15" s="12"/>
      <c r="H15" s="13">
        <v>0.1</v>
      </c>
      <c r="I15" s="12">
        <f>I14*0.1</f>
        <v>2827</v>
      </c>
      <c r="J15">
        <v>100865</v>
      </c>
      <c r="K15" s="12">
        <f>J15</f>
        <v>100865</v>
      </c>
      <c r="M15">
        <f>I15*12</f>
        <v>33924</v>
      </c>
      <c r="S15">
        <f>S14-T14</f>
        <v>540242</v>
      </c>
      <c r="T15">
        <v>250000</v>
      </c>
      <c r="U15" s="2">
        <v>0.1</v>
      </c>
      <c r="V15">
        <f>S15*U15</f>
        <v>54024.200000000004</v>
      </c>
    </row>
    <row r="16" spans="1:41" x14ac:dyDescent="0.25">
      <c r="B16">
        <f>B15-C15</f>
        <v>-96174</v>
      </c>
      <c r="C16">
        <f>B16</f>
        <v>-96174</v>
      </c>
      <c r="D16" s="2">
        <v>0.3</v>
      </c>
      <c r="E16">
        <f>IF((C16*D16)&lt;= 0,0,C16*D16)</f>
        <v>0</v>
      </c>
      <c r="G16" s="12" t="s">
        <v>27</v>
      </c>
      <c r="H16" s="12" t="s">
        <v>25</v>
      </c>
      <c r="I16" s="12">
        <f>I15*4</f>
        <v>11308</v>
      </c>
      <c r="J16">
        <v>72698</v>
      </c>
      <c r="K16" s="12"/>
      <c r="M16">
        <v>200000</v>
      </c>
      <c r="S16">
        <f>S15-T15</f>
        <v>290242</v>
      </c>
      <c r="T16">
        <v>250000</v>
      </c>
      <c r="U16" s="2">
        <v>0.15</v>
      </c>
      <c r="V16">
        <f>S16*U16</f>
        <v>43536.299999999996</v>
      </c>
    </row>
    <row r="17" spans="1:24" x14ac:dyDescent="0.25">
      <c r="E17">
        <f>SUM(E14:E16)</f>
        <v>93265.200000000012</v>
      </c>
      <c r="G17" s="12" t="s">
        <v>26</v>
      </c>
      <c r="H17" s="12"/>
      <c r="I17" s="12">
        <v>49740</v>
      </c>
      <c r="J17">
        <v>72710</v>
      </c>
      <c r="K17" s="12"/>
      <c r="M17">
        <f>SUM(M15:M16)</f>
        <v>233924</v>
      </c>
      <c r="V17">
        <f>SUM(V14:V16)</f>
        <v>110060.5</v>
      </c>
    </row>
    <row r="18" spans="1:24" x14ac:dyDescent="0.25">
      <c r="G18" s="12"/>
      <c r="H18" s="12"/>
      <c r="I18" s="12">
        <f>I16+I17</f>
        <v>61048</v>
      </c>
      <c r="J18">
        <v>98185</v>
      </c>
      <c r="K18" s="12"/>
    </row>
    <row r="19" spans="1:24" x14ac:dyDescent="0.25">
      <c r="A19" t="s">
        <v>0</v>
      </c>
      <c r="B19">
        <f>E17</f>
        <v>93265.200000000012</v>
      </c>
      <c r="C19">
        <f>B19</f>
        <v>93265.200000000012</v>
      </c>
      <c r="D19" s="2">
        <v>0.04</v>
      </c>
      <c r="E19" s="3">
        <f>C19*D19</f>
        <v>3730.6080000000006</v>
      </c>
      <c r="J19">
        <v>100792</v>
      </c>
      <c r="K19" s="12">
        <f>J19</f>
        <v>100792</v>
      </c>
      <c r="R19" t="s">
        <v>0</v>
      </c>
      <c r="S19">
        <f>V17</f>
        <v>110060.5</v>
      </c>
      <c r="T19">
        <f>S19</f>
        <v>110060.5</v>
      </c>
      <c r="U19" s="2">
        <v>0.04</v>
      </c>
      <c r="V19" s="3">
        <f>T19*U19</f>
        <v>4402.42</v>
      </c>
    </row>
    <row r="20" spans="1:24" x14ac:dyDescent="0.25">
      <c r="A20" t="s">
        <v>1</v>
      </c>
      <c r="E20" s="4">
        <f>E17+E19</f>
        <v>96995.808000000019</v>
      </c>
      <c r="G20" s="3" t="s">
        <v>38</v>
      </c>
      <c r="H20" t="s">
        <v>39</v>
      </c>
      <c r="J20">
        <v>73121</v>
      </c>
      <c r="R20" t="s">
        <v>1</v>
      </c>
      <c r="V20" s="4">
        <f>V17+V19</f>
        <v>114462.92</v>
      </c>
      <c r="W20">
        <f>V20/12</f>
        <v>9538.5766666666659</v>
      </c>
      <c r="X20" s="4"/>
    </row>
    <row r="21" spans="1:24" x14ac:dyDescent="0.25">
      <c r="A21" t="s">
        <v>6</v>
      </c>
      <c r="E21">
        <v>88729</v>
      </c>
      <c r="F21" s="3"/>
      <c r="G21">
        <v>81568</v>
      </c>
      <c r="H21">
        <v>76864</v>
      </c>
      <c r="I21" s="3">
        <f>G21-H21</f>
        <v>4704</v>
      </c>
      <c r="J21">
        <v>105723</v>
      </c>
      <c r="K21" s="12">
        <f>J21</f>
        <v>105723</v>
      </c>
      <c r="R21" t="s">
        <v>6</v>
      </c>
      <c r="V21">
        <v>0</v>
      </c>
      <c r="W21" s="3"/>
    </row>
    <row r="22" spans="1:24" x14ac:dyDescent="0.25">
      <c r="A22" t="s">
        <v>7</v>
      </c>
      <c r="E22" s="3">
        <f>E20-E21-162</f>
        <v>8104.8080000000191</v>
      </c>
      <c r="F22">
        <f>E22/2</f>
        <v>4052.4040000000095</v>
      </c>
      <c r="J22">
        <v>78259</v>
      </c>
      <c r="K22">
        <f>SUM(K14:K21)</f>
        <v>307380</v>
      </c>
      <c r="M22" s="14"/>
      <c r="R22" t="s">
        <v>7</v>
      </c>
      <c r="V22" s="3">
        <f>V20-V21</f>
        <v>114462.92</v>
      </c>
    </row>
    <row r="23" spans="1:24" x14ac:dyDescent="0.25">
      <c r="J23">
        <v>78279</v>
      </c>
      <c r="K23">
        <f>AVERAGE(K14:K21)</f>
        <v>102460</v>
      </c>
      <c r="M23">
        <v>36635</v>
      </c>
      <c r="N23">
        <f>M23+J23</f>
        <v>114914</v>
      </c>
    </row>
    <row r="25" spans="1:24" x14ac:dyDescent="0.25">
      <c r="A25" t="s">
        <v>28</v>
      </c>
      <c r="B25">
        <f>3890.55+34</f>
        <v>3924.55</v>
      </c>
      <c r="C25" t="s">
        <v>29</v>
      </c>
      <c r="D25">
        <v>3360</v>
      </c>
      <c r="F25" t="s">
        <v>21</v>
      </c>
      <c r="G25">
        <v>50000</v>
      </c>
      <c r="H25">
        <v>85000</v>
      </c>
      <c r="I25" t="s">
        <v>18</v>
      </c>
      <c r="J25">
        <f>SUM(J14:J24)</f>
        <v>853540</v>
      </c>
    </row>
    <row r="26" spans="1:24" x14ac:dyDescent="0.25">
      <c r="A26" t="s">
        <v>30</v>
      </c>
      <c r="B26" s="1">
        <f>5303.09+38-500</f>
        <v>4841.09</v>
      </c>
      <c r="F26" t="s">
        <v>4</v>
      </c>
      <c r="G26">
        <f>C9</f>
        <v>85415</v>
      </c>
      <c r="H26">
        <v>50000</v>
      </c>
      <c r="I26" t="s">
        <v>19</v>
      </c>
      <c r="J26">
        <f>AVERAGE(J14:J24)</f>
        <v>85354</v>
      </c>
    </row>
    <row r="27" spans="1:24" x14ac:dyDescent="0.25">
      <c r="B27">
        <f>SUM(B25:B26)</f>
        <v>8765.64</v>
      </c>
      <c r="F27" t="s">
        <v>5</v>
      </c>
      <c r="G27">
        <f>C11</f>
        <v>61048</v>
      </c>
      <c r="H27">
        <f>500+719</f>
        <v>1219</v>
      </c>
      <c r="I27" t="s">
        <v>20</v>
      </c>
      <c r="M27" s="11"/>
      <c r="N27" s="11"/>
    </row>
    <row r="28" spans="1:24" x14ac:dyDescent="0.25">
      <c r="B28">
        <v>6600</v>
      </c>
      <c r="G28">
        <f>SUM(G25:G27)</f>
        <v>196463</v>
      </c>
      <c r="H28">
        <f>SUM(H25:H27)</f>
        <v>136219</v>
      </c>
    </row>
    <row r="29" spans="1:24" x14ac:dyDescent="0.25">
      <c r="B29">
        <f>B27-B28</f>
        <v>2165.6399999999994</v>
      </c>
      <c r="F29" t="s">
        <v>15</v>
      </c>
    </row>
    <row r="30" spans="1:24" x14ac:dyDescent="0.25">
      <c r="E30" t="s">
        <v>14</v>
      </c>
      <c r="F30" s="15">
        <f>19962.72+56800-60000-3000</f>
        <v>13762.720000000001</v>
      </c>
      <c r="G30" s="3"/>
      <c r="H30" t="s">
        <v>22</v>
      </c>
      <c r="I30">
        <f>H28</f>
        <v>136219</v>
      </c>
      <c r="K30">
        <v>6.85</v>
      </c>
      <c r="L30" s="3" t="s">
        <v>32</v>
      </c>
      <c r="M30" s="3"/>
    </row>
    <row r="31" spans="1:24" x14ac:dyDescent="0.25">
      <c r="E31" t="s">
        <v>13</v>
      </c>
      <c r="F31" s="15">
        <f>78591.84-56800-21780</f>
        <v>11.839999999996508</v>
      </c>
      <c r="H31" t="s">
        <v>3</v>
      </c>
      <c r="I31">
        <v>23781</v>
      </c>
      <c r="K31" s="3"/>
      <c r="L31" s="3"/>
    </row>
    <row r="32" spans="1:24" x14ac:dyDescent="0.25">
      <c r="E32" t="s">
        <v>12</v>
      </c>
      <c r="F32" s="15">
        <f>6.3+21780</f>
        <v>21786.3</v>
      </c>
      <c r="H32" t="s">
        <v>21</v>
      </c>
      <c r="I32">
        <v>50000</v>
      </c>
      <c r="O32" t="s">
        <v>80</v>
      </c>
    </row>
    <row r="33" spans="1:19" x14ac:dyDescent="0.25">
      <c r="E33" t="s">
        <v>11</v>
      </c>
      <c r="F33" s="15"/>
      <c r="H33" t="s">
        <v>21</v>
      </c>
      <c r="N33">
        <f>6319+1406+165.67+140</f>
        <v>8030.67</v>
      </c>
      <c r="O33">
        <v>3000</v>
      </c>
    </row>
    <row r="34" spans="1:19" x14ac:dyDescent="0.25">
      <c r="E34" t="s">
        <v>40</v>
      </c>
      <c r="F34" s="15">
        <f>11774+0</f>
        <v>11774</v>
      </c>
      <c r="G34" s="35">
        <v>43876</v>
      </c>
      <c r="I34" s="1">
        <f>SUM(I30:I33)</f>
        <v>210000</v>
      </c>
      <c r="J34" s="1"/>
      <c r="N34">
        <v>11774</v>
      </c>
    </row>
    <row r="35" spans="1:19" x14ac:dyDescent="0.25">
      <c r="F35" s="6">
        <f>SUM(F30:F33)</f>
        <v>35560.86</v>
      </c>
      <c r="N35" s="1">
        <f>SUM(N33:N34)</f>
        <v>19804.669999999998</v>
      </c>
    </row>
    <row r="36" spans="1:19" x14ac:dyDescent="0.25">
      <c r="E36" t="s">
        <v>7</v>
      </c>
      <c r="F36">
        <f>F35-F34</f>
        <v>23786.86</v>
      </c>
      <c r="N36">
        <v>6.3</v>
      </c>
      <c r="S36">
        <v>6.4</v>
      </c>
    </row>
    <row r="37" spans="1:19" x14ac:dyDescent="0.25">
      <c r="E37" t="s">
        <v>10</v>
      </c>
      <c r="F37">
        <v>20000</v>
      </c>
      <c r="S37" t="s">
        <v>74</v>
      </c>
    </row>
    <row r="38" spans="1:19" x14ac:dyDescent="0.25">
      <c r="E38" t="s">
        <v>9</v>
      </c>
      <c r="F38">
        <v>0</v>
      </c>
      <c r="J38">
        <v>19970</v>
      </c>
      <c r="N38">
        <f>N34+N36</f>
        <v>11780.3</v>
      </c>
    </row>
    <row r="39" spans="1:19" x14ac:dyDescent="0.25">
      <c r="E39" t="s">
        <v>8</v>
      </c>
      <c r="F39">
        <f>F36-F37-F38</f>
        <v>3786.8600000000006</v>
      </c>
      <c r="J39">
        <v>753.13</v>
      </c>
      <c r="N39">
        <v>10000</v>
      </c>
    </row>
    <row r="40" spans="1:19" x14ac:dyDescent="0.25">
      <c r="B40">
        <v>16762.72</v>
      </c>
      <c r="E40" t="s">
        <v>31</v>
      </c>
      <c r="F40">
        <v>0</v>
      </c>
      <c r="J40">
        <f>SUM(J38:J39)</f>
        <v>20723.13</v>
      </c>
      <c r="N40">
        <f>SUM(N38:N39)</f>
        <v>21780.3</v>
      </c>
    </row>
    <row r="41" spans="1:19" x14ac:dyDescent="0.25">
      <c r="A41">
        <v>1</v>
      </c>
      <c r="B41" s="1">
        <f>16762.72-3000</f>
        <v>13762.720000000001</v>
      </c>
      <c r="C41" s="16">
        <f>$F$32</f>
        <v>21786.3</v>
      </c>
      <c r="E41" t="s">
        <v>16</v>
      </c>
      <c r="F41">
        <v>0</v>
      </c>
      <c r="Q41" t="s">
        <v>75</v>
      </c>
      <c r="R41">
        <v>76.17</v>
      </c>
    </row>
    <row r="42" spans="1:19" x14ac:dyDescent="0.25">
      <c r="A42">
        <v>2</v>
      </c>
      <c r="B42" s="36">
        <f>16762.72-3000</f>
        <v>13762.720000000001</v>
      </c>
      <c r="C42" s="16">
        <f>$F$32</f>
        <v>21786.3</v>
      </c>
      <c r="E42" t="s">
        <v>17</v>
      </c>
      <c r="F42">
        <v>0</v>
      </c>
      <c r="R42">
        <v>500</v>
      </c>
    </row>
    <row r="43" spans="1:19" x14ac:dyDescent="0.25">
      <c r="A43">
        <v>3</v>
      </c>
      <c r="B43" s="36">
        <f t="shared" ref="B43:B46" si="0">16762.72-3000</f>
        <v>13762.720000000001</v>
      </c>
      <c r="C43" s="16">
        <f>$F$32</f>
        <v>21786.3</v>
      </c>
      <c r="E43" t="s">
        <v>73</v>
      </c>
      <c r="F43" s="3">
        <f>F40+F39-F41</f>
        <v>3786.8600000000006</v>
      </c>
      <c r="Q43" t="s">
        <v>76</v>
      </c>
      <c r="R43">
        <f>R42/R41</f>
        <v>6.5642641459892346</v>
      </c>
    </row>
    <row r="44" spans="1:19" x14ac:dyDescent="0.25">
      <c r="A44">
        <v>4</v>
      </c>
      <c r="B44" s="36">
        <f t="shared" si="0"/>
        <v>13762.720000000001</v>
      </c>
      <c r="C44" s="16">
        <f>$F$32-$N$34</f>
        <v>10012.299999999999</v>
      </c>
      <c r="F44" s="3"/>
      <c r="N44" s="6"/>
      <c r="Q44" t="s">
        <v>77</v>
      </c>
      <c r="R44">
        <v>329</v>
      </c>
    </row>
    <row r="45" spans="1:19" x14ac:dyDescent="0.25">
      <c r="A45">
        <v>5</v>
      </c>
      <c r="B45" s="36">
        <f t="shared" si="0"/>
        <v>13762.720000000001</v>
      </c>
      <c r="C45" s="16">
        <f>$F$32-$N$34</f>
        <v>10012.299999999999</v>
      </c>
      <c r="F45" s="7"/>
      <c r="I45">
        <v>21513</v>
      </c>
      <c r="N45" s="6"/>
      <c r="Q45" s="6" t="s">
        <v>78</v>
      </c>
      <c r="R45">
        <f>R44/R43</f>
        <v>50.119860000000003</v>
      </c>
    </row>
    <row r="46" spans="1:19" x14ac:dyDescent="0.25">
      <c r="A46">
        <v>6</v>
      </c>
      <c r="B46" s="36">
        <f t="shared" si="0"/>
        <v>13762.720000000001</v>
      </c>
      <c r="C46" s="16">
        <f t="shared" ref="C46:C57" si="1">$F$32-$N$34</f>
        <v>10012.299999999999</v>
      </c>
      <c r="F46" s="7"/>
      <c r="I46">
        <v>20308</v>
      </c>
      <c r="N46" s="6"/>
      <c r="Q46" s="6"/>
    </row>
    <row r="47" spans="1:19" x14ac:dyDescent="0.25">
      <c r="A47">
        <v>7</v>
      </c>
      <c r="B47" s="1">
        <f>12762-3500</f>
        <v>9262</v>
      </c>
      <c r="C47" s="16">
        <f t="shared" si="1"/>
        <v>10012.299999999999</v>
      </c>
      <c r="E47" s="5">
        <v>30766</v>
      </c>
      <c r="F47" s="5">
        <f>E47+(364*36)+45</f>
        <v>43915</v>
      </c>
      <c r="G47">
        <f>F47-E47</f>
        <v>13149</v>
      </c>
      <c r="H47" s="7">
        <f>G47/365</f>
        <v>36.024657534246572</v>
      </c>
      <c r="I47">
        <f>I45-I46</f>
        <v>1205</v>
      </c>
    </row>
    <row r="48" spans="1:19" x14ac:dyDescent="0.25">
      <c r="A48">
        <v>8</v>
      </c>
      <c r="B48" s="36">
        <f t="shared" ref="B48:B68" si="2">12762-3500</f>
        <v>9262</v>
      </c>
      <c r="C48" s="16">
        <f t="shared" si="1"/>
        <v>10012.299999999999</v>
      </c>
      <c r="D48">
        <f>C72</f>
        <v>10103.085714285708</v>
      </c>
      <c r="E48" s="5">
        <v>29851</v>
      </c>
      <c r="F48" s="5">
        <f>E48+(364*38)+49</f>
        <v>43732</v>
      </c>
      <c r="G48">
        <f>F48-E48</f>
        <v>13881</v>
      </c>
      <c r="H48" s="7">
        <f>G48/365</f>
        <v>38.030136986301372</v>
      </c>
      <c r="Q48" s="6"/>
    </row>
    <row r="49" spans="1:17" x14ac:dyDescent="0.25">
      <c r="A49">
        <v>9</v>
      </c>
      <c r="B49" s="36">
        <f t="shared" si="2"/>
        <v>9262</v>
      </c>
      <c r="C49" s="16">
        <f t="shared" si="1"/>
        <v>10012.299999999999</v>
      </c>
      <c r="Q49" s="6"/>
    </row>
    <row r="50" spans="1:17" x14ac:dyDescent="0.25">
      <c r="A50">
        <v>10</v>
      </c>
      <c r="B50" s="36">
        <f t="shared" si="2"/>
        <v>9262</v>
      </c>
      <c r="C50" s="16">
        <f t="shared" si="1"/>
        <v>10012.299999999999</v>
      </c>
      <c r="E50" s="5">
        <v>30766</v>
      </c>
      <c r="F50" s="5">
        <f>E50+(364*60)+45</f>
        <v>52651</v>
      </c>
      <c r="G50">
        <f>F50-E50</f>
        <v>21885</v>
      </c>
      <c r="H50" s="7">
        <f>G50/365</f>
        <v>59.958904109589042</v>
      </c>
      <c r="M50">
        <v>2827</v>
      </c>
      <c r="N50">
        <f>M50*2</f>
        <v>5654</v>
      </c>
    </row>
    <row r="51" spans="1:17" x14ac:dyDescent="0.25">
      <c r="A51">
        <v>11</v>
      </c>
      <c r="B51" s="36">
        <f t="shared" si="2"/>
        <v>9262</v>
      </c>
      <c r="C51" s="16">
        <f t="shared" si="1"/>
        <v>10012.299999999999</v>
      </c>
      <c r="E51" s="5">
        <v>29851</v>
      </c>
      <c r="F51" s="5">
        <f>E51+(364*60)+49</f>
        <v>51740</v>
      </c>
      <c r="G51">
        <f>F51-E51</f>
        <v>21889</v>
      </c>
      <c r="H51" s="7">
        <f>G51/365</f>
        <v>59.969863013698628</v>
      </c>
      <c r="I51">
        <v>0.4</v>
      </c>
      <c r="J51">
        <v>4</v>
      </c>
      <c r="K51">
        <f>$M$55*J51</f>
        <v>27974.666666666668</v>
      </c>
      <c r="L51">
        <f>$N$55*J51</f>
        <v>39282.666666666664</v>
      </c>
      <c r="M51">
        <f>M50*12</f>
        <v>33924</v>
      </c>
      <c r="N51">
        <f>N50*12</f>
        <v>67848</v>
      </c>
    </row>
    <row r="52" spans="1:17" x14ac:dyDescent="0.25">
      <c r="A52">
        <v>12</v>
      </c>
      <c r="B52" s="36">
        <f t="shared" si="2"/>
        <v>9262</v>
      </c>
      <c r="C52" s="16">
        <f t="shared" si="1"/>
        <v>10012.299999999999</v>
      </c>
      <c r="E52" s="5"/>
      <c r="F52" s="6"/>
      <c r="I52">
        <v>2021</v>
      </c>
      <c r="J52">
        <v>12</v>
      </c>
      <c r="K52">
        <f t="shared" ref="K52:K75" si="3">$M$55*J52</f>
        <v>83924</v>
      </c>
      <c r="L52">
        <f t="shared" ref="L52:L75" si="4">$N$55*J52</f>
        <v>117848</v>
      </c>
      <c r="M52">
        <v>50000</v>
      </c>
      <c r="N52">
        <v>50000</v>
      </c>
    </row>
    <row r="53" spans="1:17" x14ac:dyDescent="0.25">
      <c r="A53">
        <v>13</v>
      </c>
      <c r="B53" s="36">
        <f t="shared" si="2"/>
        <v>9262</v>
      </c>
      <c r="C53" s="16">
        <f t="shared" si="1"/>
        <v>10012.299999999999</v>
      </c>
      <c r="D53">
        <f>B72</f>
        <v>10226.44</v>
      </c>
      <c r="E53" s="5"/>
      <c r="F53" s="5"/>
      <c r="I53">
        <v>2022</v>
      </c>
      <c r="J53">
        <v>12</v>
      </c>
      <c r="K53">
        <f t="shared" si="3"/>
        <v>83924</v>
      </c>
      <c r="L53">
        <f t="shared" si="4"/>
        <v>117848</v>
      </c>
      <c r="M53">
        <f>SUM(M51:M52)</f>
        <v>83924</v>
      </c>
      <c r="N53">
        <f>SUM(N51:N52)</f>
        <v>117848</v>
      </c>
    </row>
    <row r="54" spans="1:17" x14ac:dyDescent="0.25">
      <c r="A54">
        <v>14</v>
      </c>
      <c r="B54" s="36">
        <f t="shared" si="2"/>
        <v>9262</v>
      </c>
      <c r="C54" s="16">
        <f t="shared" si="1"/>
        <v>10012.299999999999</v>
      </c>
      <c r="E54" s="5"/>
      <c r="F54" s="5"/>
      <c r="I54">
        <v>2023</v>
      </c>
      <c r="J54">
        <v>12</v>
      </c>
      <c r="K54">
        <f t="shared" si="3"/>
        <v>83924</v>
      </c>
      <c r="L54">
        <f t="shared" si="4"/>
        <v>117848</v>
      </c>
      <c r="M54">
        <f>M53/12</f>
        <v>6993.666666666667</v>
      </c>
      <c r="N54">
        <f>N53/12</f>
        <v>9820.6666666666661</v>
      </c>
    </row>
    <row r="55" spans="1:17" x14ac:dyDescent="0.25">
      <c r="A55">
        <v>15</v>
      </c>
      <c r="B55" s="36">
        <f t="shared" si="2"/>
        <v>9262</v>
      </c>
      <c r="C55" s="16">
        <f t="shared" si="1"/>
        <v>10012.299999999999</v>
      </c>
      <c r="I55">
        <v>2024</v>
      </c>
      <c r="J55">
        <v>12</v>
      </c>
      <c r="K55">
        <f t="shared" si="3"/>
        <v>83924</v>
      </c>
      <c r="L55">
        <f t="shared" si="4"/>
        <v>117848</v>
      </c>
      <c r="M55" s="3">
        <f>M54</f>
        <v>6993.666666666667</v>
      </c>
      <c r="N55" s="3">
        <f>N54</f>
        <v>9820.6666666666661</v>
      </c>
    </row>
    <row r="56" spans="1:17" x14ac:dyDescent="0.25">
      <c r="A56">
        <v>16</v>
      </c>
      <c r="B56" s="36">
        <f t="shared" si="2"/>
        <v>9262</v>
      </c>
      <c r="C56" s="16">
        <f t="shared" si="1"/>
        <v>10012.299999999999</v>
      </c>
      <c r="I56">
        <v>2025</v>
      </c>
      <c r="J56">
        <v>12</v>
      </c>
      <c r="K56">
        <f t="shared" si="3"/>
        <v>83924</v>
      </c>
      <c r="L56">
        <f t="shared" si="4"/>
        <v>117848</v>
      </c>
    </row>
    <row r="57" spans="1:17" x14ac:dyDescent="0.25">
      <c r="A57">
        <v>17</v>
      </c>
      <c r="B57" s="36">
        <f t="shared" si="2"/>
        <v>9262</v>
      </c>
      <c r="C57" s="16">
        <f t="shared" si="1"/>
        <v>10012.299999999999</v>
      </c>
      <c r="I57">
        <v>2026</v>
      </c>
      <c r="J57">
        <v>12</v>
      </c>
      <c r="K57">
        <f t="shared" si="3"/>
        <v>83924</v>
      </c>
      <c r="L57">
        <f t="shared" si="4"/>
        <v>117848</v>
      </c>
    </row>
    <row r="58" spans="1:17" x14ac:dyDescent="0.25">
      <c r="A58">
        <v>18</v>
      </c>
      <c r="B58" s="36">
        <f t="shared" si="2"/>
        <v>9262</v>
      </c>
      <c r="C58" s="28">
        <f t="shared" ref="C58:C63" si="5">10032.3-3000</f>
        <v>7032.2999999999993</v>
      </c>
      <c r="I58">
        <v>2027</v>
      </c>
      <c r="J58">
        <v>12</v>
      </c>
      <c r="K58">
        <f t="shared" si="3"/>
        <v>83924</v>
      </c>
      <c r="L58">
        <f t="shared" si="4"/>
        <v>117848</v>
      </c>
    </row>
    <row r="59" spans="1:17" x14ac:dyDescent="0.25">
      <c r="A59">
        <v>19</v>
      </c>
      <c r="B59" s="36">
        <f t="shared" si="2"/>
        <v>9262</v>
      </c>
      <c r="C59" s="16">
        <f t="shared" si="5"/>
        <v>7032.2999999999993</v>
      </c>
      <c r="I59">
        <v>2028</v>
      </c>
      <c r="J59">
        <v>12</v>
      </c>
      <c r="K59">
        <f t="shared" si="3"/>
        <v>83924</v>
      </c>
      <c r="L59">
        <f t="shared" si="4"/>
        <v>117848</v>
      </c>
    </row>
    <row r="60" spans="1:17" x14ac:dyDescent="0.25">
      <c r="A60">
        <v>20</v>
      </c>
      <c r="B60" s="36">
        <f t="shared" si="2"/>
        <v>9262</v>
      </c>
      <c r="C60" s="16">
        <f t="shared" si="5"/>
        <v>7032.2999999999993</v>
      </c>
      <c r="D60">
        <v>3392</v>
      </c>
      <c r="E60">
        <f>D60*8.65%</f>
        <v>293.40800000000002</v>
      </c>
      <c r="F60">
        <f>E60/12</f>
        <v>24.450666666666667</v>
      </c>
      <c r="G60">
        <f>F60*4</f>
        <v>97.802666666666667</v>
      </c>
      <c r="I60">
        <v>2029</v>
      </c>
      <c r="J60">
        <v>12</v>
      </c>
      <c r="K60">
        <f t="shared" si="3"/>
        <v>83924</v>
      </c>
      <c r="L60">
        <f t="shared" si="4"/>
        <v>117848</v>
      </c>
    </row>
    <row r="61" spans="1:17" x14ac:dyDescent="0.25">
      <c r="A61">
        <v>21</v>
      </c>
      <c r="B61" s="36">
        <f t="shared" si="2"/>
        <v>9262</v>
      </c>
      <c r="C61" s="16">
        <f t="shared" si="5"/>
        <v>7032.2999999999993</v>
      </c>
      <c r="D61">
        <f>3392+G60</f>
        <v>3489.8026666666665</v>
      </c>
      <c r="E61">
        <f>D61*8.65%</f>
        <v>301.86793066666667</v>
      </c>
      <c r="F61">
        <f>E61/12</f>
        <v>25.155660888888889</v>
      </c>
      <c r="G61">
        <f>F61*3</f>
        <v>75.466982666666667</v>
      </c>
      <c r="I61">
        <v>2030</v>
      </c>
      <c r="J61">
        <v>12</v>
      </c>
      <c r="K61">
        <f t="shared" si="3"/>
        <v>83924</v>
      </c>
      <c r="L61">
        <f t="shared" si="4"/>
        <v>117848</v>
      </c>
    </row>
    <row r="62" spans="1:17" x14ac:dyDescent="0.25">
      <c r="A62">
        <v>22</v>
      </c>
      <c r="B62" s="36">
        <f t="shared" si="2"/>
        <v>9262</v>
      </c>
      <c r="C62" s="16">
        <f t="shared" si="5"/>
        <v>7032.2999999999993</v>
      </c>
      <c r="D62">
        <f>D61+G61</f>
        <v>3565.2696493333333</v>
      </c>
      <c r="E62">
        <f>D62*8.65%</f>
        <v>308.39582466733333</v>
      </c>
      <c r="F62">
        <f>E62/12</f>
        <v>25.699652055611111</v>
      </c>
      <c r="G62">
        <f>F62*2</f>
        <v>51.399304111222222</v>
      </c>
      <c r="I62">
        <v>2031</v>
      </c>
      <c r="J62">
        <v>12</v>
      </c>
      <c r="K62">
        <f t="shared" si="3"/>
        <v>83924</v>
      </c>
      <c r="L62">
        <f t="shared" si="4"/>
        <v>117848</v>
      </c>
    </row>
    <row r="63" spans="1:17" x14ac:dyDescent="0.25">
      <c r="A63">
        <v>23</v>
      </c>
      <c r="B63" s="36">
        <f t="shared" si="2"/>
        <v>9262</v>
      </c>
      <c r="C63" s="16">
        <f t="shared" si="5"/>
        <v>7032.2999999999993</v>
      </c>
      <c r="D63">
        <f>D62+G62</f>
        <v>3616.6689534445554</v>
      </c>
      <c r="E63">
        <f>D63*8.65%</f>
        <v>312.84186447295406</v>
      </c>
      <c r="F63">
        <f>E63/12</f>
        <v>26.070155372746171</v>
      </c>
      <c r="G63">
        <f>F63*1</f>
        <v>26.070155372746171</v>
      </c>
      <c r="H63">
        <f>G63+D63</f>
        <v>3642.7391088173017</v>
      </c>
      <c r="I63">
        <v>2032</v>
      </c>
      <c r="J63">
        <v>12</v>
      </c>
      <c r="K63">
        <f t="shared" si="3"/>
        <v>83924</v>
      </c>
      <c r="L63">
        <f t="shared" si="4"/>
        <v>117848</v>
      </c>
    </row>
    <row r="64" spans="1:17" x14ac:dyDescent="0.25">
      <c r="A64">
        <v>24</v>
      </c>
      <c r="B64" s="36">
        <f t="shared" si="2"/>
        <v>9262</v>
      </c>
      <c r="C64" s="37">
        <f>10032.3-3000</f>
        <v>7032.2999999999993</v>
      </c>
      <c r="D64">
        <f>SUM(D60:D63)</f>
        <v>14063.741269444556</v>
      </c>
      <c r="G64">
        <f>SUM(G60:G63)</f>
        <v>250.73910881730174</v>
      </c>
      <c r="H64">
        <f>G64+D64</f>
        <v>14314.480378261858</v>
      </c>
      <c r="I64">
        <v>2033</v>
      </c>
      <c r="J64">
        <v>12</v>
      </c>
      <c r="K64">
        <f t="shared" si="3"/>
        <v>83924</v>
      </c>
      <c r="L64">
        <f t="shared" si="4"/>
        <v>117848</v>
      </c>
    </row>
    <row r="65" spans="1:12" x14ac:dyDescent="0.25">
      <c r="A65">
        <v>25</v>
      </c>
      <c r="B65" s="36">
        <f t="shared" si="2"/>
        <v>9262</v>
      </c>
      <c r="C65" s="16">
        <f t="shared" ref="C65:C68" si="6">10032.3-3000</f>
        <v>7032.2999999999993</v>
      </c>
      <c r="I65">
        <v>2034</v>
      </c>
      <c r="J65">
        <v>12</v>
      </c>
      <c r="K65">
        <f t="shared" si="3"/>
        <v>83924</v>
      </c>
      <c r="L65">
        <f t="shared" si="4"/>
        <v>117848</v>
      </c>
    </row>
    <row r="66" spans="1:12" x14ac:dyDescent="0.25">
      <c r="A66">
        <v>26</v>
      </c>
      <c r="B66" s="36">
        <f t="shared" si="2"/>
        <v>9262</v>
      </c>
      <c r="C66" s="16">
        <f t="shared" si="6"/>
        <v>7032.2999999999993</v>
      </c>
      <c r="D66">
        <f>D60*4</f>
        <v>13568</v>
      </c>
      <c r="E66">
        <f>D66*8.65%</f>
        <v>1173.6320000000001</v>
      </c>
      <c r="F66">
        <f>E66/12</f>
        <v>97.802666666666667</v>
      </c>
      <c r="G66">
        <f>F66*4</f>
        <v>391.21066666666667</v>
      </c>
      <c r="H66">
        <f>G66+D66</f>
        <v>13959.210666666666</v>
      </c>
      <c r="I66">
        <v>2035</v>
      </c>
      <c r="J66">
        <v>12</v>
      </c>
      <c r="K66">
        <f t="shared" si="3"/>
        <v>83924</v>
      </c>
      <c r="L66">
        <f t="shared" si="4"/>
        <v>117848</v>
      </c>
    </row>
    <row r="67" spans="1:12" x14ac:dyDescent="0.25">
      <c r="A67">
        <v>27</v>
      </c>
      <c r="B67" s="36">
        <f t="shared" si="2"/>
        <v>9262</v>
      </c>
      <c r="C67" s="16">
        <f t="shared" si="6"/>
        <v>7032.2999999999993</v>
      </c>
      <c r="H67">
        <f>H69*4</f>
        <v>13568</v>
      </c>
      <c r="I67">
        <v>2036</v>
      </c>
      <c r="J67">
        <v>12</v>
      </c>
      <c r="K67">
        <f t="shared" si="3"/>
        <v>83924</v>
      </c>
      <c r="L67">
        <f t="shared" si="4"/>
        <v>117848</v>
      </c>
    </row>
    <row r="68" spans="1:12" x14ac:dyDescent="0.25">
      <c r="A68">
        <v>28</v>
      </c>
      <c r="B68" s="36">
        <f t="shared" si="2"/>
        <v>9262</v>
      </c>
      <c r="C68" s="16">
        <f t="shared" si="6"/>
        <v>7032.2999999999993</v>
      </c>
      <c r="H68">
        <f>H69*8</f>
        <v>27136</v>
      </c>
      <c r="I68">
        <v>2037</v>
      </c>
      <c r="J68">
        <v>12</v>
      </c>
      <c r="K68">
        <f t="shared" si="3"/>
        <v>83924</v>
      </c>
      <c r="L68">
        <f t="shared" si="4"/>
        <v>117848</v>
      </c>
    </row>
    <row r="69" spans="1:12" x14ac:dyDescent="0.25">
      <c r="A69">
        <v>29</v>
      </c>
      <c r="C69" s="16"/>
      <c r="F69" s="17">
        <v>40930</v>
      </c>
      <c r="H69">
        <v>3392</v>
      </c>
      <c r="I69">
        <v>2038</v>
      </c>
      <c r="J69">
        <v>12</v>
      </c>
      <c r="K69">
        <f t="shared" si="3"/>
        <v>83924</v>
      </c>
      <c r="L69">
        <f t="shared" si="4"/>
        <v>117848</v>
      </c>
    </row>
    <row r="70" spans="1:12" x14ac:dyDescent="0.25">
      <c r="A70">
        <v>30</v>
      </c>
      <c r="C70" s="16"/>
      <c r="F70" s="17">
        <v>25847</v>
      </c>
      <c r="H70">
        <f>H69*12</f>
        <v>40704</v>
      </c>
      <c r="I70">
        <v>2039</v>
      </c>
      <c r="J70">
        <v>12</v>
      </c>
      <c r="K70">
        <f t="shared" si="3"/>
        <v>83924</v>
      </c>
      <c r="L70">
        <f t="shared" si="4"/>
        <v>117848</v>
      </c>
    </row>
    <row r="71" spans="1:12" x14ac:dyDescent="0.25">
      <c r="A71">
        <v>31</v>
      </c>
      <c r="C71" s="16"/>
      <c r="F71" s="17">
        <f>SUM(F69:F70)</f>
        <v>66777</v>
      </c>
      <c r="H71">
        <f>H70*8.5%</f>
        <v>3459.84</v>
      </c>
      <c r="I71">
        <v>2040</v>
      </c>
      <c r="J71">
        <v>12</v>
      </c>
      <c r="K71">
        <f t="shared" si="3"/>
        <v>83924</v>
      </c>
      <c r="L71">
        <f t="shared" si="4"/>
        <v>117848</v>
      </c>
    </row>
    <row r="72" spans="1:12" x14ac:dyDescent="0.25">
      <c r="B72">
        <f>AVERAGE(B41:B71)</f>
        <v>10226.44</v>
      </c>
      <c r="C72">
        <f>AVERAGE(C41:C71)</f>
        <v>10103.085714285708</v>
      </c>
      <c r="I72">
        <v>2041</v>
      </c>
      <c r="J72">
        <v>12</v>
      </c>
      <c r="K72">
        <f t="shared" si="3"/>
        <v>83924</v>
      </c>
      <c r="L72">
        <f t="shared" si="4"/>
        <v>117848</v>
      </c>
    </row>
    <row r="73" spans="1:12" x14ac:dyDescent="0.25">
      <c r="I73">
        <v>2042</v>
      </c>
      <c r="J73">
        <v>12</v>
      </c>
      <c r="K73">
        <f t="shared" si="3"/>
        <v>83924</v>
      </c>
      <c r="L73">
        <f t="shared" si="4"/>
        <v>117848</v>
      </c>
    </row>
    <row r="74" spans="1:12" x14ac:dyDescent="0.25">
      <c r="C74" s="16">
        <f>C68+B68</f>
        <v>16294.3</v>
      </c>
      <c r="I74">
        <v>2043</v>
      </c>
      <c r="J74">
        <v>12</v>
      </c>
      <c r="K74">
        <f t="shared" si="3"/>
        <v>83924</v>
      </c>
      <c r="L74">
        <f t="shared" si="4"/>
        <v>117848</v>
      </c>
    </row>
    <row r="75" spans="1:12" x14ac:dyDescent="0.25">
      <c r="C75" s="16">
        <f>20000-C74</f>
        <v>3705.7000000000007</v>
      </c>
      <c r="I75">
        <v>2044</v>
      </c>
      <c r="J75">
        <v>12</v>
      </c>
      <c r="K75">
        <f t="shared" si="3"/>
        <v>83924</v>
      </c>
      <c r="L75">
        <f t="shared" si="4"/>
        <v>117848</v>
      </c>
    </row>
    <row r="76" spans="1:12" x14ac:dyDescent="0.25">
      <c r="K76">
        <f>SUM(K51:K75)</f>
        <v>2042150.6666666667</v>
      </c>
      <c r="L76">
        <f>SUM(L51:L75)</f>
        <v>2867634.6666666665</v>
      </c>
    </row>
    <row r="91" spans="8:8" x14ac:dyDescent="0.25">
      <c r="H91" s="11"/>
    </row>
    <row r="92" spans="8:8" x14ac:dyDescent="0.25">
      <c r="H92" s="11"/>
    </row>
  </sheetData>
  <pageMargins left="0.7" right="0.7" top="0.75" bottom="0.75" header="0.3" footer="0.3"/>
  <pageSetup paperSize="9" orientation="portrait" r:id="rId1"/>
  <ignoredErrors>
    <ignoredError sqref="E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zoomScale="85" zoomScaleNormal="85" workbookViewId="0">
      <selection activeCell="F19" sqref="F19"/>
    </sheetView>
  </sheetViews>
  <sheetFormatPr defaultRowHeight="15" x14ac:dyDescent="0.25"/>
  <cols>
    <col min="1" max="1" width="9.28515625" customWidth="1"/>
    <col min="7" max="8" width="11.5703125" bestFit="1" customWidth="1"/>
    <col min="9" max="9" width="11.42578125" bestFit="1" customWidth="1"/>
    <col min="10" max="10" width="11.5703125" bestFit="1" customWidth="1"/>
    <col min="11" max="11" width="12.140625" customWidth="1"/>
    <col min="12" max="12" width="11.5703125" bestFit="1" customWidth="1"/>
    <col min="13" max="13" width="11.42578125" bestFit="1" customWidth="1"/>
    <col min="14" max="14" width="11.7109375" bestFit="1" customWidth="1"/>
  </cols>
  <sheetData>
    <row r="1" spans="6:14" x14ac:dyDescent="0.25">
      <c r="F1" t="s">
        <v>7</v>
      </c>
      <c r="G1" t="s">
        <v>62</v>
      </c>
      <c r="K1" t="s">
        <v>7</v>
      </c>
      <c r="L1" t="s">
        <v>62</v>
      </c>
    </row>
    <row r="2" spans="6:14" x14ac:dyDescent="0.25">
      <c r="F2" t="s">
        <v>33</v>
      </c>
      <c r="G2" s="9">
        <v>0.41666666666666669</v>
      </c>
      <c r="H2">
        <v>9.58</v>
      </c>
      <c r="I2" s="8"/>
      <c r="J2" s="9"/>
      <c r="K2" t="s">
        <v>33</v>
      </c>
      <c r="L2" s="9">
        <v>0.375</v>
      </c>
      <c r="N2" s="8"/>
    </row>
    <row r="3" spans="6:14" x14ac:dyDescent="0.25">
      <c r="G3" s="32">
        <v>0.41250000000000003</v>
      </c>
      <c r="L3" s="32">
        <v>0.5131944444444444</v>
      </c>
    </row>
    <row r="4" spans="6:14" x14ac:dyDescent="0.25">
      <c r="G4" s="8">
        <v>0.38541666666666669</v>
      </c>
      <c r="L4" s="8">
        <v>0.38541666666666669</v>
      </c>
    </row>
    <row r="5" spans="6:14" x14ac:dyDescent="0.25">
      <c r="G5" s="8">
        <f>G3+G4</f>
        <v>0.79791666666666672</v>
      </c>
      <c r="H5" s="8"/>
      <c r="L5" s="8">
        <f>L3+L4</f>
        <v>0.89861111111111103</v>
      </c>
      <c r="M5" s="8"/>
    </row>
    <row r="6" spans="6:14" x14ac:dyDescent="0.25">
      <c r="G6" s="32">
        <v>0.98958333333333337</v>
      </c>
      <c r="L6" s="32">
        <v>0.99097222222222225</v>
      </c>
    </row>
    <row r="7" spans="6:14" x14ac:dyDescent="0.25">
      <c r="F7" t="s">
        <v>23</v>
      </c>
      <c r="G7" s="8">
        <f>G6-G5</f>
        <v>0.19166666666666665</v>
      </c>
      <c r="H7" s="8">
        <f>G7</f>
        <v>0.19166666666666665</v>
      </c>
      <c r="I7" s="10">
        <f>G4+G7</f>
        <v>0.57708333333333339</v>
      </c>
      <c r="K7" t="s">
        <v>23</v>
      </c>
      <c r="L7" s="8">
        <f>L6-L5</f>
        <v>9.2361111111111227E-2</v>
      </c>
      <c r="M7" s="8">
        <f>L7</f>
        <v>9.2361111111111227E-2</v>
      </c>
      <c r="N7" s="10">
        <f>L4+L7</f>
        <v>0.47777777777777791</v>
      </c>
    </row>
    <row r="9" spans="6:14" x14ac:dyDescent="0.25">
      <c r="G9" s="8">
        <v>0.20972222222222223</v>
      </c>
      <c r="L9" s="8">
        <v>0.37708333333333338</v>
      </c>
    </row>
    <row r="10" spans="6:14" x14ac:dyDescent="0.25">
      <c r="G10" s="8">
        <v>0.38541666666666669</v>
      </c>
      <c r="L10" s="8">
        <v>0.38541666666666669</v>
      </c>
    </row>
    <row r="11" spans="6:14" x14ac:dyDescent="0.25">
      <c r="G11" s="8">
        <f>G9+G10</f>
        <v>0.59513888888888888</v>
      </c>
      <c r="L11" s="8">
        <f>L9+L10</f>
        <v>0.76250000000000007</v>
      </c>
    </row>
    <row r="12" spans="6:14" x14ac:dyDescent="0.25">
      <c r="G12" s="9">
        <v>0.81805555555555554</v>
      </c>
      <c r="L12" s="8">
        <v>0.83194444444444438</v>
      </c>
    </row>
    <row r="13" spans="6:14" x14ac:dyDescent="0.25">
      <c r="G13" s="8">
        <f>G12-G11</f>
        <v>0.22291666666666665</v>
      </c>
      <c r="H13" s="8">
        <f>G13</f>
        <v>0.22291666666666665</v>
      </c>
      <c r="I13" s="10">
        <f>G10+G13</f>
        <v>0.60833333333333339</v>
      </c>
      <c r="L13" s="8">
        <f>L12-L11</f>
        <v>6.9444444444444309E-2</v>
      </c>
      <c r="M13" s="8">
        <f>L13</f>
        <v>6.9444444444444309E-2</v>
      </c>
      <c r="N13" s="10">
        <f>L10+L13</f>
        <v>0.45486111111111099</v>
      </c>
    </row>
    <row r="14" spans="6:14" x14ac:dyDescent="0.25">
      <c r="H14" s="9">
        <f>H13+H7</f>
        <v>0.4145833333333333</v>
      </c>
      <c r="I14" s="9">
        <f>I13+I7</f>
        <v>1.1854166666666668</v>
      </c>
      <c r="M14" s="9">
        <f>M13+M7</f>
        <v>0.16180555555555554</v>
      </c>
      <c r="N14" s="9">
        <f>N13+N7</f>
        <v>0.93263888888888891</v>
      </c>
    </row>
    <row r="15" spans="6:14" x14ac:dyDescent="0.25">
      <c r="G15" s="8"/>
      <c r="L15" s="9"/>
    </row>
    <row r="16" spans="6:14" x14ac:dyDescent="0.25">
      <c r="K16" s="8"/>
      <c r="L16" s="8"/>
    </row>
    <row r="17" spans="11:11" x14ac:dyDescent="0.25">
      <c r="K17" s="8"/>
    </row>
    <row r="52" spans="7:12" x14ac:dyDescent="0.25">
      <c r="G52" s="17"/>
    </row>
    <row r="53" spans="7:12" x14ac:dyDescent="0.25">
      <c r="G53" s="17"/>
    </row>
    <row r="54" spans="7:12" x14ac:dyDescent="0.25">
      <c r="G54" s="17"/>
    </row>
    <row r="55" spans="7:12" x14ac:dyDescent="0.25">
      <c r="L55" s="16"/>
    </row>
    <row r="56" spans="7:12" x14ac:dyDescent="0.25">
      <c r="L56" s="16"/>
    </row>
    <row r="57" spans="7:12" x14ac:dyDescent="0.25">
      <c r="L57" s="16"/>
    </row>
    <row r="59" spans="7:12" x14ac:dyDescent="0.25">
      <c r="L59" s="16"/>
    </row>
    <row r="100" spans="1:4" ht="15.75" thickBot="1" x14ac:dyDescent="0.3"/>
    <row r="101" spans="1:4" ht="48" customHeight="1" x14ac:dyDescent="0.25">
      <c r="A101" s="18"/>
      <c r="B101" s="19"/>
      <c r="C101" s="19"/>
      <c r="D101" s="20"/>
    </row>
    <row r="102" spans="1:4" ht="48" customHeight="1" x14ac:dyDescent="0.25">
      <c r="A102" s="21"/>
      <c r="B102" s="22"/>
      <c r="C102" s="22"/>
      <c r="D102" s="23"/>
    </row>
    <row r="103" spans="1:4" ht="48" customHeight="1" x14ac:dyDescent="0.25">
      <c r="A103" s="21"/>
      <c r="B103" s="22"/>
      <c r="C103" s="22"/>
      <c r="D103" s="23"/>
    </row>
    <row r="104" spans="1:4" ht="46.5" customHeight="1" thickBot="1" x14ac:dyDescent="0.3">
      <c r="A104" s="24"/>
      <c r="B104" s="25"/>
      <c r="C104" s="25"/>
      <c r="D104" s="26"/>
    </row>
  </sheetData>
  <sortState ref="B2:C104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5"/>
  <sheetViews>
    <sheetView tabSelected="1" zoomScale="85" zoomScaleNormal="85" workbookViewId="0">
      <selection activeCell="B4" sqref="B4"/>
    </sheetView>
  </sheetViews>
  <sheetFormatPr defaultRowHeight="15" x14ac:dyDescent="0.25"/>
  <cols>
    <col min="4" max="4" width="13.7109375" bestFit="1" customWidth="1"/>
    <col min="5" max="5" width="10.85546875" bestFit="1" customWidth="1"/>
    <col min="6" max="6" width="14.85546875" bestFit="1" customWidth="1"/>
    <col min="7" max="7" width="15.7109375" bestFit="1" customWidth="1"/>
    <col min="8" max="8" width="14.5703125" customWidth="1"/>
  </cols>
  <sheetData>
    <row r="1" spans="1:8" x14ac:dyDescent="0.25">
      <c r="E1" t="s">
        <v>50</v>
      </c>
      <c r="F1">
        <v>4500000</v>
      </c>
      <c r="G1">
        <v>1500000</v>
      </c>
      <c r="H1">
        <f>5000*1200</f>
        <v>6000000</v>
      </c>
    </row>
    <row r="2" spans="1:8" x14ac:dyDescent="0.25">
      <c r="E2" t="s">
        <v>51</v>
      </c>
      <c r="F2">
        <v>10</v>
      </c>
      <c r="G2">
        <f>F1+G1</f>
        <v>6000000</v>
      </c>
      <c r="H2">
        <v>500000</v>
      </c>
    </row>
    <row r="3" spans="1:8" x14ac:dyDescent="0.25">
      <c r="E3" t="s">
        <v>52</v>
      </c>
      <c r="F3" s="14">
        <v>8.7999999999999995E-2</v>
      </c>
      <c r="H3">
        <f>SUM(H1:H2)</f>
        <v>6500000</v>
      </c>
    </row>
    <row r="4" spans="1:8" x14ac:dyDescent="0.25">
      <c r="E4" t="s">
        <v>53</v>
      </c>
      <c r="F4" s="27">
        <f>PMT(F3/12,F2*12,-F1)</f>
        <v>56518.163700353158</v>
      </c>
    </row>
    <row r="5" spans="1:8" x14ac:dyDescent="0.25">
      <c r="C5" t="s">
        <v>61</v>
      </c>
      <c r="D5" t="s">
        <v>54</v>
      </c>
      <c r="E5" t="s">
        <v>55</v>
      </c>
      <c r="F5" s="29" t="s">
        <v>58</v>
      </c>
      <c r="G5" s="30" t="s">
        <v>56</v>
      </c>
      <c r="H5" t="s">
        <v>57</v>
      </c>
    </row>
    <row r="6" spans="1:8" x14ac:dyDescent="0.25">
      <c r="C6">
        <v>1</v>
      </c>
      <c r="D6" s="16">
        <v>4500000</v>
      </c>
      <c r="E6" s="16">
        <f>D6*$F$3</f>
        <v>396000</v>
      </c>
      <c r="F6" s="16">
        <f>E6/12</f>
        <v>33000</v>
      </c>
      <c r="G6" s="16">
        <f>$F$4-F6</f>
        <v>23518.163700353158</v>
      </c>
      <c r="H6" s="16">
        <f>D6-G6</f>
        <v>4476481.8362996466</v>
      </c>
    </row>
    <row r="7" spans="1:8" x14ac:dyDescent="0.25">
      <c r="C7">
        <v>2</v>
      </c>
      <c r="D7" s="16">
        <f>H6</f>
        <v>4476481.8362996466</v>
      </c>
      <c r="E7" s="16">
        <f>D7*$F$3</f>
        <v>393930.40159436886</v>
      </c>
      <c r="F7" s="16">
        <f>E7/12</f>
        <v>32827.533466197405</v>
      </c>
      <c r="G7" s="16">
        <f>$F$4-F7</f>
        <v>23690.630234155753</v>
      </c>
      <c r="H7" s="16">
        <f>D7-G7</f>
        <v>4452791.2060654908</v>
      </c>
    </row>
    <row r="8" spans="1:8" x14ac:dyDescent="0.25">
      <c r="A8">
        <v>49545</v>
      </c>
      <c r="B8">
        <v>85670</v>
      </c>
      <c r="C8">
        <v>3</v>
      </c>
      <c r="D8" s="16">
        <f>H7</f>
        <v>4452791.2060654908</v>
      </c>
      <c r="E8" s="16">
        <f>D8*$F$3</f>
        <v>391845.62613376317</v>
      </c>
      <c r="F8" s="16">
        <f>E8/12</f>
        <v>32653.802177813599</v>
      </c>
      <c r="G8" s="16">
        <f>$F$4-F8</f>
        <v>23864.361522539559</v>
      </c>
      <c r="H8" s="16">
        <f>D8-G8</f>
        <v>4428926.8445429513</v>
      </c>
    </row>
    <row r="9" spans="1:8" x14ac:dyDescent="0.25">
      <c r="C9">
        <v>4</v>
      </c>
      <c r="D9" s="16">
        <f t="shared" ref="D9:D72" si="0">H8</f>
        <v>4428926.8445429513</v>
      </c>
      <c r="E9" s="16">
        <f t="shared" ref="E9:E72" si="1">D9*$F$3</f>
        <v>389745.56231977971</v>
      </c>
      <c r="F9" s="16">
        <f t="shared" ref="F9:F72" si="2">E9/12</f>
        <v>32478.796859981641</v>
      </c>
      <c r="G9" s="16">
        <f t="shared" ref="G9:G72" si="3">$F$4-F9</f>
        <v>24039.366840371516</v>
      </c>
      <c r="H9" s="16">
        <f t="shared" ref="H9:H72" si="4">D9-G9</f>
        <v>4404887.4777025795</v>
      </c>
    </row>
    <row r="10" spans="1:8" x14ac:dyDescent="0.25">
      <c r="B10">
        <f>A8/B8*100</f>
        <v>57.832380063032559</v>
      </c>
      <c r="C10">
        <v>5</v>
      </c>
      <c r="D10" s="16">
        <f t="shared" si="0"/>
        <v>4404887.4777025795</v>
      </c>
      <c r="E10" s="16">
        <f t="shared" si="1"/>
        <v>387630.09803782695</v>
      </c>
      <c r="F10" s="16">
        <f t="shared" si="2"/>
        <v>32302.508169818913</v>
      </c>
      <c r="G10" s="16">
        <f t="shared" si="3"/>
        <v>24215.655530534244</v>
      </c>
      <c r="H10" s="16">
        <f t="shared" si="4"/>
        <v>4380671.8221720448</v>
      </c>
    </row>
    <row r="11" spans="1:8" x14ac:dyDescent="0.25">
      <c r="C11">
        <v>6</v>
      </c>
      <c r="D11" s="16">
        <f t="shared" si="0"/>
        <v>4380671.8221720448</v>
      </c>
      <c r="E11" s="16">
        <f t="shared" si="1"/>
        <v>385499.12035113992</v>
      </c>
      <c r="F11" s="16">
        <f t="shared" si="2"/>
        <v>32124.926695928327</v>
      </c>
      <c r="G11" s="16">
        <f t="shared" si="3"/>
        <v>24393.237004424831</v>
      </c>
      <c r="H11" s="16">
        <f t="shared" si="4"/>
        <v>4356278.5851676203</v>
      </c>
    </row>
    <row r="12" spans="1:8" x14ac:dyDescent="0.25">
      <c r="A12" t="s">
        <v>59</v>
      </c>
      <c r="C12">
        <v>7</v>
      </c>
      <c r="D12" s="16">
        <f t="shared" si="0"/>
        <v>4356278.5851676203</v>
      </c>
      <c r="E12" s="16">
        <f t="shared" si="1"/>
        <v>383352.51549475058</v>
      </c>
      <c r="F12" s="16">
        <f t="shared" si="2"/>
        <v>31946.042957895883</v>
      </c>
      <c r="G12" s="16">
        <f t="shared" si="3"/>
        <v>24572.120742457275</v>
      </c>
      <c r="H12" s="16">
        <f t="shared" si="4"/>
        <v>4331706.4644251633</v>
      </c>
    </row>
    <row r="13" spans="1:8" x14ac:dyDescent="0.25">
      <c r="A13" t="s">
        <v>60</v>
      </c>
      <c r="C13">
        <v>8</v>
      </c>
      <c r="D13" s="16">
        <f t="shared" si="0"/>
        <v>4331706.4644251633</v>
      </c>
      <c r="E13" s="16">
        <f t="shared" si="1"/>
        <v>381190.16886941437</v>
      </c>
      <c r="F13" s="16">
        <f t="shared" si="2"/>
        <v>31765.847405784531</v>
      </c>
      <c r="G13" s="16">
        <f t="shared" si="3"/>
        <v>24752.316294568627</v>
      </c>
      <c r="H13" s="16">
        <f t="shared" si="4"/>
        <v>4306954.1481305948</v>
      </c>
    </row>
    <row r="14" spans="1:8" x14ac:dyDescent="0.25">
      <c r="C14">
        <v>9</v>
      </c>
      <c r="D14" s="16">
        <f t="shared" si="0"/>
        <v>4306954.1481305948</v>
      </c>
      <c r="E14" s="16">
        <f t="shared" si="1"/>
        <v>379011.96503549232</v>
      </c>
      <c r="F14" s="16">
        <f t="shared" si="2"/>
        <v>31584.330419624359</v>
      </c>
      <c r="G14" s="16">
        <f t="shared" si="3"/>
        <v>24933.833280728799</v>
      </c>
      <c r="H14" s="16">
        <f t="shared" si="4"/>
        <v>4282020.3148498656</v>
      </c>
    </row>
    <row r="15" spans="1:8" x14ac:dyDescent="0.25">
      <c r="C15">
        <v>10</v>
      </c>
      <c r="D15" s="16">
        <f t="shared" si="0"/>
        <v>4282020.3148498656</v>
      </c>
      <c r="E15" s="16">
        <f t="shared" si="1"/>
        <v>376817.78770678816</v>
      </c>
      <c r="F15" s="16">
        <f t="shared" si="2"/>
        <v>31401.482308899012</v>
      </c>
      <c r="G15" s="16">
        <f t="shared" si="3"/>
        <v>25116.681391454145</v>
      </c>
      <c r="H15" s="16">
        <f t="shared" si="4"/>
        <v>4256903.6334584113</v>
      </c>
    </row>
    <row r="16" spans="1:8" x14ac:dyDescent="0.25">
      <c r="C16">
        <v>11</v>
      </c>
      <c r="D16" s="16">
        <f t="shared" si="0"/>
        <v>4256903.6334584113</v>
      </c>
      <c r="E16" s="16">
        <f t="shared" si="1"/>
        <v>374607.51974434016</v>
      </c>
      <c r="F16" s="16">
        <f t="shared" si="2"/>
        <v>31217.293312028345</v>
      </c>
      <c r="G16" s="16">
        <f t="shared" si="3"/>
        <v>25300.870388324813</v>
      </c>
      <c r="H16" s="16">
        <f t="shared" si="4"/>
        <v>4231602.7630700869</v>
      </c>
    </row>
    <row r="17" spans="3:8" x14ac:dyDescent="0.25">
      <c r="C17">
        <v>12</v>
      </c>
      <c r="D17" s="16">
        <f t="shared" si="0"/>
        <v>4231602.7630700869</v>
      </c>
      <c r="E17" s="16">
        <f t="shared" si="1"/>
        <v>372381.04315016762</v>
      </c>
      <c r="F17" s="16">
        <f t="shared" si="2"/>
        <v>31031.753595847302</v>
      </c>
      <c r="G17" s="16">
        <f t="shared" si="3"/>
        <v>25486.410104505856</v>
      </c>
      <c r="H17" s="16">
        <f t="shared" si="4"/>
        <v>4206116.3529655812</v>
      </c>
    </row>
    <row r="18" spans="3:8" x14ac:dyDescent="0.25">
      <c r="C18">
        <v>13</v>
      </c>
      <c r="D18" s="16">
        <f t="shared" si="0"/>
        <v>4206116.3529655812</v>
      </c>
      <c r="E18" s="16">
        <f t="shared" si="1"/>
        <v>370138.23906097113</v>
      </c>
      <c r="F18" s="28">
        <f t="shared" si="2"/>
        <v>30844.853255080929</v>
      </c>
      <c r="G18" s="28">
        <f t="shared" si="3"/>
        <v>25673.310445272229</v>
      </c>
      <c r="H18" s="16">
        <f t="shared" si="4"/>
        <v>4180443.0425203089</v>
      </c>
    </row>
    <row r="19" spans="3:8" x14ac:dyDescent="0.25">
      <c r="C19">
        <v>14</v>
      </c>
      <c r="D19" s="16">
        <f t="shared" si="0"/>
        <v>4180443.0425203089</v>
      </c>
      <c r="E19" s="16">
        <f t="shared" si="1"/>
        <v>367878.98774178716</v>
      </c>
      <c r="F19" s="16">
        <f t="shared" si="2"/>
        <v>30656.582311815597</v>
      </c>
      <c r="G19" s="16">
        <f t="shared" si="3"/>
        <v>25861.581388537561</v>
      </c>
      <c r="H19" s="16">
        <f t="shared" si="4"/>
        <v>4154581.4611317711</v>
      </c>
    </row>
    <row r="20" spans="3:8" x14ac:dyDescent="0.25">
      <c r="C20">
        <v>15</v>
      </c>
      <c r="D20" s="16">
        <f t="shared" si="0"/>
        <v>4154581.4611317711</v>
      </c>
      <c r="E20" s="16">
        <f t="shared" si="1"/>
        <v>365603.16857959586</v>
      </c>
      <c r="F20" s="16">
        <f t="shared" si="2"/>
        <v>30466.930714966322</v>
      </c>
      <c r="G20" s="16">
        <f t="shared" si="3"/>
        <v>26051.232985386836</v>
      </c>
      <c r="H20" s="16">
        <f t="shared" si="4"/>
        <v>4128530.2281463845</v>
      </c>
    </row>
    <row r="21" spans="3:8" x14ac:dyDescent="0.25">
      <c r="C21">
        <v>16</v>
      </c>
      <c r="D21" s="16">
        <f t="shared" si="0"/>
        <v>4128530.2281463845</v>
      </c>
      <c r="E21" s="16">
        <f t="shared" si="1"/>
        <v>363310.66007688182</v>
      </c>
      <c r="F21" s="16">
        <f t="shared" si="2"/>
        <v>30275.888339740151</v>
      </c>
      <c r="G21" s="16">
        <f t="shared" si="3"/>
        <v>26242.275360613006</v>
      </c>
      <c r="H21" s="16">
        <f t="shared" si="4"/>
        <v>4102287.9527857713</v>
      </c>
    </row>
    <row r="22" spans="3:8" x14ac:dyDescent="0.25">
      <c r="C22">
        <v>17</v>
      </c>
      <c r="D22" s="16">
        <f t="shared" si="0"/>
        <v>4102287.9527857713</v>
      </c>
      <c r="E22" s="16">
        <f t="shared" si="1"/>
        <v>361001.33984514786</v>
      </c>
      <c r="F22" s="16">
        <f t="shared" si="2"/>
        <v>30083.444987095656</v>
      </c>
      <c r="G22" s="16">
        <f t="shared" si="3"/>
        <v>26434.718713257502</v>
      </c>
      <c r="H22" s="16">
        <f t="shared" si="4"/>
        <v>4075853.2340725139</v>
      </c>
    </row>
    <row r="23" spans="3:8" x14ac:dyDescent="0.25">
      <c r="C23">
        <v>18</v>
      </c>
      <c r="D23" s="16">
        <f t="shared" si="0"/>
        <v>4075853.2340725139</v>
      </c>
      <c r="E23" s="16">
        <f t="shared" si="1"/>
        <v>358675.08459838119</v>
      </c>
      <c r="F23" s="16">
        <f t="shared" si="2"/>
        <v>29889.590383198432</v>
      </c>
      <c r="G23" s="16">
        <f t="shared" si="3"/>
        <v>26628.573317154725</v>
      </c>
      <c r="H23" s="16">
        <f t="shared" si="4"/>
        <v>4049224.6607553591</v>
      </c>
    </row>
    <row r="24" spans="3:8" x14ac:dyDescent="0.25">
      <c r="C24">
        <v>19</v>
      </c>
      <c r="D24" s="16">
        <f t="shared" si="0"/>
        <v>4049224.6607553591</v>
      </c>
      <c r="E24" s="16">
        <f t="shared" si="1"/>
        <v>356331.77014647156</v>
      </c>
      <c r="F24" s="28">
        <f t="shared" si="2"/>
        <v>29694.314178872632</v>
      </c>
      <c r="G24" s="16">
        <f t="shared" si="3"/>
        <v>26823.849521480526</v>
      </c>
      <c r="H24" s="16">
        <f t="shared" si="4"/>
        <v>4022400.8112338786</v>
      </c>
    </row>
    <row r="25" spans="3:8" x14ac:dyDescent="0.25">
      <c r="C25">
        <v>20</v>
      </c>
      <c r="D25" s="16">
        <f t="shared" si="0"/>
        <v>4022400.8112338786</v>
      </c>
      <c r="E25" s="16">
        <f t="shared" si="1"/>
        <v>353971.27138858131</v>
      </c>
      <c r="F25" s="16">
        <f t="shared" si="2"/>
        <v>29497.605949048444</v>
      </c>
      <c r="G25" s="16">
        <f t="shared" si="3"/>
        <v>27020.557751304714</v>
      </c>
      <c r="H25" s="16">
        <f t="shared" si="4"/>
        <v>3995380.2534825737</v>
      </c>
    </row>
    <row r="26" spans="3:8" x14ac:dyDescent="0.25">
      <c r="C26">
        <v>21</v>
      </c>
      <c r="D26" s="16">
        <f t="shared" si="0"/>
        <v>3995380.2534825737</v>
      </c>
      <c r="E26" s="16">
        <f t="shared" si="1"/>
        <v>351593.46230646648</v>
      </c>
      <c r="F26" s="16">
        <f t="shared" si="2"/>
        <v>29299.45519220554</v>
      </c>
      <c r="G26" s="16">
        <f t="shared" si="3"/>
        <v>27218.708508147618</v>
      </c>
      <c r="H26" s="16">
        <f t="shared" si="4"/>
        <v>3968161.5449744263</v>
      </c>
    </row>
    <row r="27" spans="3:8" x14ac:dyDescent="0.25">
      <c r="C27">
        <v>22</v>
      </c>
      <c r="D27" s="16">
        <f t="shared" si="0"/>
        <v>3968161.5449744263</v>
      </c>
      <c r="E27" s="16">
        <f t="shared" si="1"/>
        <v>349198.21595774952</v>
      </c>
      <c r="F27" s="16">
        <f t="shared" si="2"/>
        <v>29099.85132981246</v>
      </c>
      <c r="G27" s="16">
        <f t="shared" si="3"/>
        <v>27418.312370540698</v>
      </c>
      <c r="H27" s="16">
        <f t="shared" si="4"/>
        <v>3940743.2326038857</v>
      </c>
    </row>
    <row r="28" spans="3:8" x14ac:dyDescent="0.25">
      <c r="C28">
        <v>23</v>
      </c>
      <c r="D28" s="16">
        <f t="shared" si="0"/>
        <v>3940743.2326038857</v>
      </c>
      <c r="E28" s="16">
        <f t="shared" si="1"/>
        <v>346785.40446914191</v>
      </c>
      <c r="F28" s="16">
        <f t="shared" si="2"/>
        <v>28898.783705761827</v>
      </c>
      <c r="G28" s="16">
        <f t="shared" si="3"/>
        <v>27619.379994591331</v>
      </c>
      <c r="H28" s="16">
        <f t="shared" si="4"/>
        <v>3913123.8526092945</v>
      </c>
    </row>
    <row r="29" spans="3:8" x14ac:dyDescent="0.25">
      <c r="C29">
        <v>24</v>
      </c>
      <c r="D29" s="16">
        <f t="shared" si="0"/>
        <v>3913123.8526092945</v>
      </c>
      <c r="E29" s="16">
        <f t="shared" si="1"/>
        <v>344354.8990296179</v>
      </c>
      <c r="F29" s="16">
        <f t="shared" si="2"/>
        <v>28696.24158580149</v>
      </c>
      <c r="G29" s="16">
        <f t="shared" si="3"/>
        <v>27821.922114551668</v>
      </c>
      <c r="H29" s="16">
        <f t="shared" si="4"/>
        <v>3885301.9304947429</v>
      </c>
    </row>
    <row r="30" spans="3:8" x14ac:dyDescent="0.25">
      <c r="C30">
        <v>25</v>
      </c>
      <c r="D30" s="16">
        <f t="shared" si="0"/>
        <v>3885301.9304947429</v>
      </c>
      <c r="E30" s="16">
        <f t="shared" si="1"/>
        <v>341906.56988353736</v>
      </c>
      <c r="F30" s="16">
        <f t="shared" si="2"/>
        <v>28492.214156961447</v>
      </c>
      <c r="G30" s="16">
        <f t="shared" si="3"/>
        <v>28025.949543391711</v>
      </c>
      <c r="H30" s="16">
        <f t="shared" si="4"/>
        <v>3857275.9809513511</v>
      </c>
    </row>
    <row r="31" spans="3:8" x14ac:dyDescent="0.25">
      <c r="C31">
        <v>26</v>
      </c>
      <c r="D31" s="16">
        <f t="shared" si="0"/>
        <v>3857275.9809513511</v>
      </c>
      <c r="E31" s="16">
        <f t="shared" si="1"/>
        <v>339440.2863237189</v>
      </c>
      <c r="F31" s="16">
        <f t="shared" si="2"/>
        <v>28286.690526976574</v>
      </c>
      <c r="G31" s="16">
        <f t="shared" si="3"/>
        <v>28231.473173376584</v>
      </c>
      <c r="H31" s="16">
        <f t="shared" si="4"/>
        <v>3829044.5077779745</v>
      </c>
    </row>
    <row r="32" spans="3:8" x14ac:dyDescent="0.25">
      <c r="C32">
        <v>27</v>
      </c>
      <c r="D32" s="16">
        <f t="shared" si="0"/>
        <v>3829044.5077779745</v>
      </c>
      <c r="E32" s="16">
        <f t="shared" si="1"/>
        <v>336955.91668446176</v>
      </c>
      <c r="F32" s="16">
        <f t="shared" si="2"/>
        <v>28079.659723705146</v>
      </c>
      <c r="G32" s="16">
        <f t="shared" si="3"/>
        <v>28438.503976648011</v>
      </c>
      <c r="H32" s="16">
        <f t="shared" si="4"/>
        <v>3800606.0038013263</v>
      </c>
    </row>
    <row r="33" spans="3:8" x14ac:dyDescent="0.25">
      <c r="C33">
        <v>28</v>
      </c>
      <c r="D33" s="16">
        <f t="shared" si="0"/>
        <v>3800606.0038013263</v>
      </c>
      <c r="E33" s="16">
        <f t="shared" si="1"/>
        <v>334453.32833451667</v>
      </c>
      <c r="F33" s="16">
        <f t="shared" si="2"/>
        <v>27871.110694543055</v>
      </c>
      <c r="G33" s="16">
        <f t="shared" si="3"/>
        <v>28647.053005810103</v>
      </c>
      <c r="H33" s="16">
        <f t="shared" si="4"/>
        <v>3771958.9507955164</v>
      </c>
    </row>
    <row r="34" spans="3:8" x14ac:dyDescent="0.25">
      <c r="C34">
        <v>29</v>
      </c>
      <c r="D34" s="16">
        <f t="shared" si="0"/>
        <v>3771958.9507955164</v>
      </c>
      <c r="E34" s="16">
        <f t="shared" si="1"/>
        <v>331932.38767000544</v>
      </c>
      <c r="F34" s="16">
        <f t="shared" si="2"/>
        <v>27661.032305833785</v>
      </c>
      <c r="G34" s="16">
        <f t="shared" si="3"/>
        <v>28857.131394519372</v>
      </c>
      <c r="H34" s="16">
        <f t="shared" si="4"/>
        <v>3743101.8194009969</v>
      </c>
    </row>
    <row r="35" spans="3:8" x14ac:dyDescent="0.25">
      <c r="C35">
        <v>30</v>
      </c>
      <c r="D35" s="16">
        <f t="shared" si="0"/>
        <v>3743101.8194009969</v>
      </c>
      <c r="E35" s="16">
        <f t="shared" si="1"/>
        <v>329392.96010728768</v>
      </c>
      <c r="F35" s="16">
        <f t="shared" si="2"/>
        <v>27449.413342273972</v>
      </c>
      <c r="G35" s="16">
        <f t="shared" si="3"/>
        <v>29068.750358079185</v>
      </c>
      <c r="H35" s="16">
        <f t="shared" si="4"/>
        <v>3714033.0690429178</v>
      </c>
    </row>
    <row r="36" spans="3:8" x14ac:dyDescent="0.25">
      <c r="C36">
        <v>31</v>
      </c>
      <c r="D36" s="16">
        <f t="shared" si="0"/>
        <v>3714033.0690429178</v>
      </c>
      <c r="E36" s="16">
        <f t="shared" si="1"/>
        <v>326834.91007577674</v>
      </c>
      <c r="F36" s="16">
        <f t="shared" si="2"/>
        <v>27236.242506314728</v>
      </c>
      <c r="G36" s="16">
        <f t="shared" si="3"/>
        <v>29281.92119403843</v>
      </c>
      <c r="H36" s="16">
        <f t="shared" si="4"/>
        <v>3684751.1478488795</v>
      </c>
    </row>
    <row r="37" spans="3:8" x14ac:dyDescent="0.25">
      <c r="C37">
        <v>32</v>
      </c>
      <c r="D37" s="16">
        <f t="shared" si="0"/>
        <v>3684751.1478488795</v>
      </c>
      <c r="E37" s="16">
        <f t="shared" si="1"/>
        <v>324258.10101070139</v>
      </c>
      <c r="F37" s="16">
        <f t="shared" si="2"/>
        <v>27021.508417558449</v>
      </c>
      <c r="G37" s="16">
        <f t="shared" si="3"/>
        <v>29496.655282794709</v>
      </c>
      <c r="H37" s="16">
        <f t="shared" si="4"/>
        <v>3655254.492566085</v>
      </c>
    </row>
    <row r="38" spans="3:8" x14ac:dyDescent="0.25">
      <c r="C38">
        <v>33</v>
      </c>
      <c r="D38" s="16">
        <f t="shared" si="0"/>
        <v>3655254.492566085</v>
      </c>
      <c r="E38" s="16">
        <f t="shared" si="1"/>
        <v>321662.39534581546</v>
      </c>
      <c r="F38" s="16">
        <f t="shared" si="2"/>
        <v>26805.199612151289</v>
      </c>
      <c r="G38" s="16">
        <f t="shared" si="3"/>
        <v>29712.964088201868</v>
      </c>
      <c r="H38" s="16">
        <f t="shared" si="4"/>
        <v>3625541.528477883</v>
      </c>
    </row>
    <row r="39" spans="3:8" x14ac:dyDescent="0.25">
      <c r="C39">
        <v>34</v>
      </c>
      <c r="D39" s="16">
        <f t="shared" si="0"/>
        <v>3625541.528477883</v>
      </c>
      <c r="E39" s="16">
        <f t="shared" si="1"/>
        <v>319047.65450605366</v>
      </c>
      <c r="F39" s="16">
        <f t="shared" si="2"/>
        <v>26587.304542171139</v>
      </c>
      <c r="G39" s="16">
        <f t="shared" si="3"/>
        <v>29930.859158182018</v>
      </c>
      <c r="H39" s="16">
        <f t="shared" si="4"/>
        <v>3595610.6693197009</v>
      </c>
    </row>
    <row r="40" spans="3:8" x14ac:dyDescent="0.25">
      <c r="C40">
        <v>35</v>
      </c>
      <c r="D40" s="16">
        <f t="shared" si="0"/>
        <v>3595610.6693197009</v>
      </c>
      <c r="E40" s="16">
        <f t="shared" si="1"/>
        <v>316413.73890013364</v>
      </c>
      <c r="F40" s="16">
        <f t="shared" si="2"/>
        <v>26367.811575011136</v>
      </c>
      <c r="G40" s="16">
        <f t="shared" si="3"/>
        <v>30150.352125342022</v>
      </c>
      <c r="H40" s="16">
        <f t="shared" si="4"/>
        <v>3565460.3171943589</v>
      </c>
    </row>
    <row r="41" spans="3:8" x14ac:dyDescent="0.25">
      <c r="C41">
        <v>36</v>
      </c>
      <c r="D41" s="16">
        <f t="shared" si="0"/>
        <v>3565460.3171943589</v>
      </c>
      <c r="E41" s="16">
        <f t="shared" si="1"/>
        <v>313760.50791310356</v>
      </c>
      <c r="F41" s="16">
        <f t="shared" si="2"/>
        <v>26146.708992758631</v>
      </c>
      <c r="G41" s="16">
        <f t="shared" si="3"/>
        <v>30371.454707594527</v>
      </c>
      <c r="H41" s="16">
        <f t="shared" si="4"/>
        <v>3535088.8624867643</v>
      </c>
    </row>
    <row r="42" spans="3:8" x14ac:dyDescent="0.25">
      <c r="C42">
        <v>37</v>
      </c>
      <c r="D42" s="16">
        <f t="shared" si="0"/>
        <v>3535088.8624867643</v>
      </c>
      <c r="E42" s="16">
        <f t="shared" si="1"/>
        <v>311087.81989883527</v>
      </c>
      <c r="F42" s="16">
        <f t="shared" si="2"/>
        <v>25923.984991569607</v>
      </c>
      <c r="G42" s="16">
        <f t="shared" si="3"/>
        <v>30594.178708783551</v>
      </c>
      <c r="H42" s="16">
        <f t="shared" si="4"/>
        <v>3504494.683777981</v>
      </c>
    </row>
    <row r="43" spans="3:8" x14ac:dyDescent="0.25">
      <c r="C43">
        <v>38</v>
      </c>
      <c r="D43" s="16">
        <f t="shared" si="0"/>
        <v>3504494.683777981</v>
      </c>
      <c r="E43" s="16">
        <f t="shared" si="1"/>
        <v>308395.53217246232</v>
      </c>
      <c r="F43" s="16">
        <f t="shared" si="2"/>
        <v>25699.627681038528</v>
      </c>
      <c r="G43" s="16">
        <f t="shared" si="3"/>
        <v>30818.53601931463</v>
      </c>
      <c r="H43" s="16">
        <f t="shared" si="4"/>
        <v>3473676.1477586664</v>
      </c>
    </row>
    <row r="44" spans="3:8" x14ac:dyDescent="0.25">
      <c r="C44">
        <v>39</v>
      </c>
      <c r="D44" s="16">
        <f t="shared" si="0"/>
        <v>3473676.1477586664</v>
      </c>
      <c r="E44" s="16">
        <f t="shared" si="1"/>
        <v>305683.50100276264</v>
      </c>
      <c r="F44" s="16">
        <f t="shared" si="2"/>
        <v>25473.625083563555</v>
      </c>
      <c r="G44" s="16">
        <f t="shared" si="3"/>
        <v>31044.538616789603</v>
      </c>
      <c r="H44" s="16">
        <f t="shared" si="4"/>
        <v>3442631.6091418769</v>
      </c>
    </row>
    <row r="45" spans="3:8" x14ac:dyDescent="0.25">
      <c r="C45">
        <v>40</v>
      </c>
      <c r="D45" s="16">
        <f t="shared" si="0"/>
        <v>3442631.6091418769</v>
      </c>
      <c r="E45" s="16">
        <f t="shared" si="1"/>
        <v>302951.58160448517</v>
      </c>
      <c r="F45" s="16">
        <f t="shared" si="2"/>
        <v>25245.965133707097</v>
      </c>
      <c r="G45" s="16">
        <f t="shared" si="3"/>
        <v>31272.19856664606</v>
      </c>
      <c r="H45" s="16">
        <f t="shared" si="4"/>
        <v>3411359.4105752311</v>
      </c>
    </row>
    <row r="46" spans="3:8" x14ac:dyDescent="0.25">
      <c r="C46">
        <v>41</v>
      </c>
      <c r="D46" s="16">
        <f t="shared" si="0"/>
        <v>3411359.4105752311</v>
      </c>
      <c r="E46" s="16">
        <f t="shared" si="1"/>
        <v>300199.62813062035</v>
      </c>
      <c r="F46" s="16">
        <f t="shared" si="2"/>
        <v>25016.635677551694</v>
      </c>
      <c r="G46" s="16">
        <f t="shared" si="3"/>
        <v>31501.528022801464</v>
      </c>
      <c r="H46" s="16">
        <f t="shared" si="4"/>
        <v>3379857.8825524296</v>
      </c>
    </row>
    <row r="47" spans="3:8" x14ac:dyDescent="0.25">
      <c r="C47">
        <v>42</v>
      </c>
      <c r="D47" s="16">
        <f t="shared" si="0"/>
        <v>3379857.8825524296</v>
      </c>
      <c r="E47" s="16">
        <f t="shared" si="1"/>
        <v>297427.49366461381</v>
      </c>
      <c r="F47" s="16">
        <f t="shared" si="2"/>
        <v>24785.624472051149</v>
      </c>
      <c r="G47" s="16">
        <f t="shared" si="3"/>
        <v>31732.539228302008</v>
      </c>
      <c r="H47" s="16">
        <f t="shared" si="4"/>
        <v>3348125.3433241276</v>
      </c>
    </row>
    <row r="48" spans="3:8" x14ac:dyDescent="0.25">
      <c r="C48">
        <v>43</v>
      </c>
      <c r="D48" s="16">
        <f t="shared" si="0"/>
        <v>3348125.3433241276</v>
      </c>
      <c r="E48" s="16">
        <f t="shared" si="1"/>
        <v>294635.03021252324</v>
      </c>
      <c r="F48" s="16">
        <f t="shared" si="2"/>
        <v>24552.919184376937</v>
      </c>
      <c r="G48" s="16">
        <f t="shared" si="3"/>
        <v>31965.244515976221</v>
      </c>
      <c r="H48" s="16">
        <f t="shared" si="4"/>
        <v>3316160.0988081512</v>
      </c>
    </row>
    <row r="49" spans="3:8" x14ac:dyDescent="0.25">
      <c r="C49">
        <v>44</v>
      </c>
      <c r="D49" s="16">
        <f t="shared" si="0"/>
        <v>3316160.0988081512</v>
      </c>
      <c r="E49" s="16">
        <f t="shared" si="1"/>
        <v>291822.08869511727</v>
      </c>
      <c r="F49" s="16">
        <f t="shared" si="2"/>
        <v>24318.507391259773</v>
      </c>
      <c r="G49" s="16">
        <f t="shared" si="3"/>
        <v>32199.656309093385</v>
      </c>
      <c r="H49" s="16">
        <f t="shared" si="4"/>
        <v>3283960.4424990579</v>
      </c>
    </row>
    <row r="50" spans="3:8" x14ac:dyDescent="0.25">
      <c r="C50">
        <v>45</v>
      </c>
      <c r="D50" s="16">
        <f t="shared" si="0"/>
        <v>3283960.4424990579</v>
      </c>
      <c r="E50" s="16">
        <f t="shared" si="1"/>
        <v>288988.51893991709</v>
      </c>
      <c r="F50" s="16">
        <f t="shared" si="2"/>
        <v>24082.376578326424</v>
      </c>
      <c r="G50" s="16">
        <f t="shared" si="3"/>
        <v>32435.787122026733</v>
      </c>
      <c r="H50" s="16">
        <f t="shared" si="4"/>
        <v>3251524.6553770313</v>
      </c>
    </row>
    <row r="51" spans="3:8" x14ac:dyDescent="0.25">
      <c r="C51">
        <v>46</v>
      </c>
      <c r="D51" s="16">
        <f t="shared" si="0"/>
        <v>3251524.6553770313</v>
      </c>
      <c r="E51" s="16">
        <f t="shared" si="1"/>
        <v>286134.16967317875</v>
      </c>
      <c r="F51" s="16">
        <f t="shared" si="2"/>
        <v>23844.514139431561</v>
      </c>
      <c r="G51" s="16">
        <f t="shared" si="3"/>
        <v>32673.649560921596</v>
      </c>
      <c r="H51" s="16">
        <f t="shared" si="4"/>
        <v>3218851.0058161095</v>
      </c>
    </row>
    <row r="52" spans="3:8" x14ac:dyDescent="0.25">
      <c r="C52">
        <v>47</v>
      </c>
      <c r="D52" s="16">
        <f t="shared" si="0"/>
        <v>3218851.0058161095</v>
      </c>
      <c r="E52" s="16">
        <f t="shared" si="1"/>
        <v>283258.88851181761</v>
      </c>
      <c r="F52" s="16">
        <f t="shared" si="2"/>
        <v>23604.9073759848</v>
      </c>
      <c r="G52" s="16">
        <f t="shared" si="3"/>
        <v>32913.256324368354</v>
      </c>
      <c r="H52" s="16">
        <f t="shared" si="4"/>
        <v>3185937.7494917409</v>
      </c>
    </row>
    <row r="53" spans="3:8" x14ac:dyDescent="0.25">
      <c r="C53">
        <v>48</v>
      </c>
      <c r="D53" s="16">
        <f t="shared" si="0"/>
        <v>3185937.7494917409</v>
      </c>
      <c r="E53" s="16">
        <f t="shared" si="1"/>
        <v>280362.52195527317</v>
      </c>
      <c r="F53" s="16">
        <f t="shared" si="2"/>
        <v>23363.543496272763</v>
      </c>
      <c r="G53" s="16">
        <f t="shared" si="3"/>
        <v>33154.620204080391</v>
      </c>
      <c r="H53" s="16">
        <f t="shared" si="4"/>
        <v>3152783.1292876606</v>
      </c>
    </row>
    <row r="54" spans="3:8" x14ac:dyDescent="0.25">
      <c r="C54">
        <v>49</v>
      </c>
      <c r="D54" s="31">
        <f>H53</f>
        <v>3152783.1292876606</v>
      </c>
      <c r="E54" s="16">
        <f t="shared" si="1"/>
        <v>277444.91537731414</v>
      </c>
      <c r="F54" s="16">
        <f t="shared" si="2"/>
        <v>23120.409614776177</v>
      </c>
      <c r="G54" s="16">
        <f t="shared" si="3"/>
        <v>33397.754085576977</v>
      </c>
      <c r="H54" s="16">
        <f t="shared" si="4"/>
        <v>3119385.3752020835</v>
      </c>
    </row>
    <row r="55" spans="3:8" x14ac:dyDescent="0.25">
      <c r="C55">
        <v>50</v>
      </c>
      <c r="D55" s="16">
        <f t="shared" si="0"/>
        <v>3119385.3752020835</v>
      </c>
      <c r="E55" s="16">
        <f t="shared" si="1"/>
        <v>274505.91301778331</v>
      </c>
      <c r="F55" s="16">
        <f t="shared" si="2"/>
        <v>22875.492751481943</v>
      </c>
      <c r="G55" s="16">
        <f t="shared" si="3"/>
        <v>33642.670948871215</v>
      </c>
      <c r="H55" s="16">
        <f t="shared" si="4"/>
        <v>3085742.7042532121</v>
      </c>
    </row>
    <row r="56" spans="3:8" x14ac:dyDescent="0.25">
      <c r="C56">
        <v>51</v>
      </c>
      <c r="D56" s="16">
        <f t="shared" si="0"/>
        <v>3085742.7042532121</v>
      </c>
      <c r="E56" s="16">
        <f t="shared" si="1"/>
        <v>271545.35797428264</v>
      </c>
      <c r="F56" s="16">
        <f t="shared" si="2"/>
        <v>22628.779831190219</v>
      </c>
      <c r="G56" s="16">
        <f t="shared" si="3"/>
        <v>33889.383869162935</v>
      </c>
      <c r="H56" s="16">
        <f t="shared" si="4"/>
        <v>3051853.3203840493</v>
      </c>
    </row>
    <row r="57" spans="3:8" x14ac:dyDescent="0.25">
      <c r="C57">
        <v>52</v>
      </c>
      <c r="D57" s="16">
        <f t="shared" si="0"/>
        <v>3051853.3203840493</v>
      </c>
      <c r="E57" s="16">
        <f t="shared" si="1"/>
        <v>268563.0921937963</v>
      </c>
      <c r="F57" s="16">
        <f t="shared" si="2"/>
        <v>22380.257682816358</v>
      </c>
      <c r="G57" s="16">
        <f t="shared" si="3"/>
        <v>34137.906017536799</v>
      </c>
      <c r="H57" s="16">
        <f t="shared" si="4"/>
        <v>3017715.4143665126</v>
      </c>
    </row>
    <row r="58" spans="3:8" x14ac:dyDescent="0.25">
      <c r="C58">
        <v>53</v>
      </c>
      <c r="D58" s="16">
        <f t="shared" si="0"/>
        <v>3017715.4143665126</v>
      </c>
      <c r="E58" s="16">
        <f t="shared" si="1"/>
        <v>265558.95646425307</v>
      </c>
      <c r="F58" s="16">
        <f t="shared" si="2"/>
        <v>22129.913038687755</v>
      </c>
      <c r="G58" s="16">
        <f t="shared" si="3"/>
        <v>34388.250661665399</v>
      </c>
      <c r="H58" s="16">
        <f t="shared" si="4"/>
        <v>2983327.163704847</v>
      </c>
    </row>
    <row r="59" spans="3:8" x14ac:dyDescent="0.25">
      <c r="C59">
        <v>54</v>
      </c>
      <c r="D59" s="16">
        <f t="shared" si="0"/>
        <v>2983327.163704847</v>
      </c>
      <c r="E59" s="16">
        <f t="shared" si="1"/>
        <v>262532.79040602653</v>
      </c>
      <c r="F59" s="16">
        <f t="shared" si="2"/>
        <v>21877.732533835544</v>
      </c>
      <c r="G59" s="16">
        <f t="shared" si="3"/>
        <v>34640.431166517614</v>
      </c>
      <c r="H59" s="16">
        <f t="shared" si="4"/>
        <v>2948686.7325383294</v>
      </c>
    </row>
    <row r="60" spans="3:8" x14ac:dyDescent="0.25">
      <c r="C60">
        <v>55</v>
      </c>
      <c r="D60" s="16">
        <f t="shared" si="0"/>
        <v>2948686.7325383294</v>
      </c>
      <c r="E60" s="16">
        <f t="shared" si="1"/>
        <v>259484.43246337297</v>
      </c>
      <c r="F60" s="16">
        <f t="shared" si="2"/>
        <v>21623.702705281081</v>
      </c>
      <c r="G60" s="16">
        <f t="shared" si="3"/>
        <v>34894.460995072077</v>
      </c>
      <c r="H60" s="16">
        <f t="shared" si="4"/>
        <v>2913792.2715432574</v>
      </c>
    </row>
    <row r="61" spans="3:8" x14ac:dyDescent="0.25">
      <c r="C61">
        <v>56</v>
      </c>
      <c r="D61" s="16">
        <f t="shared" si="0"/>
        <v>2913792.2715432574</v>
      </c>
      <c r="E61" s="16">
        <f t="shared" si="1"/>
        <v>256413.71989580663</v>
      </c>
      <c r="F61" s="16">
        <f t="shared" si="2"/>
        <v>21367.809991317219</v>
      </c>
      <c r="G61" s="16">
        <f t="shared" si="3"/>
        <v>35150.353709035939</v>
      </c>
      <c r="H61" s="16">
        <f t="shared" si="4"/>
        <v>2878641.9178342214</v>
      </c>
    </row>
    <row r="62" spans="3:8" x14ac:dyDescent="0.25">
      <c r="C62">
        <v>57</v>
      </c>
      <c r="D62" s="16">
        <f t="shared" si="0"/>
        <v>2878641.9178342214</v>
      </c>
      <c r="E62" s="16">
        <f t="shared" si="1"/>
        <v>253320.48876941146</v>
      </c>
      <c r="F62" s="16">
        <f t="shared" si="2"/>
        <v>21110.040730784287</v>
      </c>
      <c r="G62" s="16">
        <f t="shared" si="3"/>
        <v>35408.122969568867</v>
      </c>
      <c r="H62" s="16">
        <f t="shared" si="4"/>
        <v>2843233.7948646527</v>
      </c>
    </row>
    <row r="63" spans="3:8" x14ac:dyDescent="0.25">
      <c r="C63">
        <v>58</v>
      </c>
      <c r="D63" s="16">
        <f t="shared" si="0"/>
        <v>2843233.7948646527</v>
      </c>
      <c r="E63" s="16">
        <f t="shared" si="1"/>
        <v>250204.57394808941</v>
      </c>
      <c r="F63" s="16">
        <f t="shared" si="2"/>
        <v>20850.381162340786</v>
      </c>
      <c r="G63" s="16">
        <f t="shared" si="3"/>
        <v>35667.782538012369</v>
      </c>
      <c r="H63" s="16">
        <f t="shared" si="4"/>
        <v>2807566.0123266401</v>
      </c>
    </row>
    <row r="64" spans="3:8" x14ac:dyDescent="0.25">
      <c r="C64">
        <v>59</v>
      </c>
      <c r="D64" s="16">
        <f t="shared" si="0"/>
        <v>2807566.0123266401</v>
      </c>
      <c r="E64" s="16">
        <f t="shared" si="1"/>
        <v>247065.80908474431</v>
      </c>
      <c r="F64" s="16">
        <f t="shared" si="2"/>
        <v>20588.817423728691</v>
      </c>
      <c r="G64" s="16">
        <f t="shared" si="3"/>
        <v>35929.346276624463</v>
      </c>
      <c r="H64" s="16">
        <f t="shared" si="4"/>
        <v>2771636.6660500155</v>
      </c>
    </row>
    <row r="65" spans="3:8" x14ac:dyDescent="0.25">
      <c r="C65">
        <v>60</v>
      </c>
      <c r="D65" s="16">
        <f t="shared" si="0"/>
        <v>2771636.6660500155</v>
      </c>
      <c r="E65" s="16">
        <f t="shared" si="1"/>
        <v>243904.02661240136</v>
      </c>
      <c r="F65" s="16">
        <f t="shared" si="2"/>
        <v>20325.335551033448</v>
      </c>
      <c r="G65" s="16">
        <f t="shared" si="3"/>
        <v>36192.828149319714</v>
      </c>
      <c r="H65" s="16">
        <f t="shared" si="4"/>
        <v>2735443.8379006959</v>
      </c>
    </row>
    <row r="66" spans="3:8" x14ac:dyDescent="0.25">
      <c r="C66">
        <v>61</v>
      </c>
      <c r="D66" s="16">
        <f t="shared" si="0"/>
        <v>2735443.8379006959</v>
      </c>
      <c r="E66" s="16">
        <f t="shared" si="1"/>
        <v>240719.05773526122</v>
      </c>
      <c r="F66" s="16">
        <f t="shared" si="2"/>
        <v>20059.921477938435</v>
      </c>
      <c r="G66" s="16">
        <f t="shared" si="3"/>
        <v>36458.242222414723</v>
      </c>
      <c r="H66" s="16">
        <f t="shared" si="4"/>
        <v>2698985.595678281</v>
      </c>
    </row>
    <row r="67" spans="3:8" x14ac:dyDescent="0.25">
      <c r="C67">
        <v>62</v>
      </c>
      <c r="D67" s="16">
        <f t="shared" si="0"/>
        <v>2698985.595678281</v>
      </c>
      <c r="E67" s="16">
        <f t="shared" si="1"/>
        <v>237510.73241968872</v>
      </c>
      <c r="F67" s="16">
        <f t="shared" si="2"/>
        <v>19792.56103497406</v>
      </c>
      <c r="G67" s="16">
        <f t="shared" si="3"/>
        <v>36725.602665379098</v>
      </c>
      <c r="H67" s="16">
        <f t="shared" si="4"/>
        <v>2662259.9930129019</v>
      </c>
    </row>
    <row r="68" spans="3:8" x14ac:dyDescent="0.25">
      <c r="C68">
        <v>63</v>
      </c>
      <c r="D68" s="16">
        <f t="shared" si="0"/>
        <v>2662259.9930129019</v>
      </c>
      <c r="E68" s="16">
        <f t="shared" si="1"/>
        <v>234278.87938513534</v>
      </c>
      <c r="F68" s="16">
        <f t="shared" si="2"/>
        <v>19523.239948761278</v>
      </c>
      <c r="G68" s="16">
        <f t="shared" si="3"/>
        <v>36994.923751591879</v>
      </c>
      <c r="H68" s="16">
        <f t="shared" si="4"/>
        <v>2625265.0692613102</v>
      </c>
    </row>
    <row r="69" spans="3:8" x14ac:dyDescent="0.25">
      <c r="C69">
        <v>64</v>
      </c>
      <c r="D69" s="16">
        <f t="shared" si="0"/>
        <v>2625265.0692613102</v>
      </c>
      <c r="E69" s="16">
        <f t="shared" si="1"/>
        <v>231023.32609499528</v>
      </c>
      <c r="F69" s="16">
        <f t="shared" si="2"/>
        <v>19251.943841249606</v>
      </c>
      <c r="G69" s="16">
        <f t="shared" si="3"/>
        <v>37266.219859103556</v>
      </c>
      <c r="H69" s="16">
        <f t="shared" si="4"/>
        <v>2587998.8494022065</v>
      </c>
    </row>
    <row r="70" spans="3:8" x14ac:dyDescent="0.25">
      <c r="C70">
        <v>65</v>
      </c>
      <c r="D70" s="16">
        <f t="shared" si="0"/>
        <v>2587998.8494022065</v>
      </c>
      <c r="E70" s="16">
        <f t="shared" si="1"/>
        <v>227743.89874739415</v>
      </c>
      <c r="F70" s="16">
        <f t="shared" si="2"/>
        <v>18978.658228949513</v>
      </c>
      <c r="G70" s="16">
        <f t="shared" si="3"/>
        <v>37539.505471403645</v>
      </c>
      <c r="H70" s="16">
        <f t="shared" si="4"/>
        <v>2550459.3439308028</v>
      </c>
    </row>
    <row r="71" spans="3:8" x14ac:dyDescent="0.25">
      <c r="C71">
        <v>66</v>
      </c>
      <c r="D71" s="16">
        <f t="shared" si="0"/>
        <v>2550459.3439308028</v>
      </c>
      <c r="E71" s="16">
        <f t="shared" si="1"/>
        <v>224440.42226591063</v>
      </c>
      <c r="F71" s="16">
        <f t="shared" si="2"/>
        <v>18703.36852215922</v>
      </c>
      <c r="G71" s="16">
        <f t="shared" si="3"/>
        <v>37814.795178193934</v>
      </c>
      <c r="H71" s="16">
        <f t="shared" si="4"/>
        <v>2512644.5487526087</v>
      </c>
    </row>
    <row r="72" spans="3:8" x14ac:dyDescent="0.25">
      <c r="C72">
        <v>67</v>
      </c>
      <c r="D72" s="16">
        <f t="shared" si="0"/>
        <v>2512644.5487526087</v>
      </c>
      <c r="E72" s="16">
        <f t="shared" si="1"/>
        <v>221112.72029022954</v>
      </c>
      <c r="F72" s="16">
        <f t="shared" si="2"/>
        <v>18426.060024185794</v>
      </c>
      <c r="G72" s="16">
        <f t="shared" si="3"/>
        <v>38092.10367616736</v>
      </c>
      <c r="H72" s="16">
        <f t="shared" si="4"/>
        <v>2474552.4450764414</v>
      </c>
    </row>
    <row r="73" spans="3:8" x14ac:dyDescent="0.25">
      <c r="C73">
        <v>68</v>
      </c>
      <c r="D73" s="16">
        <f t="shared" ref="D73:D125" si="5">H72</f>
        <v>2474552.4450764414</v>
      </c>
      <c r="E73" s="16">
        <f t="shared" ref="E73:E125" si="6">D73*$F$3</f>
        <v>217760.61516672684</v>
      </c>
      <c r="F73" s="16">
        <f t="shared" ref="F73:F125" si="7">E73/12</f>
        <v>18146.717930560571</v>
      </c>
      <c r="G73" s="16">
        <f t="shared" ref="G73:G125" si="8">$F$4-F73</f>
        <v>38371.445769792583</v>
      </c>
      <c r="H73" s="16">
        <f t="shared" ref="H73:H125" si="9">D73-G73</f>
        <v>2436180.999306649</v>
      </c>
    </row>
    <row r="74" spans="3:8" x14ac:dyDescent="0.25">
      <c r="C74">
        <v>69</v>
      </c>
      <c r="D74" s="16">
        <f t="shared" si="5"/>
        <v>2436180.999306649</v>
      </c>
      <c r="E74" s="16">
        <f t="shared" si="6"/>
        <v>214383.92793898509</v>
      </c>
      <c r="F74" s="16">
        <f t="shared" si="7"/>
        <v>17865.327328248757</v>
      </c>
      <c r="G74" s="16">
        <f t="shared" si="8"/>
        <v>38652.836372104401</v>
      </c>
      <c r="H74" s="16">
        <f t="shared" si="9"/>
        <v>2397528.1629345445</v>
      </c>
    </row>
    <row r="75" spans="3:8" x14ac:dyDescent="0.25">
      <c r="C75">
        <v>70</v>
      </c>
      <c r="D75" s="16">
        <f t="shared" si="5"/>
        <v>2397528.1629345445</v>
      </c>
      <c r="E75" s="16">
        <f t="shared" si="6"/>
        <v>210982.47833823989</v>
      </c>
      <c r="F75" s="16">
        <f t="shared" si="7"/>
        <v>17581.873194853324</v>
      </c>
      <c r="G75" s="16">
        <f t="shared" si="8"/>
        <v>38936.290505499834</v>
      </c>
      <c r="H75" s="16">
        <f t="shared" si="9"/>
        <v>2358591.8724290445</v>
      </c>
    </row>
    <row r="76" spans="3:8" x14ac:dyDescent="0.25">
      <c r="C76">
        <v>71</v>
      </c>
      <c r="D76" s="16">
        <f t="shared" si="5"/>
        <v>2358591.8724290445</v>
      </c>
      <c r="E76" s="16">
        <f t="shared" si="6"/>
        <v>207556.08477375589</v>
      </c>
      <c r="F76" s="16">
        <f t="shared" si="7"/>
        <v>17296.34039781299</v>
      </c>
      <c r="G76" s="16">
        <f t="shared" si="8"/>
        <v>39221.823302540171</v>
      </c>
      <c r="H76" s="16">
        <f t="shared" si="9"/>
        <v>2319370.0491265045</v>
      </c>
    </row>
    <row r="77" spans="3:8" x14ac:dyDescent="0.25">
      <c r="C77">
        <v>72</v>
      </c>
      <c r="D77" s="16">
        <f t="shared" si="5"/>
        <v>2319370.0491265045</v>
      </c>
      <c r="E77" s="16">
        <f t="shared" si="6"/>
        <v>204104.56432313239</v>
      </c>
      <c r="F77" s="16">
        <f t="shared" si="7"/>
        <v>17008.713693594367</v>
      </c>
      <c r="G77" s="16">
        <f t="shared" si="8"/>
        <v>39509.450006758794</v>
      </c>
      <c r="H77" s="16">
        <f t="shared" si="9"/>
        <v>2279860.5991197457</v>
      </c>
    </row>
    <row r="78" spans="3:8" x14ac:dyDescent="0.25">
      <c r="C78">
        <v>73</v>
      </c>
      <c r="D78" s="16">
        <f t="shared" si="5"/>
        <v>2279860.5991197457</v>
      </c>
      <c r="E78" s="16">
        <f t="shared" si="6"/>
        <v>200627.73272253759</v>
      </c>
      <c r="F78" s="16">
        <f t="shared" si="7"/>
        <v>16718.977726878133</v>
      </c>
      <c r="G78" s="16">
        <f t="shared" si="8"/>
        <v>39799.185973475025</v>
      </c>
      <c r="H78" s="16">
        <f t="shared" si="9"/>
        <v>2240061.4131462704</v>
      </c>
    </row>
    <row r="79" spans="3:8" x14ac:dyDescent="0.25">
      <c r="C79">
        <v>74</v>
      </c>
      <c r="D79" s="16">
        <f t="shared" si="5"/>
        <v>2240061.4131462704</v>
      </c>
      <c r="E79" s="16">
        <f t="shared" si="6"/>
        <v>197125.40435687179</v>
      </c>
      <c r="F79" s="16">
        <f t="shared" si="7"/>
        <v>16427.117029739315</v>
      </c>
      <c r="G79" s="16">
        <f t="shared" si="8"/>
        <v>40091.04667061384</v>
      </c>
      <c r="H79" s="16">
        <f t="shared" si="9"/>
        <v>2199970.3664756566</v>
      </c>
    </row>
    <row r="80" spans="3:8" x14ac:dyDescent="0.25">
      <c r="C80">
        <v>75</v>
      </c>
      <c r="D80" s="16">
        <f t="shared" si="5"/>
        <v>2199970.3664756566</v>
      </c>
      <c r="E80" s="16">
        <f t="shared" si="6"/>
        <v>193597.39224985777</v>
      </c>
      <c r="F80" s="16">
        <f t="shared" si="7"/>
        <v>16133.116020821481</v>
      </c>
      <c r="G80" s="16">
        <f t="shared" si="8"/>
        <v>40385.047679531679</v>
      </c>
      <c r="H80" s="16">
        <f t="shared" si="9"/>
        <v>2159585.3187961248</v>
      </c>
    </row>
    <row r="81" spans="3:8" x14ac:dyDescent="0.25">
      <c r="C81">
        <v>76</v>
      </c>
      <c r="D81" s="16">
        <f t="shared" si="5"/>
        <v>2159585.3187961248</v>
      </c>
      <c r="E81" s="16">
        <f t="shared" si="6"/>
        <v>190043.50805405897</v>
      </c>
      <c r="F81" s="16">
        <f t="shared" si="7"/>
        <v>15836.959004504914</v>
      </c>
      <c r="G81" s="16">
        <f t="shared" si="8"/>
        <v>40681.204695848246</v>
      </c>
      <c r="H81" s="16">
        <f t="shared" si="9"/>
        <v>2118904.1141002765</v>
      </c>
    </row>
    <row r="82" spans="3:8" x14ac:dyDescent="0.25">
      <c r="C82">
        <v>77</v>
      </c>
      <c r="D82" s="16">
        <f t="shared" si="5"/>
        <v>2118904.1141002765</v>
      </c>
      <c r="E82" s="16">
        <f t="shared" si="6"/>
        <v>186463.56204082433</v>
      </c>
      <c r="F82" s="16">
        <f t="shared" si="7"/>
        <v>15538.630170068694</v>
      </c>
      <c r="G82" s="16">
        <f t="shared" si="8"/>
        <v>40979.533530284461</v>
      </c>
      <c r="H82" s="16">
        <f t="shared" si="9"/>
        <v>2077924.5805699921</v>
      </c>
    </row>
    <row r="83" spans="3:8" x14ac:dyDescent="0.25">
      <c r="C83">
        <v>78</v>
      </c>
      <c r="D83" s="16">
        <f t="shared" si="5"/>
        <v>2077924.5805699921</v>
      </c>
      <c r="E83" s="16">
        <f t="shared" si="6"/>
        <v>182857.36309015928</v>
      </c>
      <c r="F83" s="16">
        <f t="shared" si="7"/>
        <v>15238.113590846608</v>
      </c>
      <c r="G83" s="16">
        <f t="shared" si="8"/>
        <v>41280.050109506548</v>
      </c>
      <c r="H83" s="16">
        <f t="shared" si="9"/>
        <v>2036644.5304604855</v>
      </c>
    </row>
    <row r="84" spans="3:8" x14ac:dyDescent="0.25">
      <c r="C84">
        <v>79</v>
      </c>
      <c r="D84" s="16">
        <f t="shared" si="5"/>
        <v>2036644.5304604855</v>
      </c>
      <c r="E84" s="16">
        <f t="shared" si="6"/>
        <v>179224.71868052272</v>
      </c>
      <c r="F84" s="16">
        <f t="shared" si="7"/>
        <v>14935.393223376894</v>
      </c>
      <c r="G84" s="16">
        <f t="shared" si="8"/>
        <v>41582.770476976264</v>
      </c>
      <c r="H84" s="16">
        <f t="shared" si="9"/>
        <v>1995061.7599835093</v>
      </c>
    </row>
    <row r="85" spans="3:8" x14ac:dyDescent="0.25">
      <c r="C85">
        <v>80</v>
      </c>
      <c r="D85" s="16">
        <f t="shared" si="5"/>
        <v>1995061.7599835093</v>
      </c>
      <c r="E85" s="16">
        <f t="shared" si="6"/>
        <v>175565.43487854881</v>
      </c>
      <c r="F85" s="16">
        <f t="shared" si="7"/>
        <v>14630.452906545734</v>
      </c>
      <c r="G85" s="16">
        <f t="shared" si="8"/>
        <v>41887.710793807426</v>
      </c>
      <c r="H85" s="16">
        <f t="shared" si="9"/>
        <v>1953174.0491897019</v>
      </c>
    </row>
    <row r="86" spans="3:8" x14ac:dyDescent="0.25">
      <c r="C86">
        <v>81</v>
      </c>
      <c r="D86" s="16">
        <f t="shared" si="5"/>
        <v>1953174.0491897019</v>
      </c>
      <c r="E86" s="16">
        <f t="shared" si="6"/>
        <v>171879.31632869376</v>
      </c>
      <c r="F86" s="16">
        <f t="shared" si="7"/>
        <v>14323.27636072448</v>
      </c>
      <c r="G86" s="16">
        <f t="shared" si="8"/>
        <v>42194.88733962868</v>
      </c>
      <c r="H86" s="16">
        <f t="shared" si="9"/>
        <v>1910979.1618500731</v>
      </c>
    </row>
    <row r="87" spans="3:8" x14ac:dyDescent="0.25">
      <c r="C87">
        <v>82</v>
      </c>
      <c r="D87" s="16">
        <f t="shared" si="5"/>
        <v>1910979.1618500731</v>
      </c>
      <c r="E87" s="16">
        <f t="shared" si="6"/>
        <v>168166.16624280642</v>
      </c>
      <c r="F87" s="16">
        <f t="shared" si="7"/>
        <v>14013.847186900535</v>
      </c>
      <c r="G87" s="16">
        <f t="shared" si="8"/>
        <v>42504.316513452621</v>
      </c>
      <c r="H87" s="16">
        <f t="shared" si="9"/>
        <v>1868474.8453366205</v>
      </c>
    </row>
    <row r="88" spans="3:8" x14ac:dyDescent="0.25">
      <c r="C88">
        <v>83</v>
      </c>
      <c r="D88" s="16">
        <f t="shared" si="5"/>
        <v>1868474.8453366205</v>
      </c>
      <c r="E88" s="16">
        <f t="shared" si="6"/>
        <v>164425.7863896226</v>
      </c>
      <c r="F88" s="16">
        <f t="shared" si="7"/>
        <v>13702.148865801884</v>
      </c>
      <c r="G88" s="16">
        <f t="shared" si="8"/>
        <v>42816.014834551272</v>
      </c>
      <c r="H88" s="16">
        <f t="shared" si="9"/>
        <v>1825658.8305020691</v>
      </c>
    </row>
    <row r="89" spans="3:8" x14ac:dyDescent="0.25">
      <c r="C89">
        <v>84</v>
      </c>
      <c r="D89" s="16">
        <f t="shared" si="5"/>
        <v>1825658.8305020691</v>
      </c>
      <c r="E89" s="16">
        <f t="shared" si="6"/>
        <v>160657.97708418206</v>
      </c>
      <c r="F89" s="16">
        <f t="shared" si="7"/>
        <v>13388.164757015171</v>
      </c>
      <c r="G89" s="16">
        <f t="shared" si="8"/>
        <v>43129.998943337989</v>
      </c>
      <c r="H89" s="16">
        <f t="shared" si="9"/>
        <v>1782528.8315587312</v>
      </c>
    </row>
    <row r="90" spans="3:8" x14ac:dyDescent="0.25">
      <c r="C90">
        <v>85</v>
      </c>
      <c r="D90" s="16">
        <f t="shared" si="5"/>
        <v>1782528.8315587312</v>
      </c>
      <c r="E90" s="16">
        <f t="shared" si="6"/>
        <v>156862.53717716833</v>
      </c>
      <c r="F90" s="16">
        <f t="shared" si="7"/>
        <v>13071.878098097361</v>
      </c>
      <c r="G90" s="16">
        <f t="shared" si="8"/>
        <v>43446.285602255797</v>
      </c>
      <c r="H90" s="16">
        <f t="shared" si="9"/>
        <v>1739082.5459564754</v>
      </c>
    </row>
    <row r="91" spans="3:8" x14ac:dyDescent="0.25">
      <c r="C91">
        <v>86</v>
      </c>
      <c r="D91" s="16">
        <f t="shared" si="5"/>
        <v>1739082.5459564754</v>
      </c>
      <c r="E91" s="16">
        <f t="shared" si="6"/>
        <v>153039.26404416983</v>
      </c>
      <c r="F91" s="16">
        <f t="shared" si="7"/>
        <v>12753.272003680819</v>
      </c>
      <c r="G91" s="16">
        <f t="shared" si="8"/>
        <v>43764.891696672341</v>
      </c>
      <c r="H91" s="16">
        <f t="shared" si="9"/>
        <v>1695317.654259803</v>
      </c>
    </row>
    <row r="92" spans="3:8" x14ac:dyDescent="0.25">
      <c r="C92">
        <v>87</v>
      </c>
      <c r="D92" s="16">
        <f t="shared" si="5"/>
        <v>1695317.654259803</v>
      </c>
      <c r="E92" s="16">
        <f t="shared" si="6"/>
        <v>149187.95357486265</v>
      </c>
      <c r="F92" s="16">
        <f t="shared" si="7"/>
        <v>12432.329464571887</v>
      </c>
      <c r="G92" s="16">
        <f t="shared" si="8"/>
        <v>44085.834235781273</v>
      </c>
      <c r="H92" s="16">
        <f t="shared" si="9"/>
        <v>1651231.8200240217</v>
      </c>
    </row>
    <row r="93" spans="3:8" x14ac:dyDescent="0.25">
      <c r="C93">
        <v>88</v>
      </c>
      <c r="D93" s="16">
        <f t="shared" si="5"/>
        <v>1651231.8200240217</v>
      </c>
      <c r="E93" s="16">
        <f t="shared" si="6"/>
        <v>145308.40016211389</v>
      </c>
      <c r="F93" s="16">
        <f t="shared" si="7"/>
        <v>12109.033346842823</v>
      </c>
      <c r="G93" s="16">
        <f t="shared" si="8"/>
        <v>44409.130353510336</v>
      </c>
      <c r="H93" s="16">
        <f t="shared" si="9"/>
        <v>1606822.6896705113</v>
      </c>
    </row>
    <row r="94" spans="3:8" x14ac:dyDescent="0.25">
      <c r="C94">
        <v>89</v>
      </c>
      <c r="D94" s="16">
        <f t="shared" si="5"/>
        <v>1606822.6896705113</v>
      </c>
      <c r="E94" s="16">
        <f t="shared" si="6"/>
        <v>141400.39669100498</v>
      </c>
      <c r="F94" s="16">
        <f t="shared" si="7"/>
        <v>11783.366390917081</v>
      </c>
      <c r="G94" s="16">
        <f t="shared" si="8"/>
        <v>44734.797309436079</v>
      </c>
      <c r="H94" s="16">
        <f t="shared" si="9"/>
        <v>1562087.8923610752</v>
      </c>
    </row>
    <row r="95" spans="3:8" x14ac:dyDescent="0.25">
      <c r="C95">
        <v>90</v>
      </c>
      <c r="D95" s="16">
        <f t="shared" si="5"/>
        <v>1562087.8923610752</v>
      </c>
      <c r="E95" s="16">
        <f t="shared" si="6"/>
        <v>137463.73452777459</v>
      </c>
      <c r="F95" s="16">
        <f t="shared" si="7"/>
        <v>11455.311210647882</v>
      </c>
      <c r="G95" s="16">
        <f t="shared" si="8"/>
        <v>45062.852489705278</v>
      </c>
      <c r="H95" s="16">
        <f t="shared" si="9"/>
        <v>1517025.03987137</v>
      </c>
    </row>
    <row r="96" spans="3:8" x14ac:dyDescent="0.25">
      <c r="C96">
        <v>91</v>
      </c>
      <c r="D96" s="16">
        <f t="shared" si="5"/>
        <v>1517025.03987137</v>
      </c>
      <c r="E96" s="16">
        <f t="shared" si="6"/>
        <v>133498.20350868054</v>
      </c>
      <c r="F96" s="16">
        <f t="shared" si="7"/>
        <v>11124.850292390045</v>
      </c>
      <c r="G96" s="16">
        <f t="shared" si="8"/>
        <v>45393.313407963113</v>
      </c>
      <c r="H96" s="16">
        <f t="shared" si="9"/>
        <v>1471631.7264634068</v>
      </c>
    </row>
    <row r="97" spans="3:8" x14ac:dyDescent="0.25">
      <c r="C97">
        <v>92</v>
      </c>
      <c r="D97" s="16">
        <f t="shared" si="5"/>
        <v>1471631.7264634068</v>
      </c>
      <c r="E97" s="16">
        <f t="shared" si="6"/>
        <v>129503.59192877979</v>
      </c>
      <c r="F97" s="16">
        <f t="shared" si="7"/>
        <v>10791.965994064982</v>
      </c>
      <c r="G97" s="16">
        <f t="shared" si="8"/>
        <v>45726.197706288178</v>
      </c>
      <c r="H97" s="16">
        <f t="shared" si="9"/>
        <v>1425905.5287571186</v>
      </c>
    </row>
    <row r="98" spans="3:8" x14ac:dyDescent="0.25">
      <c r="C98">
        <v>93</v>
      </c>
      <c r="D98" s="16">
        <f t="shared" si="5"/>
        <v>1425905.5287571186</v>
      </c>
      <c r="E98" s="16">
        <f t="shared" si="6"/>
        <v>125479.68653062644</v>
      </c>
      <c r="F98" s="16">
        <f t="shared" si="7"/>
        <v>10456.64054421887</v>
      </c>
      <c r="G98" s="16">
        <f t="shared" si="8"/>
        <v>46061.523156134288</v>
      </c>
      <c r="H98" s="16">
        <f t="shared" si="9"/>
        <v>1379844.0056009844</v>
      </c>
    </row>
    <row r="99" spans="3:8" x14ac:dyDescent="0.25">
      <c r="C99">
        <v>94</v>
      </c>
      <c r="D99" s="16">
        <f t="shared" si="5"/>
        <v>1379844.0056009844</v>
      </c>
      <c r="E99" s="16">
        <f t="shared" si="6"/>
        <v>121426.27249288662</v>
      </c>
      <c r="F99" s="16">
        <f t="shared" si="7"/>
        <v>10118.856041073885</v>
      </c>
      <c r="G99" s="16">
        <f t="shared" si="8"/>
        <v>46399.307659279271</v>
      </c>
      <c r="H99" s="16">
        <f t="shared" si="9"/>
        <v>1333444.6979417051</v>
      </c>
    </row>
    <row r="100" spans="3:8" x14ac:dyDescent="0.25">
      <c r="C100">
        <v>95</v>
      </c>
      <c r="D100" s="16">
        <f t="shared" si="5"/>
        <v>1333444.6979417051</v>
      </c>
      <c r="E100" s="16">
        <f t="shared" si="6"/>
        <v>117343.13341887004</v>
      </c>
      <c r="F100" s="16">
        <f t="shared" si="7"/>
        <v>9778.5944515725041</v>
      </c>
      <c r="G100" s="16">
        <f t="shared" si="8"/>
        <v>46739.569248780652</v>
      </c>
      <c r="H100" s="16">
        <f t="shared" si="9"/>
        <v>1286705.1286929245</v>
      </c>
    </row>
    <row r="101" spans="3:8" x14ac:dyDescent="0.25">
      <c r="C101">
        <v>96</v>
      </c>
      <c r="D101" s="16">
        <f t="shared" si="5"/>
        <v>1286705.1286929245</v>
      </c>
      <c r="E101" s="16">
        <f t="shared" si="6"/>
        <v>113230.05132497735</v>
      </c>
      <c r="F101" s="16">
        <f t="shared" si="7"/>
        <v>9435.8376104147792</v>
      </c>
      <c r="G101" s="16">
        <f t="shared" si="8"/>
        <v>47082.326089938375</v>
      </c>
      <c r="H101" s="16">
        <f t="shared" si="9"/>
        <v>1239622.8026029861</v>
      </c>
    </row>
    <row r="102" spans="3:8" x14ac:dyDescent="0.25">
      <c r="C102">
        <v>97</v>
      </c>
      <c r="D102" s="16">
        <f t="shared" si="5"/>
        <v>1239622.8026029861</v>
      </c>
      <c r="E102" s="16">
        <f t="shared" si="6"/>
        <v>109086.80662906278</v>
      </c>
      <c r="F102" s="16">
        <f t="shared" si="7"/>
        <v>9090.5672190885653</v>
      </c>
      <c r="G102" s="16">
        <f t="shared" si="8"/>
        <v>47427.596481264591</v>
      </c>
      <c r="H102" s="16">
        <f t="shared" si="9"/>
        <v>1192195.2061217215</v>
      </c>
    </row>
    <row r="103" spans="3:8" x14ac:dyDescent="0.25">
      <c r="C103">
        <v>98</v>
      </c>
      <c r="D103" s="16">
        <f t="shared" si="5"/>
        <v>1192195.2061217215</v>
      </c>
      <c r="E103" s="16">
        <f t="shared" si="6"/>
        <v>104913.17813871149</v>
      </c>
      <c r="F103" s="16">
        <f t="shared" si="7"/>
        <v>8742.7648448926248</v>
      </c>
      <c r="G103" s="16">
        <f t="shared" si="8"/>
        <v>47775.398855460531</v>
      </c>
      <c r="H103" s="16">
        <f t="shared" si="9"/>
        <v>1144419.807266261</v>
      </c>
    </row>
    <row r="104" spans="3:8" x14ac:dyDescent="0.25">
      <c r="C104">
        <v>99</v>
      </c>
      <c r="D104" s="16">
        <f t="shared" si="5"/>
        <v>1144419.807266261</v>
      </c>
      <c r="E104" s="16">
        <f t="shared" si="6"/>
        <v>100708.94303943096</v>
      </c>
      <c r="F104" s="16">
        <f t="shared" si="7"/>
        <v>8392.4119199525794</v>
      </c>
      <c r="G104" s="16">
        <f t="shared" si="8"/>
        <v>48125.751780400577</v>
      </c>
      <c r="H104" s="16">
        <f t="shared" si="9"/>
        <v>1096294.0554858604</v>
      </c>
    </row>
    <row r="105" spans="3:8" x14ac:dyDescent="0.25">
      <c r="C105">
        <v>100</v>
      </c>
      <c r="D105" s="16">
        <f t="shared" si="5"/>
        <v>1096294.0554858604</v>
      </c>
      <c r="E105" s="16">
        <f t="shared" si="6"/>
        <v>96473.876882755707</v>
      </c>
      <c r="F105" s="16">
        <f t="shared" si="7"/>
        <v>8039.4897402296419</v>
      </c>
      <c r="G105" s="16">
        <f t="shared" si="8"/>
        <v>48478.673960123517</v>
      </c>
      <c r="H105" s="16">
        <f t="shared" si="9"/>
        <v>1047815.3815257369</v>
      </c>
    </row>
    <row r="106" spans="3:8" x14ac:dyDescent="0.25">
      <c r="C106">
        <v>101</v>
      </c>
      <c r="D106" s="16">
        <f t="shared" si="5"/>
        <v>1047815.3815257369</v>
      </c>
      <c r="E106" s="16">
        <f t="shared" si="6"/>
        <v>92207.753574264847</v>
      </c>
      <c r="F106" s="16">
        <f t="shared" si="7"/>
        <v>7683.9794645220709</v>
      </c>
      <c r="G106" s="16">
        <f t="shared" si="8"/>
        <v>48834.18423583109</v>
      </c>
      <c r="H106" s="16">
        <f t="shared" si="9"/>
        <v>998981.19728990574</v>
      </c>
    </row>
    <row r="107" spans="3:8" x14ac:dyDescent="0.25">
      <c r="C107">
        <v>102</v>
      </c>
      <c r="D107" s="16">
        <f t="shared" si="5"/>
        <v>998981.19728990574</v>
      </c>
      <c r="E107" s="16">
        <f t="shared" si="6"/>
        <v>87910.345361511703</v>
      </c>
      <c r="F107" s="16">
        <f t="shared" si="7"/>
        <v>7325.8621134593086</v>
      </c>
      <c r="G107" s="16">
        <f t="shared" si="8"/>
        <v>49192.301586893853</v>
      </c>
      <c r="H107" s="16">
        <f t="shared" si="9"/>
        <v>949788.89570301189</v>
      </c>
    </row>
    <row r="108" spans="3:8" x14ac:dyDescent="0.25">
      <c r="C108">
        <v>103</v>
      </c>
      <c r="D108" s="16">
        <f t="shared" si="5"/>
        <v>949788.89570301189</v>
      </c>
      <c r="E108" s="16">
        <f t="shared" si="6"/>
        <v>83581.422821865039</v>
      </c>
      <c r="F108" s="16">
        <f t="shared" si="7"/>
        <v>6965.1185684887532</v>
      </c>
      <c r="G108" s="16">
        <f t="shared" si="8"/>
        <v>49553.045131864405</v>
      </c>
      <c r="H108" s="16">
        <f t="shared" si="9"/>
        <v>900235.85057114752</v>
      </c>
    </row>
    <row r="109" spans="3:8" x14ac:dyDescent="0.25">
      <c r="C109">
        <v>104</v>
      </c>
      <c r="D109" s="16">
        <f t="shared" si="5"/>
        <v>900235.85057114752</v>
      </c>
      <c r="E109" s="16">
        <f t="shared" si="6"/>
        <v>79220.754850260972</v>
      </c>
      <c r="F109" s="16">
        <f t="shared" si="7"/>
        <v>6601.729570855081</v>
      </c>
      <c r="G109" s="16">
        <f t="shared" si="8"/>
        <v>49916.434129498077</v>
      </c>
      <c r="H109" s="16">
        <f t="shared" si="9"/>
        <v>850319.41644164943</v>
      </c>
    </row>
    <row r="110" spans="3:8" x14ac:dyDescent="0.25">
      <c r="C110">
        <v>105</v>
      </c>
      <c r="D110" s="16">
        <f t="shared" si="5"/>
        <v>850319.41644164943</v>
      </c>
      <c r="E110" s="16">
        <f t="shared" si="6"/>
        <v>74828.108646865148</v>
      </c>
      <c r="F110" s="16">
        <f t="shared" si="7"/>
        <v>6235.675720572096</v>
      </c>
      <c r="G110" s="16">
        <f t="shared" si="8"/>
        <v>50282.487979781064</v>
      </c>
      <c r="H110" s="16">
        <f t="shared" si="9"/>
        <v>800036.92846186832</v>
      </c>
    </row>
    <row r="111" spans="3:8" x14ac:dyDescent="0.25">
      <c r="C111">
        <v>106</v>
      </c>
      <c r="D111" s="16">
        <f t="shared" si="5"/>
        <v>800036.92846186832</v>
      </c>
      <c r="E111" s="16">
        <f t="shared" si="6"/>
        <v>70403.249704644404</v>
      </c>
      <c r="F111" s="16">
        <f t="shared" si="7"/>
        <v>5866.9374753870334</v>
      </c>
      <c r="G111" s="16">
        <f t="shared" si="8"/>
        <v>50651.226224966122</v>
      </c>
      <c r="H111" s="16">
        <f t="shared" si="9"/>
        <v>749385.7022369022</v>
      </c>
    </row>
    <row r="112" spans="3:8" x14ac:dyDescent="0.25">
      <c r="C112">
        <v>107</v>
      </c>
      <c r="D112" s="16">
        <f t="shared" si="5"/>
        <v>749385.7022369022</v>
      </c>
      <c r="E112" s="16">
        <f t="shared" si="6"/>
        <v>65945.941796847386</v>
      </c>
      <c r="F112" s="16">
        <f t="shared" si="7"/>
        <v>5495.4951497372822</v>
      </c>
      <c r="G112" s="16">
        <f t="shared" si="8"/>
        <v>51022.668550615876</v>
      </c>
      <c r="H112" s="16">
        <f t="shared" si="9"/>
        <v>698363.0336862863</v>
      </c>
    </row>
    <row r="113" spans="3:8" x14ac:dyDescent="0.25">
      <c r="C113">
        <v>108</v>
      </c>
      <c r="D113" s="16">
        <f t="shared" si="5"/>
        <v>698363.0336862863</v>
      </c>
      <c r="E113" s="16">
        <f t="shared" si="6"/>
        <v>61455.946964393188</v>
      </c>
      <c r="F113" s="16">
        <f t="shared" si="7"/>
        <v>5121.3289136994326</v>
      </c>
      <c r="G113" s="16">
        <f t="shared" si="8"/>
        <v>51396.834786653722</v>
      </c>
      <c r="H113" s="31">
        <f t="shared" si="9"/>
        <v>646966.19889963255</v>
      </c>
    </row>
    <row r="114" spans="3:8" x14ac:dyDescent="0.25">
      <c r="C114">
        <v>109</v>
      </c>
      <c r="D114" s="16">
        <f t="shared" si="5"/>
        <v>646966.19889963255</v>
      </c>
      <c r="E114" s="16">
        <f t="shared" si="6"/>
        <v>56933.025503167664</v>
      </c>
      <c r="F114" s="16">
        <f t="shared" si="7"/>
        <v>4744.4187919306387</v>
      </c>
      <c r="G114" s="16">
        <f t="shared" si="8"/>
        <v>51773.744908422523</v>
      </c>
      <c r="H114" s="16">
        <f t="shared" si="9"/>
        <v>595192.45399121009</v>
      </c>
    </row>
    <row r="115" spans="3:8" x14ac:dyDescent="0.25">
      <c r="C115">
        <v>110</v>
      </c>
      <c r="D115" s="16">
        <f t="shared" si="5"/>
        <v>595192.45399121009</v>
      </c>
      <c r="E115" s="16">
        <f t="shared" si="6"/>
        <v>52376.935951226485</v>
      </c>
      <c r="F115" s="16">
        <f t="shared" si="7"/>
        <v>4364.7446626022074</v>
      </c>
      <c r="G115" s="16">
        <f t="shared" si="8"/>
        <v>52153.419037750951</v>
      </c>
      <c r="H115" s="16">
        <f t="shared" si="9"/>
        <v>543039.03495345917</v>
      </c>
    </row>
    <row r="116" spans="3:8" x14ac:dyDescent="0.25">
      <c r="C116">
        <v>111</v>
      </c>
      <c r="D116" s="16">
        <f t="shared" si="5"/>
        <v>543039.03495345917</v>
      </c>
      <c r="E116" s="16">
        <f t="shared" si="6"/>
        <v>47787.435075904403</v>
      </c>
      <c r="F116" s="16">
        <f t="shared" si="7"/>
        <v>3982.286256325367</v>
      </c>
      <c r="G116" s="16">
        <f t="shared" si="8"/>
        <v>52535.877444027792</v>
      </c>
      <c r="H116" s="16">
        <f t="shared" si="9"/>
        <v>490503.15750943136</v>
      </c>
    </row>
    <row r="117" spans="3:8" x14ac:dyDescent="0.25">
      <c r="C117">
        <v>112</v>
      </c>
      <c r="D117" s="16">
        <f t="shared" si="5"/>
        <v>490503.15750943136</v>
      </c>
      <c r="E117" s="16">
        <f t="shared" si="6"/>
        <v>43164.277860829956</v>
      </c>
      <c r="F117" s="16">
        <f t="shared" si="7"/>
        <v>3597.0231550691628</v>
      </c>
      <c r="G117" s="16">
        <f t="shared" si="8"/>
        <v>52921.140545283997</v>
      </c>
      <c r="H117" s="16">
        <f t="shared" si="9"/>
        <v>437582.01696414733</v>
      </c>
    </row>
    <row r="118" spans="3:8" x14ac:dyDescent="0.25">
      <c r="C118">
        <v>113</v>
      </c>
      <c r="D118" s="16">
        <f t="shared" si="5"/>
        <v>437582.01696414733</v>
      </c>
      <c r="E118" s="16">
        <f t="shared" si="6"/>
        <v>38507.21749284496</v>
      </c>
      <c r="F118" s="16">
        <f t="shared" si="7"/>
        <v>3208.9347910704132</v>
      </c>
      <c r="G118" s="16">
        <f t="shared" si="8"/>
        <v>53309.228909282741</v>
      </c>
      <c r="H118" s="16">
        <f t="shared" si="9"/>
        <v>384272.78805486462</v>
      </c>
    </row>
    <row r="119" spans="3:8" x14ac:dyDescent="0.25">
      <c r="C119">
        <v>114</v>
      </c>
      <c r="D119" s="16">
        <f t="shared" si="5"/>
        <v>384272.78805486462</v>
      </c>
      <c r="E119" s="16">
        <f t="shared" si="6"/>
        <v>33816.005348828083</v>
      </c>
      <c r="F119" s="16">
        <f t="shared" si="7"/>
        <v>2818.0004457356736</v>
      </c>
      <c r="G119" s="16">
        <f t="shared" si="8"/>
        <v>53700.163254617481</v>
      </c>
      <c r="H119" s="16">
        <f t="shared" si="9"/>
        <v>330572.62480024714</v>
      </c>
    </row>
    <row r="120" spans="3:8" x14ac:dyDescent="0.25">
      <c r="C120">
        <v>115</v>
      </c>
      <c r="D120" s="16">
        <f t="shared" si="5"/>
        <v>330572.62480024714</v>
      </c>
      <c r="E120" s="16">
        <f t="shared" si="6"/>
        <v>29090.390982421748</v>
      </c>
      <c r="F120" s="16">
        <f t="shared" si="7"/>
        <v>2424.1992485351457</v>
      </c>
      <c r="G120" s="16">
        <f t="shared" si="8"/>
        <v>54093.964451818014</v>
      </c>
      <c r="H120" s="16">
        <f t="shared" si="9"/>
        <v>276478.66034842911</v>
      </c>
    </row>
    <row r="121" spans="3:8" x14ac:dyDescent="0.25">
      <c r="C121">
        <v>116</v>
      </c>
      <c r="D121" s="16">
        <f t="shared" si="5"/>
        <v>276478.66034842911</v>
      </c>
      <c r="E121" s="16">
        <f t="shared" si="6"/>
        <v>24330.12211066176</v>
      </c>
      <c r="F121" s="16">
        <f t="shared" si="7"/>
        <v>2027.51017588848</v>
      </c>
      <c r="G121" s="16">
        <f t="shared" si="8"/>
        <v>54490.65352446468</v>
      </c>
      <c r="H121" s="16">
        <f t="shared" si="9"/>
        <v>221988.00682396442</v>
      </c>
    </row>
    <row r="122" spans="3:8" x14ac:dyDescent="0.25">
      <c r="C122">
        <v>117</v>
      </c>
      <c r="D122" s="16">
        <f t="shared" si="5"/>
        <v>221988.00682396442</v>
      </c>
      <c r="E122" s="16">
        <f t="shared" si="6"/>
        <v>19534.944600508868</v>
      </c>
      <c r="F122" s="16">
        <f t="shared" si="7"/>
        <v>1627.9120500424058</v>
      </c>
      <c r="G122" s="16">
        <f t="shared" si="8"/>
        <v>54890.251650310754</v>
      </c>
      <c r="H122" s="16">
        <f t="shared" si="9"/>
        <v>167097.75517365366</v>
      </c>
    </row>
    <row r="123" spans="3:8" x14ac:dyDescent="0.25">
      <c r="C123">
        <v>118</v>
      </c>
      <c r="D123" s="16">
        <f t="shared" si="5"/>
        <v>167097.75517365366</v>
      </c>
      <c r="E123" s="16">
        <f t="shared" si="6"/>
        <v>14704.602455281522</v>
      </c>
      <c r="F123" s="16">
        <f t="shared" si="7"/>
        <v>1225.3835379401269</v>
      </c>
      <c r="G123" s="16">
        <f t="shared" si="8"/>
        <v>55292.78016241303</v>
      </c>
      <c r="H123" s="16">
        <f t="shared" si="9"/>
        <v>111804.97501124063</v>
      </c>
    </row>
    <row r="124" spans="3:8" x14ac:dyDescent="0.25">
      <c r="C124">
        <v>119</v>
      </c>
      <c r="D124" s="16">
        <f t="shared" si="5"/>
        <v>111804.97501124063</v>
      </c>
      <c r="E124" s="16">
        <f t="shared" si="6"/>
        <v>9838.8378009891749</v>
      </c>
      <c r="F124" s="16">
        <f t="shared" si="7"/>
        <v>819.90315008243124</v>
      </c>
      <c r="G124" s="16">
        <f t="shared" si="8"/>
        <v>55698.26055027073</v>
      </c>
      <c r="H124" s="16">
        <f t="shared" si="9"/>
        <v>56106.714460969903</v>
      </c>
    </row>
    <row r="125" spans="3:8" x14ac:dyDescent="0.25">
      <c r="C125">
        <v>120</v>
      </c>
      <c r="D125" s="16">
        <f t="shared" si="5"/>
        <v>56106.714460969903</v>
      </c>
      <c r="E125" s="16">
        <f t="shared" si="6"/>
        <v>4937.3908725653509</v>
      </c>
      <c r="F125" s="16">
        <f t="shared" si="7"/>
        <v>411.44923938044593</v>
      </c>
      <c r="G125" s="16">
        <f t="shared" si="8"/>
        <v>56106.714460972711</v>
      </c>
      <c r="H125" s="16">
        <f t="shared" si="9"/>
        <v>-2.8085196390748024E-9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5"/>
  <sheetViews>
    <sheetView zoomScale="85" zoomScaleNormal="85" workbookViewId="0">
      <selection activeCell="E13" sqref="E13"/>
    </sheetView>
  </sheetViews>
  <sheetFormatPr defaultRowHeight="15" x14ac:dyDescent="0.25"/>
  <cols>
    <col min="2" max="2" width="13.85546875" bestFit="1" customWidth="1"/>
    <col min="4" max="4" width="13.7109375" bestFit="1" customWidth="1"/>
    <col min="5" max="5" width="10.85546875" bestFit="1" customWidth="1"/>
    <col min="6" max="6" width="14.85546875" bestFit="1" customWidth="1"/>
    <col min="7" max="7" width="15.7109375" bestFit="1" customWidth="1"/>
    <col min="8" max="8" width="16.140625" bestFit="1" customWidth="1"/>
    <col min="10" max="10" width="10.85546875" bestFit="1" customWidth="1"/>
    <col min="11" max="11" width="13.85546875" customWidth="1"/>
    <col min="12" max="12" width="9.5703125" bestFit="1" customWidth="1"/>
    <col min="14" max="14" width="9.5703125" bestFit="1" customWidth="1"/>
    <col min="17" max="17" width="9.85546875" bestFit="1" customWidth="1"/>
  </cols>
  <sheetData>
    <row r="1" spans="1:11" x14ac:dyDescent="0.25">
      <c r="B1">
        <v>6000000</v>
      </c>
      <c r="C1">
        <f>B1-F1</f>
        <v>1114200</v>
      </c>
      <c r="E1" t="s">
        <v>50</v>
      </c>
      <c r="F1">
        <f>B15-B16</f>
        <v>4885800</v>
      </c>
      <c r="G1" t="s">
        <v>63</v>
      </c>
      <c r="H1" s="33">
        <f>SUMIF(I6:I125,"T",F6:F125)</f>
        <v>1105766.5060092511</v>
      </c>
      <c r="K1" s="17"/>
    </row>
    <row r="2" spans="1:11" x14ac:dyDescent="0.25">
      <c r="E2" t="s">
        <v>51</v>
      </c>
      <c r="F2">
        <v>10</v>
      </c>
      <c r="G2" t="s">
        <v>64</v>
      </c>
      <c r="H2" s="34">
        <f>SUMIF(I6:I125,"T",G6:G125)</f>
        <v>1770663.2331453958</v>
      </c>
    </row>
    <row r="3" spans="1:11" x14ac:dyDescent="0.25">
      <c r="E3" t="s">
        <v>52</v>
      </c>
      <c r="F3" s="14">
        <f>8.25%</f>
        <v>8.2500000000000004E-2</v>
      </c>
      <c r="G3" t="s">
        <v>65</v>
      </c>
      <c r="H3" s="17">
        <f>SUM(H1:H2)</f>
        <v>2876429.7391546471</v>
      </c>
      <c r="I3" t="s">
        <v>66</v>
      </c>
      <c r="J3">
        <f>tax!J26</f>
        <v>85354</v>
      </c>
    </row>
    <row r="4" spans="1:11" x14ac:dyDescent="0.25">
      <c r="E4" t="s">
        <v>53</v>
      </c>
      <c r="F4" s="27">
        <f>PMT(F3/12,F2*12,-F1)</f>
        <v>59925.61956572182</v>
      </c>
      <c r="I4" t="s">
        <v>68</v>
      </c>
      <c r="J4" s="27">
        <f>J3-F4-2800</f>
        <v>22628.38043427818</v>
      </c>
    </row>
    <row r="5" spans="1:11" x14ac:dyDescent="0.25">
      <c r="B5" s="27"/>
      <c r="C5" t="s">
        <v>61</v>
      </c>
      <c r="D5" t="s">
        <v>54</v>
      </c>
      <c r="E5" t="s">
        <v>55</v>
      </c>
      <c r="F5" s="29" t="s">
        <v>58</v>
      </c>
      <c r="G5" s="30" t="s">
        <v>56</v>
      </c>
      <c r="H5" t="s">
        <v>57</v>
      </c>
    </row>
    <row r="6" spans="1:11" x14ac:dyDescent="0.25">
      <c r="C6">
        <v>1</v>
      </c>
      <c r="D6" s="16">
        <f>F1</f>
        <v>4885800</v>
      </c>
      <c r="E6" s="16">
        <f>D6*$F$3</f>
        <v>403078.5</v>
      </c>
      <c r="F6" s="16">
        <f>E6/12</f>
        <v>33589.875</v>
      </c>
      <c r="G6" s="16">
        <f>$F$4-F6</f>
        <v>26335.74456572182</v>
      </c>
      <c r="H6" s="16">
        <f>D6-G6</f>
        <v>4859464.2554342784</v>
      </c>
      <c r="I6" t="str">
        <f>IF(F6&gt;0,"T","F")</f>
        <v>T</v>
      </c>
    </row>
    <row r="7" spans="1:11" x14ac:dyDescent="0.25">
      <c r="A7" t="s">
        <v>83</v>
      </c>
      <c r="B7">
        <v>2000000</v>
      </c>
      <c r="C7">
        <v>2</v>
      </c>
      <c r="D7" s="16">
        <f>H6</f>
        <v>4859464.2554342784</v>
      </c>
      <c r="E7" s="16">
        <f>D7*$F$3</f>
        <v>400905.80107332801</v>
      </c>
      <c r="F7" s="16">
        <f>E7/12</f>
        <v>33408.816756110667</v>
      </c>
      <c r="G7" s="16">
        <f>$F$4-F7</f>
        <v>26516.802809611152</v>
      </c>
      <c r="H7" s="16">
        <f>D7-G7</f>
        <v>4832947.4526246674</v>
      </c>
      <c r="I7" t="str">
        <f t="shared" ref="I7:I70" si="0">IF(F7&gt;0,"T","F")</f>
        <v>T</v>
      </c>
    </row>
    <row r="8" spans="1:11" x14ac:dyDescent="0.25">
      <c r="A8" t="s">
        <v>84</v>
      </c>
      <c r="B8">
        <v>58000</v>
      </c>
      <c r="C8">
        <v>3</v>
      </c>
      <c r="D8" s="16">
        <f>H7</f>
        <v>4832947.4526246674</v>
      </c>
      <c r="E8" s="16">
        <f>D8*$F$3</f>
        <v>398718.16484153509</v>
      </c>
      <c r="F8" s="16">
        <f>E8/12</f>
        <v>33226.513736794594</v>
      </c>
      <c r="G8" s="16">
        <f>$F$4-F8</f>
        <v>26699.105828927226</v>
      </c>
      <c r="H8" s="16">
        <f>D8-G8</f>
        <v>4806248.3467957405</v>
      </c>
      <c r="I8" t="str">
        <f t="shared" si="0"/>
        <v>T</v>
      </c>
    </row>
    <row r="9" spans="1:11" x14ac:dyDescent="0.25">
      <c r="A9" t="s">
        <v>72</v>
      </c>
      <c r="B9" s="17">
        <f>H3+B16+B7</f>
        <v>6589429.7391546471</v>
      </c>
      <c r="C9">
        <v>4</v>
      </c>
      <c r="D9" s="16">
        <f t="shared" ref="D9:D72" si="1">H8</f>
        <v>4806248.3467957405</v>
      </c>
      <c r="E9" s="16">
        <f t="shared" ref="E9:E72" si="2">D9*$F$3</f>
        <v>396515.48861064861</v>
      </c>
      <c r="F9" s="16">
        <f t="shared" ref="F9:F72" si="3">E9/12</f>
        <v>33042.957384220717</v>
      </c>
      <c r="G9" s="16">
        <f t="shared" ref="G9:G72" si="4">$F$4-F9</f>
        <v>26882.662181501102</v>
      </c>
      <c r="H9" s="16">
        <f t="shared" ref="H9:H72" si="5">D9-G9</f>
        <v>4779365.6846142393</v>
      </c>
      <c r="I9" t="str">
        <f t="shared" si="0"/>
        <v>T</v>
      </c>
    </row>
    <row r="10" spans="1:11" x14ac:dyDescent="0.25">
      <c r="B10">
        <f>5100*1200</f>
        <v>6120000</v>
      </c>
      <c r="C10">
        <v>5</v>
      </c>
      <c r="D10" s="16">
        <f t="shared" si="1"/>
        <v>4779365.6846142393</v>
      </c>
      <c r="E10" s="16">
        <f t="shared" si="2"/>
        <v>394297.66898067476</v>
      </c>
      <c r="F10" s="16">
        <f t="shared" si="3"/>
        <v>32858.139081722897</v>
      </c>
      <c r="G10" s="16">
        <f t="shared" si="4"/>
        <v>27067.480483998923</v>
      </c>
      <c r="H10" s="16">
        <f t="shared" si="5"/>
        <v>4752298.2041302407</v>
      </c>
      <c r="I10" t="str">
        <f t="shared" si="0"/>
        <v>T</v>
      </c>
    </row>
    <row r="11" spans="1:11" x14ac:dyDescent="0.25">
      <c r="A11" t="s">
        <v>69</v>
      </c>
      <c r="B11">
        <f>5200*1200</f>
        <v>6240000</v>
      </c>
      <c r="C11">
        <v>6</v>
      </c>
      <c r="D11" s="16">
        <f t="shared" si="1"/>
        <v>4752298.2041302407</v>
      </c>
      <c r="E11" s="16">
        <f t="shared" si="2"/>
        <v>392064.6018407449</v>
      </c>
      <c r="F11" s="16">
        <f t="shared" si="3"/>
        <v>32672.050153395408</v>
      </c>
      <c r="G11" s="16">
        <f t="shared" si="4"/>
        <v>27253.569412326411</v>
      </c>
      <c r="H11" s="16">
        <f t="shared" si="5"/>
        <v>4725044.6347179143</v>
      </c>
      <c r="I11" t="str">
        <f t="shared" si="0"/>
        <v>T</v>
      </c>
    </row>
    <row r="12" spans="1:11" x14ac:dyDescent="0.25">
      <c r="A12" t="s">
        <v>42</v>
      </c>
      <c r="B12">
        <f>6%*(4150*1200)</f>
        <v>298800</v>
      </c>
      <c r="C12">
        <v>7</v>
      </c>
      <c r="D12" s="16">
        <f t="shared" si="1"/>
        <v>4725044.6347179143</v>
      </c>
      <c r="E12" s="16">
        <f t="shared" si="2"/>
        <v>389816.18236422795</v>
      </c>
      <c r="F12" s="16">
        <f t="shared" si="3"/>
        <v>32484.681863685662</v>
      </c>
      <c r="G12" s="16">
        <f t="shared" si="4"/>
        <v>27440.937702036157</v>
      </c>
      <c r="H12" s="16">
        <f t="shared" si="5"/>
        <v>4697603.6970158778</v>
      </c>
      <c r="I12" t="str">
        <f t="shared" si="0"/>
        <v>T</v>
      </c>
    </row>
    <row r="13" spans="1:11" x14ac:dyDescent="0.25">
      <c r="A13" t="s">
        <v>70</v>
      </c>
      <c r="B13">
        <v>60000</v>
      </c>
      <c r="C13">
        <v>8</v>
      </c>
      <c r="D13" s="16">
        <f t="shared" si="1"/>
        <v>4697603.6970158778</v>
      </c>
      <c r="E13" s="16">
        <f t="shared" si="2"/>
        <v>387552.30500380992</v>
      </c>
      <c r="F13" s="16">
        <f t="shared" si="3"/>
        <v>32296.025416984161</v>
      </c>
      <c r="G13" s="16">
        <f t="shared" si="4"/>
        <v>27629.594148737659</v>
      </c>
      <c r="H13" s="16">
        <f t="shared" si="5"/>
        <v>4669974.1028671404</v>
      </c>
      <c r="I13" t="str">
        <f t="shared" si="0"/>
        <v>T</v>
      </c>
    </row>
    <row r="14" spans="1:11" x14ac:dyDescent="0.25">
      <c r="A14" t="s">
        <v>21</v>
      </c>
      <c r="B14">
        <v>0</v>
      </c>
      <c r="C14">
        <v>9</v>
      </c>
      <c r="D14" s="16">
        <f t="shared" si="1"/>
        <v>4669974.1028671404</v>
      </c>
      <c r="E14" s="16">
        <f t="shared" si="2"/>
        <v>385272.86348653911</v>
      </c>
      <c r="F14" s="16">
        <f t="shared" si="3"/>
        <v>32106.071957211592</v>
      </c>
      <c r="G14" s="16">
        <f t="shared" si="4"/>
        <v>27819.547608510227</v>
      </c>
      <c r="H14" s="16">
        <f t="shared" si="5"/>
        <v>4642154.5552586298</v>
      </c>
      <c r="I14" t="str">
        <f t="shared" si="0"/>
        <v>T</v>
      </c>
    </row>
    <row r="15" spans="1:11" x14ac:dyDescent="0.25">
      <c r="B15">
        <f>SUM(B11:B14)</f>
        <v>6598800</v>
      </c>
      <c r="C15">
        <v>10</v>
      </c>
      <c r="D15" s="16">
        <f t="shared" si="1"/>
        <v>4642154.5552586298</v>
      </c>
      <c r="E15" s="16">
        <f t="shared" si="2"/>
        <v>382977.75080883701</v>
      </c>
      <c r="F15" s="16">
        <f t="shared" si="3"/>
        <v>31914.812567403085</v>
      </c>
      <c r="G15" s="16">
        <f t="shared" si="4"/>
        <v>28010.806998318734</v>
      </c>
      <c r="H15" s="16">
        <f t="shared" si="5"/>
        <v>4614143.7482603109</v>
      </c>
      <c r="I15" t="str">
        <f t="shared" si="0"/>
        <v>T</v>
      </c>
    </row>
    <row r="16" spans="1:11" x14ac:dyDescent="0.25">
      <c r="A16" t="s">
        <v>71</v>
      </c>
      <c r="B16">
        <f>1563000+150000</f>
        <v>1713000</v>
      </c>
      <c r="C16">
        <v>11</v>
      </c>
      <c r="D16" s="39">
        <f>H15-$B$8</f>
        <v>4556143.7482603109</v>
      </c>
      <c r="E16" s="16">
        <f t="shared" si="2"/>
        <v>375881.85923147568</v>
      </c>
      <c r="F16" s="16">
        <f t="shared" si="3"/>
        <v>31323.488269289639</v>
      </c>
      <c r="G16" s="16">
        <f t="shared" si="4"/>
        <v>28602.131296432181</v>
      </c>
      <c r="H16" s="16">
        <f t="shared" si="5"/>
        <v>4527541.6169638783</v>
      </c>
      <c r="I16" t="str">
        <f t="shared" si="0"/>
        <v>T</v>
      </c>
    </row>
    <row r="17" spans="1:11" x14ac:dyDescent="0.25">
      <c r="A17" t="s">
        <v>81</v>
      </c>
      <c r="B17">
        <f>B15-B16</f>
        <v>4885800</v>
      </c>
      <c r="C17">
        <v>12</v>
      </c>
      <c r="D17" s="39">
        <f>H16-$B$8</f>
        <v>4469541.6169638783</v>
      </c>
      <c r="E17" s="16">
        <f t="shared" si="2"/>
        <v>368737.18339952</v>
      </c>
      <c r="F17" s="16">
        <f t="shared" si="3"/>
        <v>30728.098616626667</v>
      </c>
      <c r="G17" s="16">
        <f t="shared" si="4"/>
        <v>29197.520949095153</v>
      </c>
      <c r="H17" s="16">
        <f t="shared" si="5"/>
        <v>4440344.0960147828</v>
      </c>
      <c r="I17" t="str">
        <f t="shared" si="0"/>
        <v>T</v>
      </c>
    </row>
    <row r="18" spans="1:11" x14ac:dyDescent="0.25">
      <c r="C18">
        <v>13</v>
      </c>
      <c r="D18" s="39">
        <f>H17-$B$8</f>
        <v>4382344.0960147828</v>
      </c>
      <c r="E18" s="16">
        <f t="shared" si="2"/>
        <v>361543.38792121958</v>
      </c>
      <c r="F18" s="28">
        <f t="shared" si="3"/>
        <v>30128.61566010163</v>
      </c>
      <c r="G18" s="28">
        <f t="shared" si="4"/>
        <v>29797.003905620189</v>
      </c>
      <c r="H18" s="16">
        <f t="shared" si="5"/>
        <v>4352547.0921091624</v>
      </c>
      <c r="I18" t="str">
        <f t="shared" si="0"/>
        <v>T</v>
      </c>
    </row>
    <row r="19" spans="1:11" x14ac:dyDescent="0.25">
      <c r="A19" t="s">
        <v>82</v>
      </c>
      <c r="B19">
        <f>6%*(3150*1200)</f>
        <v>226800</v>
      </c>
      <c r="C19">
        <v>14</v>
      </c>
      <c r="D19" s="39">
        <f>H18-$B$8</f>
        <v>4294547.0921091624</v>
      </c>
      <c r="E19" s="16">
        <f t="shared" si="2"/>
        <v>354300.13509900589</v>
      </c>
      <c r="F19" s="16">
        <f t="shared" si="3"/>
        <v>29525.011258250492</v>
      </c>
      <c r="G19" s="16">
        <f t="shared" si="4"/>
        <v>30400.608307471328</v>
      </c>
      <c r="H19" s="16">
        <f t="shared" si="5"/>
        <v>4264146.4838016909</v>
      </c>
      <c r="I19" t="str">
        <f t="shared" si="0"/>
        <v>T</v>
      </c>
    </row>
    <row r="20" spans="1:11" x14ac:dyDescent="0.25">
      <c r="A20" t="s">
        <v>82</v>
      </c>
      <c r="B20">
        <f>6%*(4000*1200)</f>
        <v>288000</v>
      </c>
      <c r="C20">
        <v>15</v>
      </c>
      <c r="D20" s="39">
        <f t="shared" ref="D20:D39" si="6">H19-$B$8</f>
        <v>4206146.4838016909</v>
      </c>
      <c r="E20" s="16">
        <f t="shared" si="2"/>
        <v>347007.08491363953</v>
      </c>
      <c r="F20" s="16">
        <f t="shared" si="3"/>
        <v>28917.257076136626</v>
      </c>
      <c r="G20" s="16">
        <f t="shared" si="4"/>
        <v>31008.362489585194</v>
      </c>
      <c r="H20" s="16">
        <f t="shared" si="5"/>
        <v>4175138.1213121056</v>
      </c>
      <c r="I20" t="str">
        <f t="shared" si="0"/>
        <v>T</v>
      </c>
    </row>
    <row r="21" spans="1:11" x14ac:dyDescent="0.25">
      <c r="B21">
        <f>4000*1200</f>
        <v>4800000</v>
      </c>
      <c r="C21">
        <v>16</v>
      </c>
      <c r="D21" s="39">
        <f t="shared" si="6"/>
        <v>4117138.1213121056</v>
      </c>
      <c r="E21" s="16">
        <f t="shared" si="2"/>
        <v>339663.89500824874</v>
      </c>
      <c r="F21" s="16">
        <f t="shared" si="3"/>
        <v>28305.324584020727</v>
      </c>
      <c r="G21" s="16">
        <f t="shared" si="4"/>
        <v>31620.294981701092</v>
      </c>
      <c r="H21" s="16">
        <f t="shared" si="5"/>
        <v>4085517.8263304043</v>
      </c>
      <c r="I21" t="str">
        <f t="shared" si="0"/>
        <v>T</v>
      </c>
    </row>
    <row r="22" spans="1:11" x14ac:dyDescent="0.25">
      <c r="C22">
        <v>17</v>
      </c>
      <c r="D22" s="39">
        <f t="shared" si="6"/>
        <v>4027517.8263304043</v>
      </c>
      <c r="E22" s="16">
        <f t="shared" si="2"/>
        <v>332270.22067225835</v>
      </c>
      <c r="F22" s="16">
        <f t="shared" si="3"/>
        <v>27689.185056021528</v>
      </c>
      <c r="G22" s="16">
        <f t="shared" si="4"/>
        <v>32236.434509700292</v>
      </c>
      <c r="H22" s="16">
        <f t="shared" si="5"/>
        <v>3995281.3918207041</v>
      </c>
      <c r="I22" t="str">
        <f t="shared" si="0"/>
        <v>T</v>
      </c>
      <c r="K22">
        <v>200120</v>
      </c>
    </row>
    <row r="23" spans="1:11" x14ac:dyDescent="0.25">
      <c r="C23">
        <v>18</v>
      </c>
      <c r="D23" s="39">
        <f t="shared" si="6"/>
        <v>3937281.3918207041</v>
      </c>
      <c r="E23" s="16">
        <f t="shared" si="2"/>
        <v>324825.71482520812</v>
      </c>
      <c r="F23" s="16">
        <f t="shared" si="3"/>
        <v>27068.809568767345</v>
      </c>
      <c r="G23" s="16">
        <f t="shared" si="4"/>
        <v>32856.809996954471</v>
      </c>
      <c r="H23" s="16">
        <f t="shared" si="5"/>
        <v>3904424.5818237495</v>
      </c>
      <c r="I23" t="str">
        <f t="shared" si="0"/>
        <v>T</v>
      </c>
    </row>
    <row r="24" spans="1:11" x14ac:dyDescent="0.25">
      <c r="C24">
        <v>19</v>
      </c>
      <c r="D24" s="39">
        <f t="shared" si="6"/>
        <v>3846424.5818237495</v>
      </c>
      <c r="E24" s="16">
        <f t="shared" si="2"/>
        <v>317330.02800045937</v>
      </c>
      <c r="F24" s="28">
        <f t="shared" si="3"/>
        <v>26444.169000038281</v>
      </c>
      <c r="G24" s="16">
        <f t="shared" si="4"/>
        <v>33481.450565683539</v>
      </c>
      <c r="H24" s="16">
        <f t="shared" si="5"/>
        <v>3812943.1312580658</v>
      </c>
      <c r="I24" t="str">
        <f t="shared" si="0"/>
        <v>T</v>
      </c>
    </row>
    <row r="25" spans="1:11" x14ac:dyDescent="0.25">
      <c r="C25">
        <v>20</v>
      </c>
      <c r="D25" s="39">
        <f t="shared" si="6"/>
        <v>3754943.1312580658</v>
      </c>
      <c r="E25" s="16">
        <f t="shared" si="2"/>
        <v>309782.80832879042</v>
      </c>
      <c r="F25" s="16">
        <f t="shared" si="3"/>
        <v>25815.234027399201</v>
      </c>
      <c r="G25" s="16">
        <f t="shared" si="4"/>
        <v>34110.385538322618</v>
      </c>
      <c r="H25" s="16">
        <f t="shared" si="5"/>
        <v>3720832.745719743</v>
      </c>
      <c r="I25" t="str">
        <f t="shared" si="0"/>
        <v>T</v>
      </c>
    </row>
    <row r="26" spans="1:11" x14ac:dyDescent="0.25">
      <c r="C26">
        <v>21</v>
      </c>
      <c r="D26" s="39">
        <f t="shared" si="6"/>
        <v>3662832.745719743</v>
      </c>
      <c r="E26" s="16">
        <f t="shared" si="2"/>
        <v>302183.70152187883</v>
      </c>
      <c r="F26" s="16">
        <f t="shared" si="3"/>
        <v>25181.975126823236</v>
      </c>
      <c r="G26" s="16">
        <f t="shared" si="4"/>
        <v>34743.644438898584</v>
      </c>
      <c r="H26" s="16">
        <f t="shared" si="5"/>
        <v>3628089.1012808443</v>
      </c>
      <c r="I26" t="str">
        <f t="shared" si="0"/>
        <v>T</v>
      </c>
    </row>
    <row r="27" spans="1:11" x14ac:dyDescent="0.25">
      <c r="C27">
        <v>22</v>
      </c>
      <c r="D27" s="39">
        <f t="shared" si="6"/>
        <v>3570089.1012808443</v>
      </c>
      <c r="E27" s="16">
        <f t="shared" si="2"/>
        <v>294532.35085566965</v>
      </c>
      <c r="F27" s="16">
        <f t="shared" si="3"/>
        <v>24544.362571305803</v>
      </c>
      <c r="G27" s="16">
        <f t="shared" si="4"/>
        <v>35381.25699441602</v>
      </c>
      <c r="H27" s="16">
        <f t="shared" si="5"/>
        <v>3534707.8442864283</v>
      </c>
      <c r="I27" t="str">
        <f t="shared" si="0"/>
        <v>T</v>
      </c>
    </row>
    <row r="28" spans="1:11" x14ac:dyDescent="0.25">
      <c r="C28">
        <v>23</v>
      </c>
      <c r="D28" s="39">
        <f t="shared" si="6"/>
        <v>3476707.8442864283</v>
      </c>
      <c r="E28" s="16">
        <f t="shared" si="2"/>
        <v>286828.39715363033</v>
      </c>
      <c r="F28" s="16">
        <f t="shared" si="3"/>
        <v>23902.366429469195</v>
      </c>
      <c r="G28" s="16">
        <f t="shared" si="4"/>
        <v>36023.253136252621</v>
      </c>
      <c r="H28" s="16">
        <f t="shared" si="5"/>
        <v>3440684.5911501758</v>
      </c>
      <c r="I28" t="str">
        <f t="shared" si="0"/>
        <v>T</v>
      </c>
    </row>
    <row r="29" spans="1:11" x14ac:dyDescent="0.25">
      <c r="C29">
        <v>24</v>
      </c>
      <c r="D29" s="39">
        <f t="shared" si="6"/>
        <v>3382684.5911501758</v>
      </c>
      <c r="E29" s="16">
        <f t="shared" si="2"/>
        <v>279071.47876988951</v>
      </c>
      <c r="F29" s="16">
        <f t="shared" si="3"/>
        <v>23255.956564157459</v>
      </c>
      <c r="G29" s="16">
        <f t="shared" si="4"/>
        <v>36669.66300156436</v>
      </c>
      <c r="H29" s="16">
        <f t="shared" si="5"/>
        <v>3346014.9281486114</v>
      </c>
      <c r="I29" t="str">
        <f t="shared" si="0"/>
        <v>T</v>
      </c>
    </row>
    <row r="30" spans="1:11" x14ac:dyDescent="0.25">
      <c r="C30">
        <v>25</v>
      </c>
      <c r="D30" s="39">
        <f t="shared" si="6"/>
        <v>3288014.9281486114</v>
      </c>
      <c r="E30" s="16">
        <f t="shared" si="2"/>
        <v>271261.23157226044</v>
      </c>
      <c r="F30" s="16">
        <f t="shared" si="3"/>
        <v>22605.102631021702</v>
      </c>
      <c r="G30" s="16">
        <f t="shared" si="4"/>
        <v>37320.516934700121</v>
      </c>
      <c r="H30" s="16">
        <f t="shared" si="5"/>
        <v>3250694.4112139111</v>
      </c>
      <c r="I30" t="str">
        <f t="shared" si="0"/>
        <v>T</v>
      </c>
    </row>
    <row r="31" spans="1:11" x14ac:dyDescent="0.25">
      <c r="C31">
        <v>26</v>
      </c>
      <c r="D31" s="39">
        <f t="shared" si="6"/>
        <v>3192694.4112139111</v>
      </c>
      <c r="E31" s="16">
        <f t="shared" si="2"/>
        <v>263397.28892514767</v>
      </c>
      <c r="F31" s="16">
        <f t="shared" si="3"/>
        <v>21949.774077095641</v>
      </c>
      <c r="G31" s="16">
        <f t="shared" si="4"/>
        <v>37975.845488626175</v>
      </c>
      <c r="H31" s="16">
        <f t="shared" si="5"/>
        <v>3154718.5657252851</v>
      </c>
      <c r="I31" t="str">
        <f t="shared" si="0"/>
        <v>T</v>
      </c>
    </row>
    <row r="32" spans="1:11" x14ac:dyDescent="0.25">
      <c r="C32">
        <v>27</v>
      </c>
      <c r="D32" s="39">
        <f t="shared" si="6"/>
        <v>3096718.5657252851</v>
      </c>
      <c r="E32" s="16">
        <f t="shared" si="2"/>
        <v>255479.28167233604</v>
      </c>
      <c r="F32" s="16">
        <f t="shared" si="3"/>
        <v>21289.940139361337</v>
      </c>
      <c r="G32" s="16">
        <f t="shared" si="4"/>
        <v>38635.679426360482</v>
      </c>
      <c r="H32" s="16">
        <f t="shared" si="5"/>
        <v>3058082.8862989247</v>
      </c>
      <c r="I32" t="str">
        <f t="shared" si="0"/>
        <v>T</v>
      </c>
    </row>
    <row r="33" spans="3:9" x14ac:dyDescent="0.25">
      <c r="C33">
        <v>28</v>
      </c>
      <c r="D33" s="39">
        <f t="shared" si="6"/>
        <v>3000082.8862989247</v>
      </c>
      <c r="E33" s="16">
        <f t="shared" si="2"/>
        <v>247506.83811966129</v>
      </c>
      <c r="F33" s="16">
        <f t="shared" si="3"/>
        <v>20625.569843305107</v>
      </c>
      <c r="G33" s="16">
        <f t="shared" si="4"/>
        <v>39300.049722416712</v>
      </c>
      <c r="H33" s="16">
        <f t="shared" si="5"/>
        <v>2960782.8365765079</v>
      </c>
      <c r="I33" t="str">
        <f t="shared" si="0"/>
        <v>T</v>
      </c>
    </row>
    <row r="34" spans="3:9" x14ac:dyDescent="0.25">
      <c r="C34">
        <v>29</v>
      </c>
      <c r="D34" s="39">
        <f t="shared" si="6"/>
        <v>2902782.8365765079</v>
      </c>
      <c r="E34" s="16">
        <f t="shared" si="2"/>
        <v>239479.58401756192</v>
      </c>
      <c r="F34" s="16">
        <f t="shared" si="3"/>
        <v>19956.632001463495</v>
      </c>
      <c r="G34" s="16">
        <f t="shared" si="4"/>
        <v>39968.987564258321</v>
      </c>
      <c r="H34" s="16">
        <f t="shared" si="5"/>
        <v>2862813.8490122496</v>
      </c>
      <c r="I34" t="str">
        <f t="shared" si="0"/>
        <v>T</v>
      </c>
    </row>
    <row r="35" spans="3:9" x14ac:dyDescent="0.25">
      <c r="C35">
        <v>30</v>
      </c>
      <c r="D35" s="39">
        <f t="shared" si="6"/>
        <v>2804813.8490122496</v>
      </c>
      <c r="E35" s="16">
        <f t="shared" si="2"/>
        <v>231397.14254351059</v>
      </c>
      <c r="F35" s="16">
        <f t="shared" si="3"/>
        <v>19283.095211959215</v>
      </c>
      <c r="G35" s="16">
        <f t="shared" si="4"/>
        <v>40642.524353762608</v>
      </c>
      <c r="H35" s="16">
        <f t="shared" si="5"/>
        <v>2764171.324658487</v>
      </c>
      <c r="I35" t="str">
        <f t="shared" si="0"/>
        <v>T</v>
      </c>
    </row>
    <row r="36" spans="3:9" x14ac:dyDescent="0.25">
      <c r="C36">
        <v>31</v>
      </c>
      <c r="D36" s="39">
        <f t="shared" si="6"/>
        <v>2706171.324658487</v>
      </c>
      <c r="E36" s="16">
        <f t="shared" si="2"/>
        <v>223259.13428432518</v>
      </c>
      <c r="F36" s="16">
        <f t="shared" si="3"/>
        <v>18604.927857027098</v>
      </c>
      <c r="G36" s="16">
        <f t="shared" si="4"/>
        <v>41320.691708694721</v>
      </c>
      <c r="H36" s="16">
        <f t="shared" si="5"/>
        <v>2664850.6329497923</v>
      </c>
      <c r="I36" t="str">
        <f t="shared" si="0"/>
        <v>T</v>
      </c>
    </row>
    <row r="37" spans="3:9" x14ac:dyDescent="0.25">
      <c r="C37">
        <v>32</v>
      </c>
      <c r="D37" s="39">
        <f t="shared" si="6"/>
        <v>2606850.6329497923</v>
      </c>
      <c r="E37" s="16">
        <f t="shared" si="2"/>
        <v>215065.17721835789</v>
      </c>
      <c r="F37" s="16">
        <f t="shared" si="3"/>
        <v>17922.098101529824</v>
      </c>
      <c r="G37" s="16">
        <f t="shared" si="4"/>
        <v>42003.521464191996</v>
      </c>
      <c r="H37" s="16">
        <f t="shared" si="5"/>
        <v>2564847.1114856005</v>
      </c>
      <c r="I37" t="str">
        <f t="shared" si="0"/>
        <v>T</v>
      </c>
    </row>
    <row r="38" spans="3:9" x14ac:dyDescent="0.25">
      <c r="C38">
        <v>33</v>
      </c>
      <c r="D38" s="39">
        <f t="shared" si="6"/>
        <v>2506847.1114856005</v>
      </c>
      <c r="E38" s="16">
        <f t="shared" si="2"/>
        <v>206814.88669756206</v>
      </c>
      <c r="F38" s="16">
        <f t="shared" si="3"/>
        <v>17234.573891463504</v>
      </c>
      <c r="G38" s="16">
        <f t="shared" si="4"/>
        <v>42691.045674258319</v>
      </c>
      <c r="H38" s="16">
        <f t="shared" si="5"/>
        <v>2464156.0658113421</v>
      </c>
      <c r="I38" t="str">
        <f t="shared" si="0"/>
        <v>T</v>
      </c>
    </row>
    <row r="39" spans="3:9" x14ac:dyDescent="0.25">
      <c r="C39">
        <v>34</v>
      </c>
      <c r="D39" s="39">
        <f t="shared" si="6"/>
        <v>2406156.0658113421</v>
      </c>
      <c r="E39" s="16">
        <f t="shared" si="2"/>
        <v>198507.87542943572</v>
      </c>
      <c r="F39" s="16">
        <f t="shared" si="3"/>
        <v>16542.322952452978</v>
      </c>
      <c r="G39" s="16">
        <f t="shared" si="4"/>
        <v>43383.296613268845</v>
      </c>
      <c r="H39" s="16">
        <f t="shared" si="5"/>
        <v>2362772.7691980731</v>
      </c>
      <c r="I39" t="str">
        <f t="shared" si="0"/>
        <v>T</v>
      </c>
    </row>
    <row r="40" spans="3:9" x14ac:dyDescent="0.25">
      <c r="C40">
        <v>35</v>
      </c>
      <c r="D40" s="16">
        <f t="shared" si="1"/>
        <v>2362772.7691980731</v>
      </c>
      <c r="E40" s="16">
        <f t="shared" si="2"/>
        <v>194928.75345884103</v>
      </c>
      <c r="F40" s="16">
        <f t="shared" si="3"/>
        <v>16244.062788236753</v>
      </c>
      <c r="G40" s="16">
        <f t="shared" si="4"/>
        <v>43681.556777485064</v>
      </c>
      <c r="H40" s="16">
        <f t="shared" si="5"/>
        <v>2319091.2124205879</v>
      </c>
      <c r="I40" t="str">
        <f t="shared" si="0"/>
        <v>T</v>
      </c>
    </row>
    <row r="41" spans="3:9" x14ac:dyDescent="0.25">
      <c r="C41">
        <v>36</v>
      </c>
      <c r="D41" s="16">
        <f t="shared" si="1"/>
        <v>2319091.2124205879</v>
      </c>
      <c r="E41" s="16">
        <f t="shared" si="2"/>
        <v>191325.02502469852</v>
      </c>
      <c r="F41" s="16">
        <f t="shared" si="3"/>
        <v>15943.752085391543</v>
      </c>
      <c r="G41" s="16">
        <f t="shared" si="4"/>
        <v>43981.867480330278</v>
      </c>
      <c r="H41" s="16">
        <f t="shared" si="5"/>
        <v>2275109.3449402577</v>
      </c>
      <c r="I41" t="str">
        <f t="shared" si="0"/>
        <v>T</v>
      </c>
    </row>
    <row r="42" spans="3:9" x14ac:dyDescent="0.25">
      <c r="C42">
        <v>37</v>
      </c>
      <c r="D42" s="16">
        <f t="shared" si="1"/>
        <v>2275109.3449402577</v>
      </c>
      <c r="E42" s="16">
        <f t="shared" si="2"/>
        <v>187696.52095757128</v>
      </c>
      <c r="F42" s="16">
        <f t="shared" si="3"/>
        <v>15641.376746464273</v>
      </c>
      <c r="G42" s="16">
        <f t="shared" si="4"/>
        <v>44284.242819257546</v>
      </c>
      <c r="H42" s="16">
        <f t="shared" si="5"/>
        <v>2230825.1021210002</v>
      </c>
      <c r="I42" t="str">
        <f t="shared" si="0"/>
        <v>T</v>
      </c>
    </row>
    <row r="43" spans="3:9" x14ac:dyDescent="0.25">
      <c r="C43">
        <v>38</v>
      </c>
      <c r="D43" s="16">
        <f t="shared" si="1"/>
        <v>2230825.1021210002</v>
      </c>
      <c r="E43" s="16">
        <f t="shared" si="2"/>
        <v>184043.07092498252</v>
      </c>
      <c r="F43" s="16">
        <f t="shared" si="3"/>
        <v>15336.922577081876</v>
      </c>
      <c r="G43" s="16">
        <f t="shared" si="4"/>
        <v>44588.696988639946</v>
      </c>
      <c r="H43" s="16">
        <f t="shared" si="5"/>
        <v>2186236.4051323603</v>
      </c>
      <c r="I43" t="str">
        <f t="shared" si="0"/>
        <v>T</v>
      </c>
    </row>
    <row r="44" spans="3:9" x14ac:dyDescent="0.25">
      <c r="C44">
        <v>39</v>
      </c>
      <c r="D44" s="16">
        <f t="shared" si="1"/>
        <v>2186236.4051323603</v>
      </c>
      <c r="E44" s="16">
        <f t="shared" si="2"/>
        <v>180364.50342341972</v>
      </c>
      <c r="F44" s="16">
        <f t="shared" si="3"/>
        <v>15030.375285284978</v>
      </c>
      <c r="G44" s="16">
        <f t="shared" si="4"/>
        <v>44895.24428043684</v>
      </c>
      <c r="H44" s="16">
        <f t="shared" si="5"/>
        <v>2141341.1608519233</v>
      </c>
      <c r="I44" t="str">
        <f t="shared" si="0"/>
        <v>T</v>
      </c>
    </row>
    <row r="45" spans="3:9" x14ac:dyDescent="0.25">
      <c r="C45">
        <v>40</v>
      </c>
      <c r="D45" s="16">
        <f t="shared" si="1"/>
        <v>2141341.1608519233</v>
      </c>
      <c r="E45" s="16">
        <f t="shared" si="2"/>
        <v>176660.64577028368</v>
      </c>
      <c r="F45" s="16">
        <f t="shared" si="3"/>
        <v>14721.720480856973</v>
      </c>
      <c r="G45" s="16">
        <f t="shared" si="4"/>
        <v>45203.899084864846</v>
      </c>
      <c r="H45" s="16">
        <f t="shared" si="5"/>
        <v>2096137.2617670584</v>
      </c>
      <c r="I45" t="str">
        <f t="shared" si="0"/>
        <v>T</v>
      </c>
    </row>
    <row r="46" spans="3:9" x14ac:dyDescent="0.25">
      <c r="C46">
        <v>41</v>
      </c>
      <c r="D46" s="16">
        <f t="shared" si="1"/>
        <v>2096137.2617670584</v>
      </c>
      <c r="E46" s="16">
        <f t="shared" si="2"/>
        <v>172931.32409578233</v>
      </c>
      <c r="F46" s="16">
        <f t="shared" si="3"/>
        <v>14410.943674648528</v>
      </c>
      <c r="G46" s="16">
        <f t="shared" si="4"/>
        <v>45514.67589107329</v>
      </c>
      <c r="H46" s="16">
        <f t="shared" si="5"/>
        <v>2050622.5858759852</v>
      </c>
      <c r="I46" t="str">
        <f t="shared" si="0"/>
        <v>T</v>
      </c>
    </row>
    <row r="47" spans="3:9" x14ac:dyDescent="0.25">
      <c r="C47" s="1">
        <v>42</v>
      </c>
      <c r="D47" s="16">
        <f t="shared" si="1"/>
        <v>2050622.5858759852</v>
      </c>
      <c r="E47" s="16">
        <f t="shared" si="2"/>
        <v>169176.3633347688</v>
      </c>
      <c r="F47" s="16">
        <f t="shared" si="3"/>
        <v>14098.0302778974</v>
      </c>
      <c r="G47" s="16">
        <f t="shared" si="4"/>
        <v>45827.589287824419</v>
      </c>
      <c r="H47" s="16">
        <f t="shared" si="5"/>
        <v>2004794.9965881607</v>
      </c>
      <c r="I47" t="str">
        <f t="shared" si="0"/>
        <v>T</v>
      </c>
    </row>
    <row r="48" spans="3:9" x14ac:dyDescent="0.25">
      <c r="C48">
        <v>43</v>
      </c>
      <c r="D48" s="16">
        <f t="shared" si="1"/>
        <v>2004794.9965881607</v>
      </c>
      <c r="E48" s="16">
        <f t="shared" si="2"/>
        <v>165395.58721852326</v>
      </c>
      <c r="F48" s="16">
        <f t="shared" si="3"/>
        <v>13782.965601543605</v>
      </c>
      <c r="G48" s="16">
        <f t="shared" si="4"/>
        <v>46142.653964178215</v>
      </c>
      <c r="H48" s="16">
        <f t="shared" si="5"/>
        <v>1958652.3426239826</v>
      </c>
      <c r="I48" t="str">
        <f t="shared" si="0"/>
        <v>T</v>
      </c>
    </row>
    <row r="49" spans="1:19" x14ac:dyDescent="0.25">
      <c r="C49">
        <v>44</v>
      </c>
      <c r="D49" s="16">
        <f t="shared" si="1"/>
        <v>1958652.3426239826</v>
      </c>
      <c r="E49" s="16">
        <f t="shared" si="2"/>
        <v>161588.81826647857</v>
      </c>
      <c r="F49" s="16">
        <f t="shared" si="3"/>
        <v>13465.73485553988</v>
      </c>
      <c r="G49" s="16">
        <f t="shared" si="4"/>
        <v>46459.884710181941</v>
      </c>
      <c r="H49" s="16">
        <f t="shared" si="5"/>
        <v>1912192.4579138006</v>
      </c>
      <c r="I49" t="str">
        <f t="shared" si="0"/>
        <v>T</v>
      </c>
    </row>
    <row r="50" spans="1:19" x14ac:dyDescent="0.25">
      <c r="C50">
        <v>45</v>
      </c>
      <c r="D50" s="16">
        <f t="shared" si="1"/>
        <v>1912192.4579138006</v>
      </c>
      <c r="E50" s="16">
        <f t="shared" si="2"/>
        <v>157755.87777788856</v>
      </c>
      <c r="F50" s="16">
        <f t="shared" si="3"/>
        <v>13146.32314815738</v>
      </c>
      <c r="G50" s="16">
        <f t="shared" si="4"/>
        <v>46779.296417564437</v>
      </c>
      <c r="H50" s="16">
        <f t="shared" si="5"/>
        <v>1865413.1614962362</v>
      </c>
      <c r="I50" t="str">
        <f t="shared" si="0"/>
        <v>T</v>
      </c>
    </row>
    <row r="51" spans="1:19" x14ac:dyDescent="0.25">
      <c r="C51">
        <v>46</v>
      </c>
      <c r="D51" s="16">
        <f t="shared" si="1"/>
        <v>1865413.1614962362</v>
      </c>
      <c r="E51" s="16">
        <f t="shared" si="2"/>
        <v>153896.5858234395</v>
      </c>
      <c r="F51" s="16">
        <f t="shared" si="3"/>
        <v>12824.715485286624</v>
      </c>
      <c r="G51" s="16">
        <f t="shared" si="4"/>
        <v>47100.904080435197</v>
      </c>
      <c r="H51" s="16">
        <f t="shared" si="5"/>
        <v>1818312.2574158011</v>
      </c>
      <c r="I51" t="str">
        <f t="shared" si="0"/>
        <v>T</v>
      </c>
    </row>
    <row r="52" spans="1:19" x14ac:dyDescent="0.25">
      <c r="C52">
        <v>47</v>
      </c>
      <c r="D52" s="16">
        <f t="shared" si="1"/>
        <v>1818312.2574158011</v>
      </c>
      <c r="E52" s="16">
        <f t="shared" si="2"/>
        <v>150010.76123680361</v>
      </c>
      <c r="F52" s="16">
        <f t="shared" si="3"/>
        <v>12500.896769733634</v>
      </c>
      <c r="G52" s="16">
        <f t="shared" si="4"/>
        <v>47424.722795988186</v>
      </c>
      <c r="H52" s="16">
        <f t="shared" si="5"/>
        <v>1770887.5346198129</v>
      </c>
      <c r="I52" t="str">
        <f t="shared" si="0"/>
        <v>T</v>
      </c>
    </row>
    <row r="53" spans="1:19" x14ac:dyDescent="0.25">
      <c r="C53">
        <v>48</v>
      </c>
      <c r="D53" s="16">
        <f t="shared" si="1"/>
        <v>1770887.5346198129</v>
      </c>
      <c r="E53" s="16">
        <f t="shared" si="2"/>
        <v>146098.22160613455</v>
      </c>
      <c r="F53" s="16">
        <f t="shared" si="3"/>
        <v>12174.851800511213</v>
      </c>
      <c r="G53" s="16">
        <f t="shared" si="4"/>
        <v>47750.767765210607</v>
      </c>
      <c r="H53" s="16">
        <f t="shared" si="5"/>
        <v>1723136.7668546021</v>
      </c>
      <c r="I53" t="str">
        <f t="shared" si="0"/>
        <v>T</v>
      </c>
    </row>
    <row r="54" spans="1:19" x14ac:dyDescent="0.25">
      <c r="A54" s="38">
        <v>43122</v>
      </c>
      <c r="B54" s="38">
        <f>A54+(6*365)</f>
        <v>45312</v>
      </c>
      <c r="C54">
        <v>49</v>
      </c>
      <c r="D54" s="31">
        <f>H53-B7</f>
        <v>-276863.23314539785</v>
      </c>
      <c r="E54" s="16">
        <f t="shared" si="2"/>
        <v>-22841.216734495323</v>
      </c>
      <c r="F54" s="16">
        <f t="shared" si="3"/>
        <v>-1903.4347278746102</v>
      </c>
      <c r="G54" s="16">
        <f t="shared" si="4"/>
        <v>61829.054293596433</v>
      </c>
      <c r="H54" s="16">
        <f t="shared" si="5"/>
        <v>-338692.28743899427</v>
      </c>
      <c r="I54" t="str">
        <f t="shared" si="0"/>
        <v>F</v>
      </c>
      <c r="L54">
        <v>1068133</v>
      </c>
      <c r="N54">
        <v>1853258</v>
      </c>
      <c r="O54">
        <f>N54-L54</f>
        <v>785125</v>
      </c>
    </row>
    <row r="55" spans="1:19" x14ac:dyDescent="0.25">
      <c r="C55">
        <v>50</v>
      </c>
      <c r="D55" s="16">
        <f t="shared" si="1"/>
        <v>-338692.28743899427</v>
      </c>
      <c r="E55" s="16">
        <f t="shared" si="2"/>
        <v>-27942.11371371703</v>
      </c>
      <c r="F55" s="16">
        <f t="shared" si="3"/>
        <v>-2328.509476143086</v>
      </c>
      <c r="G55" s="16">
        <f t="shared" si="4"/>
        <v>62254.129041864908</v>
      </c>
      <c r="H55" s="16">
        <f t="shared" si="5"/>
        <v>-400946.41648085916</v>
      </c>
      <c r="I55" t="str">
        <f t="shared" si="0"/>
        <v>F</v>
      </c>
      <c r="L55" s="5">
        <v>43123</v>
      </c>
      <c r="N55" s="5">
        <v>45313</v>
      </c>
      <c r="O55">
        <f>N55-L55</f>
        <v>2190</v>
      </c>
      <c r="P55">
        <f>O54/O55</f>
        <v>358.50456621004565</v>
      </c>
      <c r="Q55" s="11">
        <f ca="1">TODAY()</f>
        <v>43866</v>
      </c>
      <c r="R55">
        <f ca="1">Q55-L55+60</f>
        <v>803</v>
      </c>
      <c r="S55">
        <f ca="1">R55*P55</f>
        <v>287879.16666666669</v>
      </c>
    </row>
    <row r="56" spans="1:19" x14ac:dyDescent="0.25">
      <c r="C56">
        <v>51</v>
      </c>
      <c r="D56" s="16">
        <f t="shared" si="1"/>
        <v>-400946.41648085916</v>
      </c>
      <c r="E56" s="16">
        <f t="shared" si="2"/>
        <v>-33078.079359670883</v>
      </c>
      <c r="F56" s="16">
        <f t="shared" si="3"/>
        <v>-2756.5066133059067</v>
      </c>
      <c r="G56" s="16">
        <f t="shared" si="4"/>
        <v>62682.126179027728</v>
      </c>
      <c r="H56" s="16">
        <f t="shared" si="5"/>
        <v>-463628.54265988688</v>
      </c>
      <c r="I56" t="str">
        <f t="shared" si="0"/>
        <v>F</v>
      </c>
    </row>
    <row r="57" spans="1:19" x14ac:dyDescent="0.25">
      <c r="C57">
        <v>52</v>
      </c>
      <c r="D57" s="16">
        <f t="shared" si="1"/>
        <v>-463628.54265988688</v>
      </c>
      <c r="E57" s="16">
        <f t="shared" si="2"/>
        <v>-38249.354769440666</v>
      </c>
      <c r="F57" s="16">
        <f t="shared" si="3"/>
        <v>-3187.446230786722</v>
      </c>
      <c r="G57" s="16">
        <f t="shared" si="4"/>
        <v>63113.065796508541</v>
      </c>
      <c r="H57" s="16">
        <f t="shared" si="5"/>
        <v>-526741.60845639545</v>
      </c>
      <c r="I57" t="str">
        <f t="shared" si="0"/>
        <v>F</v>
      </c>
      <c r="P57">
        <f ca="1">L54+S55</f>
        <v>1356012.1666666667</v>
      </c>
    </row>
    <row r="58" spans="1:19" x14ac:dyDescent="0.25">
      <c r="C58">
        <v>53</v>
      </c>
      <c r="D58" s="16">
        <f t="shared" si="1"/>
        <v>-526741.60845639545</v>
      </c>
      <c r="E58" s="16">
        <f t="shared" si="2"/>
        <v>-43456.182697652628</v>
      </c>
      <c r="F58" s="16">
        <f t="shared" si="3"/>
        <v>-3621.348558137719</v>
      </c>
      <c r="G58" s="16">
        <f t="shared" si="4"/>
        <v>63546.968123859537</v>
      </c>
      <c r="H58" s="16">
        <f t="shared" si="5"/>
        <v>-590288.57658025494</v>
      </c>
      <c r="I58" t="str">
        <f t="shared" si="0"/>
        <v>F</v>
      </c>
    </row>
    <row r="59" spans="1:19" x14ac:dyDescent="0.25">
      <c r="C59">
        <v>54</v>
      </c>
      <c r="D59" s="16">
        <f t="shared" si="1"/>
        <v>-590288.57658025494</v>
      </c>
      <c r="E59" s="16">
        <f t="shared" si="2"/>
        <v>-48698.807567871037</v>
      </c>
      <c r="F59" s="16">
        <f t="shared" si="3"/>
        <v>-4058.233963989253</v>
      </c>
      <c r="G59" s="16">
        <f t="shared" si="4"/>
        <v>63983.853529711072</v>
      </c>
      <c r="H59" s="16">
        <f t="shared" si="5"/>
        <v>-654272.43010996596</v>
      </c>
      <c r="I59" t="str">
        <f t="shared" si="0"/>
        <v>F</v>
      </c>
    </row>
    <row r="60" spans="1:19" x14ac:dyDescent="0.25">
      <c r="C60">
        <v>55</v>
      </c>
      <c r="D60" s="16">
        <f t="shared" si="1"/>
        <v>-654272.43010996596</v>
      </c>
      <c r="E60" s="16">
        <f t="shared" si="2"/>
        <v>-53977.475484072194</v>
      </c>
      <c r="F60" s="16">
        <f t="shared" si="3"/>
        <v>-4498.1229570060159</v>
      </c>
      <c r="G60" s="16">
        <f t="shared" si="4"/>
        <v>64423.742522727836</v>
      </c>
      <c r="H60" s="16">
        <f t="shared" si="5"/>
        <v>-718696.17263269378</v>
      </c>
      <c r="I60" t="str">
        <f t="shared" si="0"/>
        <v>F</v>
      </c>
    </row>
    <row r="61" spans="1:19" x14ac:dyDescent="0.25">
      <c r="C61">
        <v>56</v>
      </c>
      <c r="D61" s="16">
        <f t="shared" si="1"/>
        <v>-718696.17263269378</v>
      </c>
      <c r="E61" s="16">
        <f t="shared" si="2"/>
        <v>-59292.43424219724</v>
      </c>
      <c r="F61" s="16">
        <f t="shared" si="3"/>
        <v>-4941.0361868497703</v>
      </c>
      <c r="G61" s="16">
        <f t="shared" si="4"/>
        <v>64866.655752571591</v>
      </c>
      <c r="H61" s="16">
        <f t="shared" si="5"/>
        <v>-783562.82838526531</v>
      </c>
      <c r="I61" t="str">
        <f t="shared" si="0"/>
        <v>F</v>
      </c>
    </row>
    <row r="62" spans="1:19" x14ac:dyDescent="0.25">
      <c r="C62">
        <v>57</v>
      </c>
      <c r="D62" s="16">
        <f t="shared" si="1"/>
        <v>-783562.82838526531</v>
      </c>
      <c r="E62" s="16">
        <f t="shared" si="2"/>
        <v>-64643.933341784388</v>
      </c>
      <c r="F62" s="16">
        <f t="shared" si="3"/>
        <v>-5386.994445148699</v>
      </c>
      <c r="G62" s="16">
        <f t="shared" si="4"/>
        <v>65312.614010870515</v>
      </c>
      <c r="H62" s="16">
        <f t="shared" si="5"/>
        <v>-848875.44239613577</v>
      </c>
      <c r="I62" t="str">
        <f t="shared" si="0"/>
        <v>F</v>
      </c>
    </row>
    <row r="63" spans="1:19" x14ac:dyDescent="0.25">
      <c r="C63">
        <v>58</v>
      </c>
      <c r="D63" s="16">
        <f t="shared" si="1"/>
        <v>-848875.44239613577</v>
      </c>
      <c r="E63" s="16">
        <f t="shared" si="2"/>
        <v>-70032.223997681198</v>
      </c>
      <c r="F63" s="16">
        <f t="shared" si="3"/>
        <v>-5836.0186664734329</v>
      </c>
      <c r="G63" s="16">
        <f t="shared" si="4"/>
        <v>65761.638232195255</v>
      </c>
      <c r="H63" s="16">
        <f t="shared" si="5"/>
        <v>-914637.08062833105</v>
      </c>
      <c r="I63" t="str">
        <f t="shared" si="0"/>
        <v>F</v>
      </c>
    </row>
    <row r="64" spans="1:19" x14ac:dyDescent="0.25">
      <c r="C64">
        <v>59</v>
      </c>
      <c r="D64" s="16">
        <f t="shared" si="1"/>
        <v>-914637.08062833105</v>
      </c>
      <c r="E64" s="16">
        <f t="shared" si="2"/>
        <v>-75457.559151837311</v>
      </c>
      <c r="F64" s="16">
        <f t="shared" si="3"/>
        <v>-6288.1299293197762</v>
      </c>
      <c r="G64" s="16">
        <f t="shared" si="4"/>
        <v>66213.7494950416</v>
      </c>
      <c r="H64" s="16">
        <f t="shared" si="5"/>
        <v>-980850.83012337261</v>
      </c>
      <c r="I64" t="str">
        <f t="shared" si="0"/>
        <v>F</v>
      </c>
    </row>
    <row r="65" spans="3:9" x14ac:dyDescent="0.25">
      <c r="C65">
        <v>60</v>
      </c>
      <c r="D65" s="16">
        <f t="shared" si="1"/>
        <v>-980850.83012337261</v>
      </c>
      <c r="E65" s="16">
        <f t="shared" si="2"/>
        <v>-80920.193485178243</v>
      </c>
      <c r="F65" s="16">
        <f t="shared" si="3"/>
        <v>-6743.3494570981866</v>
      </c>
      <c r="G65" s="16">
        <f t="shared" si="4"/>
        <v>66668.969022820005</v>
      </c>
      <c r="H65" s="16">
        <f t="shared" si="5"/>
        <v>-1047519.7991461926</v>
      </c>
      <c r="I65" t="str">
        <f t="shared" si="0"/>
        <v>F</v>
      </c>
    </row>
    <row r="66" spans="3:9" x14ac:dyDescent="0.25">
      <c r="C66">
        <v>61</v>
      </c>
      <c r="D66" s="16">
        <f t="shared" si="1"/>
        <v>-1047519.7991461926</v>
      </c>
      <c r="E66" s="16">
        <f t="shared" si="2"/>
        <v>-86420.383429560898</v>
      </c>
      <c r="F66" s="16">
        <f t="shared" si="3"/>
        <v>-7201.6986191300748</v>
      </c>
      <c r="G66" s="16">
        <f t="shared" si="4"/>
        <v>67127.318184851902</v>
      </c>
      <c r="H66" s="16">
        <f t="shared" si="5"/>
        <v>-1114647.1173310445</v>
      </c>
      <c r="I66" t="str">
        <f t="shared" si="0"/>
        <v>F</v>
      </c>
    </row>
    <row r="67" spans="3:9" x14ac:dyDescent="0.25">
      <c r="C67">
        <v>62</v>
      </c>
      <c r="D67" s="16">
        <f t="shared" si="1"/>
        <v>-1114647.1173310445</v>
      </c>
      <c r="E67" s="16">
        <f t="shared" si="2"/>
        <v>-91958.38717981118</v>
      </c>
      <c r="F67" s="16">
        <f t="shared" si="3"/>
        <v>-7663.1989316509316</v>
      </c>
      <c r="G67" s="16">
        <f t="shared" si="4"/>
        <v>67588.818497372748</v>
      </c>
      <c r="H67" s="16">
        <f t="shared" si="5"/>
        <v>-1182235.9358284173</v>
      </c>
      <c r="I67" t="str">
        <f t="shared" si="0"/>
        <v>F</v>
      </c>
    </row>
    <row r="68" spans="3:9" x14ac:dyDescent="0.25">
      <c r="C68">
        <v>63</v>
      </c>
      <c r="D68" s="16">
        <f t="shared" si="1"/>
        <v>-1182235.9358284173</v>
      </c>
      <c r="E68" s="16">
        <f t="shared" si="2"/>
        <v>-97534.464705844439</v>
      </c>
      <c r="F68" s="16">
        <f t="shared" si="3"/>
        <v>-8127.8720588203696</v>
      </c>
      <c r="G68" s="16">
        <f t="shared" si="4"/>
        <v>68053.491624542192</v>
      </c>
      <c r="H68" s="16">
        <f t="shared" si="5"/>
        <v>-1250289.4274529596</v>
      </c>
      <c r="I68" t="str">
        <f t="shared" si="0"/>
        <v>F</v>
      </c>
    </row>
    <row r="69" spans="3:9" x14ac:dyDescent="0.25">
      <c r="C69">
        <v>64</v>
      </c>
      <c r="D69" s="16">
        <f t="shared" si="1"/>
        <v>-1250289.4274529596</v>
      </c>
      <c r="E69" s="16">
        <f t="shared" si="2"/>
        <v>-103148.87776486918</v>
      </c>
      <c r="F69" s="16">
        <f t="shared" si="3"/>
        <v>-8595.7398137390974</v>
      </c>
      <c r="G69" s="16">
        <f t="shared" si="4"/>
        <v>68521.359379460919</v>
      </c>
      <c r="H69" s="16">
        <f t="shared" si="5"/>
        <v>-1318810.7868324206</v>
      </c>
      <c r="I69" t="str">
        <f t="shared" si="0"/>
        <v>F</v>
      </c>
    </row>
    <row r="70" spans="3:9" x14ac:dyDescent="0.25">
      <c r="C70">
        <v>65</v>
      </c>
      <c r="D70" s="16">
        <f t="shared" si="1"/>
        <v>-1318810.7868324206</v>
      </c>
      <c r="E70" s="16">
        <f t="shared" si="2"/>
        <v>-108801.88991367471</v>
      </c>
      <c r="F70" s="16">
        <f t="shared" si="3"/>
        <v>-9066.8241594728916</v>
      </c>
      <c r="G70" s="16">
        <f t="shared" si="4"/>
        <v>68992.443725194709</v>
      </c>
      <c r="H70" s="16">
        <f t="shared" si="5"/>
        <v>-1387803.2305576154</v>
      </c>
      <c r="I70" t="str">
        <f t="shared" si="0"/>
        <v>F</v>
      </c>
    </row>
    <row r="71" spans="3:9" x14ac:dyDescent="0.25">
      <c r="C71">
        <v>66</v>
      </c>
      <c r="D71" s="16">
        <f t="shared" si="1"/>
        <v>-1387803.2305576154</v>
      </c>
      <c r="E71" s="16">
        <f t="shared" si="2"/>
        <v>-114493.76652100327</v>
      </c>
      <c r="F71" s="16">
        <f t="shared" si="3"/>
        <v>-9541.1472100836054</v>
      </c>
      <c r="G71" s="16">
        <f t="shared" si="4"/>
        <v>69466.76677580543</v>
      </c>
      <c r="H71" s="16">
        <f t="shared" si="5"/>
        <v>-1457269.9973334209</v>
      </c>
      <c r="I71" t="str">
        <f t="shared" ref="I71:I125" si="7">IF(F71&gt;0,"T","F")</f>
        <v>F</v>
      </c>
    </row>
    <row r="72" spans="3:9" x14ac:dyDescent="0.25">
      <c r="C72">
        <v>67</v>
      </c>
      <c r="D72" s="16">
        <f t="shared" si="1"/>
        <v>-1457269.9973334209</v>
      </c>
      <c r="E72" s="16">
        <f t="shared" si="2"/>
        <v>-120224.77478000722</v>
      </c>
      <c r="F72" s="16">
        <f t="shared" si="3"/>
        <v>-10018.731231667269</v>
      </c>
      <c r="G72" s="16">
        <f t="shared" si="4"/>
        <v>69944.350797389081</v>
      </c>
      <c r="H72" s="16">
        <f t="shared" si="5"/>
        <v>-1527214.3481308101</v>
      </c>
      <c r="I72" t="str">
        <f t="shared" si="7"/>
        <v>F</v>
      </c>
    </row>
    <row r="73" spans="3:9" x14ac:dyDescent="0.25">
      <c r="C73">
        <v>68</v>
      </c>
      <c r="D73" s="16">
        <f t="shared" ref="D73:D125" si="8">H72</f>
        <v>-1527214.3481308101</v>
      </c>
      <c r="E73" s="16">
        <f t="shared" ref="E73:E125" si="9">D73*$F$3</f>
        <v>-125995.18372079184</v>
      </c>
      <c r="F73" s="16">
        <f t="shared" ref="F73:F125" si="10">E73/12</f>
        <v>-10499.59864339932</v>
      </c>
      <c r="G73" s="16">
        <f t="shared" ref="G73:G125" si="11">$F$4-F73</f>
        <v>70425.218209121143</v>
      </c>
      <c r="H73" s="16">
        <f t="shared" ref="H73:H125" si="12">D73-G73</f>
        <v>-1597639.5663399312</v>
      </c>
      <c r="I73" t="str">
        <f t="shared" si="7"/>
        <v>F</v>
      </c>
    </row>
    <row r="74" spans="3:9" x14ac:dyDescent="0.25">
      <c r="C74">
        <v>69</v>
      </c>
      <c r="D74" s="16">
        <f t="shared" si="8"/>
        <v>-1597639.5663399312</v>
      </c>
      <c r="E74" s="16">
        <f t="shared" si="9"/>
        <v>-131805.26422304433</v>
      </c>
      <c r="F74" s="16">
        <f t="shared" si="10"/>
        <v>-10983.772018587028</v>
      </c>
      <c r="G74" s="16">
        <f t="shared" si="11"/>
        <v>70909.391584308847</v>
      </c>
      <c r="H74" s="16">
        <f t="shared" si="12"/>
        <v>-1668548.95792424</v>
      </c>
      <c r="I74" t="str">
        <f t="shared" si="7"/>
        <v>F</v>
      </c>
    </row>
    <row r="75" spans="3:9" x14ac:dyDescent="0.25">
      <c r="C75">
        <v>70</v>
      </c>
      <c r="D75" s="16">
        <f t="shared" si="8"/>
        <v>-1668548.95792424</v>
      </c>
      <c r="E75" s="16">
        <f t="shared" si="9"/>
        <v>-137655.2890287498</v>
      </c>
      <c r="F75" s="16">
        <f t="shared" si="10"/>
        <v>-11471.27408572915</v>
      </c>
      <c r="G75" s="16">
        <f t="shared" si="11"/>
        <v>71396.89365145097</v>
      </c>
      <c r="H75" s="16">
        <f t="shared" si="12"/>
        <v>-1739945.851575691</v>
      </c>
      <c r="I75" t="str">
        <f t="shared" si="7"/>
        <v>F</v>
      </c>
    </row>
    <row r="76" spans="3:9" x14ac:dyDescent="0.25">
      <c r="C76">
        <v>71</v>
      </c>
      <c r="D76" s="16">
        <f t="shared" si="8"/>
        <v>-1739945.851575691</v>
      </c>
      <c r="E76" s="16">
        <f t="shared" si="9"/>
        <v>-143545.53275499452</v>
      </c>
      <c r="F76" s="16">
        <f t="shared" si="10"/>
        <v>-11962.127729582877</v>
      </c>
      <c r="G76" s="16">
        <f t="shared" si="11"/>
        <v>71887.747295304696</v>
      </c>
      <c r="H76" s="16">
        <f t="shared" si="12"/>
        <v>-1811833.5988709957</v>
      </c>
      <c r="I76" t="str">
        <f t="shared" si="7"/>
        <v>F</v>
      </c>
    </row>
    <row r="77" spans="3:9" x14ac:dyDescent="0.25">
      <c r="C77">
        <v>72</v>
      </c>
      <c r="D77" s="16">
        <f t="shared" si="8"/>
        <v>-1811833.5988709957</v>
      </c>
      <c r="E77" s="16">
        <f t="shared" si="9"/>
        <v>-149476.27190685715</v>
      </c>
      <c r="F77" s="16">
        <f t="shared" si="10"/>
        <v>-12456.355992238095</v>
      </c>
      <c r="G77" s="16">
        <f t="shared" si="11"/>
        <v>72381.975557959915</v>
      </c>
      <c r="H77" s="16">
        <f t="shared" si="12"/>
        <v>-1884215.5744289556</v>
      </c>
      <c r="I77" t="str">
        <f t="shared" si="7"/>
        <v>F</v>
      </c>
    </row>
    <row r="78" spans="3:9" x14ac:dyDescent="0.25">
      <c r="C78">
        <v>73</v>
      </c>
      <c r="D78" s="16">
        <f t="shared" si="8"/>
        <v>-1884215.5744289556</v>
      </c>
      <c r="E78" s="16">
        <f t="shared" si="9"/>
        <v>-155447.78489038884</v>
      </c>
      <c r="F78" s="16">
        <f t="shared" si="10"/>
        <v>-12953.98207419907</v>
      </c>
      <c r="G78" s="16">
        <f t="shared" si="11"/>
        <v>72879.601639920889</v>
      </c>
      <c r="H78" s="16">
        <f t="shared" si="12"/>
        <v>-1957095.1760688764</v>
      </c>
      <c r="I78" t="str">
        <f t="shared" si="7"/>
        <v>F</v>
      </c>
    </row>
    <row r="79" spans="3:9" x14ac:dyDescent="0.25">
      <c r="C79">
        <v>74</v>
      </c>
      <c r="D79" s="16">
        <f t="shared" si="8"/>
        <v>-1957095.1760688764</v>
      </c>
      <c r="E79" s="16">
        <f t="shared" si="9"/>
        <v>-161460.35202568231</v>
      </c>
      <c r="F79" s="16">
        <f t="shared" si="10"/>
        <v>-13455.029335473526</v>
      </c>
      <c r="G79" s="16">
        <f t="shared" si="11"/>
        <v>73380.648901195353</v>
      </c>
      <c r="H79" s="16">
        <f t="shared" si="12"/>
        <v>-2030475.8249700717</v>
      </c>
      <c r="I79" t="str">
        <f t="shared" si="7"/>
        <v>F</v>
      </c>
    </row>
    <row r="80" spans="3:9" x14ac:dyDescent="0.25">
      <c r="C80">
        <v>75</v>
      </c>
      <c r="D80" s="16">
        <f t="shared" si="8"/>
        <v>-2030475.8249700717</v>
      </c>
      <c r="E80" s="16">
        <f t="shared" si="9"/>
        <v>-167514.25556003093</v>
      </c>
      <c r="F80" s="16">
        <f t="shared" si="10"/>
        <v>-13959.521296669243</v>
      </c>
      <c r="G80" s="16">
        <f t="shared" si="11"/>
        <v>73885.140862391068</v>
      </c>
      <c r="H80" s="16">
        <f t="shared" si="12"/>
        <v>-2104360.9658324625</v>
      </c>
      <c r="I80" t="str">
        <f t="shared" si="7"/>
        <v>F</v>
      </c>
    </row>
    <row r="81" spans="3:9" x14ac:dyDescent="0.25">
      <c r="C81">
        <v>76</v>
      </c>
      <c r="D81" s="16">
        <f t="shared" si="8"/>
        <v>-2104360.9658324625</v>
      </c>
      <c r="E81" s="16">
        <f t="shared" si="9"/>
        <v>-173609.77968117816</v>
      </c>
      <c r="F81" s="16">
        <f t="shared" si="10"/>
        <v>-14467.48164009818</v>
      </c>
      <c r="G81" s="16">
        <f t="shared" si="11"/>
        <v>74393.101205819999</v>
      </c>
      <c r="H81" s="16">
        <f t="shared" si="12"/>
        <v>-2178754.0670382828</v>
      </c>
      <c r="I81" t="str">
        <f t="shared" si="7"/>
        <v>F</v>
      </c>
    </row>
    <row r="82" spans="3:9" x14ac:dyDescent="0.25">
      <c r="C82">
        <v>77</v>
      </c>
      <c r="D82" s="16">
        <f t="shared" si="8"/>
        <v>-2178754.0670382828</v>
      </c>
      <c r="E82" s="16">
        <f t="shared" si="9"/>
        <v>-179747.21053065834</v>
      </c>
      <c r="F82" s="16">
        <f t="shared" si="10"/>
        <v>-14978.934210888196</v>
      </c>
      <c r="G82" s="16">
        <f t="shared" si="11"/>
        <v>74904.553776610017</v>
      </c>
      <c r="H82" s="16">
        <f t="shared" si="12"/>
        <v>-2253658.6208148929</v>
      </c>
      <c r="I82" t="str">
        <f t="shared" si="7"/>
        <v>F</v>
      </c>
    </row>
    <row r="83" spans="3:9" x14ac:dyDescent="0.25">
      <c r="C83">
        <v>78</v>
      </c>
      <c r="D83" s="16">
        <f t="shared" si="8"/>
        <v>-2253658.6208148929</v>
      </c>
      <c r="E83" s="16">
        <f t="shared" si="9"/>
        <v>-185926.83621722867</v>
      </c>
      <c r="F83" s="16">
        <f t="shared" si="10"/>
        <v>-15493.90301810239</v>
      </c>
      <c r="G83" s="16">
        <f t="shared" si="11"/>
        <v>75419.522583824204</v>
      </c>
      <c r="H83" s="16">
        <f t="shared" si="12"/>
        <v>-2329078.143398717</v>
      </c>
      <c r="I83" t="str">
        <f t="shared" si="7"/>
        <v>F</v>
      </c>
    </row>
    <row r="84" spans="3:9" x14ac:dyDescent="0.25">
      <c r="C84">
        <v>79</v>
      </c>
      <c r="D84" s="16">
        <f t="shared" si="8"/>
        <v>-2329078.143398717</v>
      </c>
      <c r="E84" s="16">
        <f t="shared" si="9"/>
        <v>-192148.94683039415</v>
      </c>
      <c r="F84" s="16">
        <f t="shared" si="10"/>
        <v>-16012.412235866179</v>
      </c>
      <c r="G84" s="16">
        <f t="shared" si="11"/>
        <v>75938.031801588004</v>
      </c>
      <c r="H84" s="16">
        <f t="shared" si="12"/>
        <v>-2405016.1752003049</v>
      </c>
      <c r="I84" t="str">
        <f t="shared" si="7"/>
        <v>F</v>
      </c>
    </row>
    <row r="85" spans="3:9" x14ac:dyDescent="0.25">
      <c r="C85">
        <v>80</v>
      </c>
      <c r="D85" s="16">
        <f t="shared" si="8"/>
        <v>-2405016.1752003049</v>
      </c>
      <c r="E85" s="16">
        <f t="shared" si="9"/>
        <v>-198413.83445402517</v>
      </c>
      <c r="F85" s="16">
        <f t="shared" si="10"/>
        <v>-16534.486204502096</v>
      </c>
      <c r="G85" s="16">
        <f t="shared" si="11"/>
        <v>76460.10577022392</v>
      </c>
      <c r="H85" s="16">
        <f t="shared" si="12"/>
        <v>-2481476.2809705287</v>
      </c>
      <c r="I85" t="str">
        <f t="shared" si="7"/>
        <v>F</v>
      </c>
    </row>
    <row r="86" spans="3:9" x14ac:dyDescent="0.25">
      <c r="C86">
        <v>81</v>
      </c>
      <c r="D86" s="16">
        <f t="shared" si="8"/>
        <v>-2481476.2809705287</v>
      </c>
      <c r="E86" s="16">
        <f t="shared" si="9"/>
        <v>-204721.79318006863</v>
      </c>
      <c r="F86" s="16">
        <f t="shared" si="10"/>
        <v>-17060.149431672387</v>
      </c>
      <c r="G86" s="16">
        <f t="shared" si="11"/>
        <v>76985.768997394203</v>
      </c>
      <c r="H86" s="16">
        <f t="shared" si="12"/>
        <v>-2558462.0499679227</v>
      </c>
      <c r="I86" t="str">
        <f t="shared" si="7"/>
        <v>F</v>
      </c>
    </row>
    <row r="87" spans="3:9" x14ac:dyDescent="0.25">
      <c r="C87">
        <v>82</v>
      </c>
      <c r="D87" s="16">
        <f t="shared" si="8"/>
        <v>-2558462.0499679227</v>
      </c>
      <c r="E87" s="16">
        <f t="shared" si="9"/>
        <v>-211073.11912235364</v>
      </c>
      <c r="F87" s="16">
        <f t="shared" si="10"/>
        <v>-17589.426593529472</v>
      </c>
      <c r="G87" s="16">
        <f t="shared" si="11"/>
        <v>77515.046159251287</v>
      </c>
      <c r="H87" s="16">
        <f t="shared" si="12"/>
        <v>-2635977.0961271739</v>
      </c>
      <c r="I87" t="str">
        <f t="shared" si="7"/>
        <v>F</v>
      </c>
    </row>
    <row r="88" spans="3:9" x14ac:dyDescent="0.25">
      <c r="C88">
        <v>83</v>
      </c>
      <c r="D88" s="16">
        <f t="shared" si="8"/>
        <v>-2635977.0961271739</v>
      </c>
      <c r="E88" s="16">
        <f t="shared" si="9"/>
        <v>-217468.11043049186</v>
      </c>
      <c r="F88" s="16">
        <f t="shared" si="10"/>
        <v>-18122.342535874322</v>
      </c>
      <c r="G88" s="16">
        <f t="shared" si="11"/>
        <v>78047.962101596146</v>
      </c>
      <c r="H88" s="16">
        <f t="shared" si="12"/>
        <v>-2714025.0582287698</v>
      </c>
      <c r="I88" t="str">
        <f t="shared" si="7"/>
        <v>F</v>
      </c>
    </row>
    <row r="89" spans="3:9" x14ac:dyDescent="0.25">
      <c r="C89">
        <v>84</v>
      </c>
      <c r="D89" s="16">
        <f t="shared" si="8"/>
        <v>-2714025.0582287698</v>
      </c>
      <c r="E89" s="16">
        <f t="shared" si="9"/>
        <v>-223907.06730387351</v>
      </c>
      <c r="F89" s="16">
        <f t="shared" si="10"/>
        <v>-18658.922275322791</v>
      </c>
      <c r="G89" s="16">
        <f t="shared" si="11"/>
        <v>78584.541841044615</v>
      </c>
      <c r="H89" s="16">
        <f t="shared" si="12"/>
        <v>-2792609.6000698144</v>
      </c>
      <c r="I89" t="str">
        <f t="shared" si="7"/>
        <v>F</v>
      </c>
    </row>
    <row r="90" spans="3:9" x14ac:dyDescent="0.25">
      <c r="C90">
        <v>85</v>
      </c>
      <c r="D90" s="16">
        <f t="shared" si="8"/>
        <v>-2792609.6000698144</v>
      </c>
      <c r="E90" s="16">
        <f t="shared" si="9"/>
        <v>-230390.29200575969</v>
      </c>
      <c r="F90" s="16">
        <f t="shared" si="10"/>
        <v>-19199.191000479976</v>
      </c>
      <c r="G90" s="16">
        <f t="shared" si="11"/>
        <v>79124.810566201792</v>
      </c>
      <c r="H90" s="16">
        <f t="shared" si="12"/>
        <v>-2871734.4106360162</v>
      </c>
      <c r="I90" t="str">
        <f t="shared" si="7"/>
        <v>F</v>
      </c>
    </row>
    <row r="91" spans="3:9" x14ac:dyDescent="0.25">
      <c r="C91">
        <v>86</v>
      </c>
      <c r="D91" s="16">
        <f t="shared" si="8"/>
        <v>-2871734.4106360162</v>
      </c>
      <c r="E91" s="16">
        <f t="shared" si="9"/>
        <v>-236918.08887747134</v>
      </c>
      <c r="F91" s="16">
        <f t="shared" si="10"/>
        <v>-19743.174073122613</v>
      </c>
      <c r="G91" s="16">
        <f t="shared" si="11"/>
        <v>79668.793638844436</v>
      </c>
      <c r="H91" s="16">
        <f t="shared" si="12"/>
        <v>-2951403.2042748607</v>
      </c>
      <c r="I91" t="str">
        <f t="shared" si="7"/>
        <v>F</v>
      </c>
    </row>
    <row r="92" spans="3:9" x14ac:dyDescent="0.25">
      <c r="C92">
        <v>87</v>
      </c>
      <c r="D92" s="16">
        <f t="shared" si="8"/>
        <v>-2951403.2042748607</v>
      </c>
      <c r="E92" s="16">
        <f t="shared" si="9"/>
        <v>-243490.76435267602</v>
      </c>
      <c r="F92" s="16">
        <f t="shared" si="10"/>
        <v>-20290.897029389667</v>
      </c>
      <c r="G92" s="16">
        <f t="shared" si="11"/>
        <v>80216.51659511149</v>
      </c>
      <c r="H92" s="16">
        <f t="shared" si="12"/>
        <v>-3031619.7208699724</v>
      </c>
      <c r="I92" t="str">
        <f t="shared" si="7"/>
        <v>F</v>
      </c>
    </row>
    <row r="93" spans="3:9" x14ac:dyDescent="0.25">
      <c r="C93">
        <v>88</v>
      </c>
      <c r="D93" s="16">
        <f t="shared" si="8"/>
        <v>-3031619.7208699724</v>
      </c>
      <c r="E93" s="16">
        <f t="shared" si="9"/>
        <v>-250108.62697177273</v>
      </c>
      <c r="F93" s="16">
        <f t="shared" si="10"/>
        <v>-20842.385580981059</v>
      </c>
      <c r="G93" s="16">
        <f t="shared" si="11"/>
        <v>80768.005146702882</v>
      </c>
      <c r="H93" s="16">
        <f t="shared" si="12"/>
        <v>-3112387.7260166751</v>
      </c>
      <c r="I93" t="str">
        <f t="shared" si="7"/>
        <v>F</v>
      </c>
    </row>
    <row r="94" spans="3:9" x14ac:dyDescent="0.25">
      <c r="C94">
        <v>89</v>
      </c>
      <c r="D94" s="16">
        <f t="shared" si="8"/>
        <v>-3112387.7260166751</v>
      </c>
      <c r="E94" s="16">
        <f t="shared" si="9"/>
        <v>-256771.98739637571</v>
      </c>
      <c r="F94" s="16">
        <f t="shared" si="10"/>
        <v>-21397.665616364644</v>
      </c>
      <c r="G94" s="16">
        <f t="shared" si="11"/>
        <v>81323.28518208646</v>
      </c>
      <c r="H94" s="16">
        <f t="shared" si="12"/>
        <v>-3193711.0111987614</v>
      </c>
      <c r="I94" t="str">
        <f t="shared" si="7"/>
        <v>F</v>
      </c>
    </row>
    <row r="95" spans="3:9" x14ac:dyDescent="0.25">
      <c r="C95">
        <v>90</v>
      </c>
      <c r="D95" s="16">
        <f t="shared" si="8"/>
        <v>-3193711.0111987614</v>
      </c>
      <c r="E95" s="16">
        <f t="shared" si="9"/>
        <v>-263481.15842389781</v>
      </c>
      <c r="F95" s="16">
        <f t="shared" si="10"/>
        <v>-21956.763201991485</v>
      </c>
      <c r="G95" s="16">
        <f t="shared" si="11"/>
        <v>81882.382767713309</v>
      </c>
      <c r="H95" s="16">
        <f t="shared" si="12"/>
        <v>-3275593.3939664746</v>
      </c>
      <c r="I95" t="str">
        <f t="shared" si="7"/>
        <v>F</v>
      </c>
    </row>
    <row r="96" spans="3:9" x14ac:dyDescent="0.25">
      <c r="C96">
        <v>91</v>
      </c>
      <c r="D96" s="16">
        <f t="shared" si="8"/>
        <v>-3275593.3939664746</v>
      </c>
      <c r="E96" s="16">
        <f t="shared" si="9"/>
        <v>-270236.45500223414</v>
      </c>
      <c r="F96" s="16">
        <f t="shared" si="10"/>
        <v>-22519.704583519513</v>
      </c>
      <c r="G96" s="16">
        <f t="shared" si="11"/>
        <v>82445.324149241336</v>
      </c>
      <c r="H96" s="16">
        <f t="shared" si="12"/>
        <v>-3358038.7181157158</v>
      </c>
      <c r="I96" t="str">
        <f t="shared" si="7"/>
        <v>F</v>
      </c>
    </row>
    <row r="97" spans="3:9" x14ac:dyDescent="0.25">
      <c r="C97">
        <v>92</v>
      </c>
      <c r="D97" s="16">
        <f t="shared" si="8"/>
        <v>-3358038.7181157158</v>
      </c>
      <c r="E97" s="16">
        <f t="shared" si="9"/>
        <v>-277038.19424454658</v>
      </c>
      <c r="F97" s="16">
        <f t="shared" si="10"/>
        <v>-23086.516187045549</v>
      </c>
      <c r="G97" s="16">
        <f t="shared" si="11"/>
        <v>83012.135752767368</v>
      </c>
      <c r="H97" s="16">
        <f t="shared" si="12"/>
        <v>-3441050.8538684831</v>
      </c>
      <c r="I97" t="str">
        <f t="shared" si="7"/>
        <v>F</v>
      </c>
    </row>
    <row r="98" spans="3:9" x14ac:dyDescent="0.25">
      <c r="C98">
        <v>93</v>
      </c>
      <c r="D98" s="16">
        <f t="shared" si="8"/>
        <v>-3441050.8538684831</v>
      </c>
      <c r="E98" s="16">
        <f t="shared" si="9"/>
        <v>-283886.6954441499</v>
      </c>
      <c r="F98" s="16">
        <f t="shared" si="10"/>
        <v>-23657.224620345823</v>
      </c>
      <c r="G98" s="16">
        <f t="shared" si="11"/>
        <v>83582.844186067639</v>
      </c>
      <c r="H98" s="16">
        <f t="shared" si="12"/>
        <v>-3524633.6980545507</v>
      </c>
      <c r="I98" t="str">
        <f t="shared" si="7"/>
        <v>F</v>
      </c>
    </row>
    <row r="99" spans="3:9" x14ac:dyDescent="0.25">
      <c r="C99">
        <v>94</v>
      </c>
      <c r="D99" s="16">
        <f t="shared" si="8"/>
        <v>-3524633.6980545507</v>
      </c>
      <c r="E99" s="16">
        <f t="shared" si="9"/>
        <v>-290782.28008950042</v>
      </c>
      <c r="F99" s="16">
        <f t="shared" si="10"/>
        <v>-24231.856674125036</v>
      </c>
      <c r="G99" s="16">
        <f t="shared" si="11"/>
        <v>84157.476239846859</v>
      </c>
      <c r="H99" s="16">
        <f t="shared" si="12"/>
        <v>-3608791.1742943977</v>
      </c>
      <c r="I99" t="str">
        <f t="shared" si="7"/>
        <v>F</v>
      </c>
    </row>
    <row r="100" spans="3:9" x14ac:dyDescent="0.25">
      <c r="C100">
        <v>95</v>
      </c>
      <c r="D100" s="16">
        <f t="shared" si="8"/>
        <v>-3608791.1742943977</v>
      </c>
      <c r="E100" s="16">
        <f t="shared" si="9"/>
        <v>-297725.27187928784</v>
      </c>
      <c r="F100" s="16">
        <f t="shared" si="10"/>
        <v>-24810.439323273986</v>
      </c>
      <c r="G100" s="16">
        <f t="shared" si="11"/>
        <v>84736.058888995802</v>
      </c>
      <c r="H100" s="16">
        <f t="shared" si="12"/>
        <v>-3693527.2331833937</v>
      </c>
      <c r="I100" t="str">
        <f t="shared" si="7"/>
        <v>F</v>
      </c>
    </row>
    <row r="101" spans="3:9" x14ac:dyDescent="0.25">
      <c r="C101">
        <v>96</v>
      </c>
      <c r="D101" s="16">
        <f t="shared" si="8"/>
        <v>-3693527.2331833937</v>
      </c>
      <c r="E101" s="16">
        <f t="shared" si="9"/>
        <v>-304715.99673762999</v>
      </c>
      <c r="F101" s="16">
        <f t="shared" si="10"/>
        <v>-25392.999728135834</v>
      </c>
      <c r="G101" s="16">
        <f t="shared" si="11"/>
        <v>85318.619293857657</v>
      </c>
      <c r="H101" s="16">
        <f t="shared" si="12"/>
        <v>-3778845.8524772516</v>
      </c>
      <c r="I101" t="str">
        <f t="shared" si="7"/>
        <v>F</v>
      </c>
    </row>
    <row r="102" spans="3:9" x14ac:dyDescent="0.25">
      <c r="C102">
        <v>97</v>
      </c>
      <c r="D102" s="16">
        <f t="shared" si="8"/>
        <v>-3778845.8524772516</v>
      </c>
      <c r="E102" s="16">
        <f t="shared" si="9"/>
        <v>-311754.78282937326</v>
      </c>
      <c r="F102" s="16">
        <f t="shared" si="10"/>
        <v>-25979.565235781105</v>
      </c>
      <c r="G102" s="16">
        <f t="shared" si="11"/>
        <v>85905.184801502925</v>
      </c>
      <c r="H102" s="16">
        <f t="shared" si="12"/>
        <v>-3864751.0372787546</v>
      </c>
      <c r="I102" t="str">
        <f t="shared" si="7"/>
        <v>F</v>
      </c>
    </row>
    <row r="103" spans="3:9" x14ac:dyDescent="0.25">
      <c r="C103">
        <v>98</v>
      </c>
      <c r="D103" s="16">
        <f t="shared" si="8"/>
        <v>-3864751.0372787546</v>
      </c>
      <c r="E103" s="16">
        <f t="shared" si="9"/>
        <v>-318841.96057549724</v>
      </c>
      <c r="F103" s="16">
        <f t="shared" si="10"/>
        <v>-26570.163381291437</v>
      </c>
      <c r="G103" s="16">
        <f t="shared" si="11"/>
        <v>86495.782947013256</v>
      </c>
      <c r="H103" s="16">
        <f t="shared" si="12"/>
        <v>-3951246.8202257678</v>
      </c>
      <c r="I103" t="str">
        <f t="shared" si="7"/>
        <v>F</v>
      </c>
    </row>
    <row r="104" spans="3:9" x14ac:dyDescent="0.25">
      <c r="C104">
        <v>99</v>
      </c>
      <c r="D104" s="16">
        <f t="shared" si="8"/>
        <v>-3951246.8202257678</v>
      </c>
      <c r="E104" s="16">
        <f t="shared" si="9"/>
        <v>-325977.86266862584</v>
      </c>
      <c r="F104" s="16">
        <f t="shared" si="10"/>
        <v>-27164.821889052153</v>
      </c>
      <c r="G104" s="16">
        <f t="shared" si="11"/>
        <v>87090.441454773973</v>
      </c>
      <c r="H104" s="16">
        <f t="shared" si="12"/>
        <v>-4038337.2616805416</v>
      </c>
      <c r="I104" t="str">
        <f t="shared" si="7"/>
        <v>F</v>
      </c>
    </row>
    <row r="105" spans="3:9" x14ac:dyDescent="0.25">
      <c r="C105">
        <v>100</v>
      </c>
      <c r="D105" s="16">
        <f t="shared" si="8"/>
        <v>-4038337.2616805416</v>
      </c>
      <c r="E105" s="16">
        <f t="shared" si="9"/>
        <v>-333162.8240886447</v>
      </c>
      <c r="F105" s="16">
        <f t="shared" si="10"/>
        <v>-27763.568674053724</v>
      </c>
      <c r="G105" s="16">
        <f t="shared" si="11"/>
        <v>87689.18823977554</v>
      </c>
      <c r="H105" s="16">
        <f t="shared" si="12"/>
        <v>-4126026.4499203172</v>
      </c>
      <c r="I105" t="str">
        <f t="shared" si="7"/>
        <v>F</v>
      </c>
    </row>
    <row r="106" spans="3:9" x14ac:dyDescent="0.25">
      <c r="C106">
        <v>101</v>
      </c>
      <c r="D106" s="16">
        <f t="shared" si="8"/>
        <v>-4126026.4499203172</v>
      </c>
      <c r="E106" s="16">
        <f t="shared" si="9"/>
        <v>-340397.18211842619</v>
      </c>
      <c r="F106" s="16">
        <f t="shared" si="10"/>
        <v>-28366.431843202183</v>
      </c>
      <c r="G106" s="16">
        <f t="shared" si="11"/>
        <v>88292.051408924002</v>
      </c>
      <c r="H106" s="16">
        <f t="shared" si="12"/>
        <v>-4214318.5013292413</v>
      </c>
      <c r="I106" t="str">
        <f t="shared" si="7"/>
        <v>F</v>
      </c>
    </row>
    <row r="107" spans="3:9" x14ac:dyDescent="0.25">
      <c r="C107">
        <v>102</v>
      </c>
      <c r="D107" s="16">
        <f t="shared" si="8"/>
        <v>-4214318.5013292413</v>
      </c>
      <c r="E107" s="16">
        <f t="shared" si="9"/>
        <v>-347681.27635966241</v>
      </c>
      <c r="F107" s="16">
        <f t="shared" si="10"/>
        <v>-28973.439696638536</v>
      </c>
      <c r="G107" s="16">
        <f t="shared" si="11"/>
        <v>88899.059262360359</v>
      </c>
      <c r="H107" s="16">
        <f t="shared" si="12"/>
        <v>-4303217.5605916018</v>
      </c>
      <c r="I107" t="str">
        <f t="shared" si="7"/>
        <v>F</v>
      </c>
    </row>
    <row r="108" spans="3:9" x14ac:dyDescent="0.25">
      <c r="C108">
        <v>103</v>
      </c>
      <c r="D108" s="16">
        <f t="shared" si="8"/>
        <v>-4303217.5605916018</v>
      </c>
      <c r="E108" s="16">
        <f t="shared" si="9"/>
        <v>-355015.44874880719</v>
      </c>
      <c r="F108" s="16">
        <f t="shared" si="10"/>
        <v>-29584.620729067265</v>
      </c>
      <c r="G108" s="16">
        <f t="shared" si="11"/>
        <v>89510.240294789081</v>
      </c>
      <c r="H108" s="16">
        <f t="shared" si="12"/>
        <v>-4392727.8008863907</v>
      </c>
      <c r="I108" t="str">
        <f t="shared" si="7"/>
        <v>F</v>
      </c>
    </row>
    <row r="109" spans="3:9" x14ac:dyDescent="0.25">
      <c r="C109">
        <v>104</v>
      </c>
      <c r="D109" s="16">
        <f t="shared" si="8"/>
        <v>-4392727.8008863907</v>
      </c>
      <c r="E109" s="16">
        <f t="shared" si="9"/>
        <v>-362400.04357312724</v>
      </c>
      <c r="F109" s="16">
        <f t="shared" si="10"/>
        <v>-30200.003631093936</v>
      </c>
      <c r="G109" s="16">
        <f t="shared" si="11"/>
        <v>90125.623196815752</v>
      </c>
      <c r="H109" s="16">
        <f t="shared" si="12"/>
        <v>-4482853.4240832068</v>
      </c>
      <c r="I109" t="str">
        <f t="shared" si="7"/>
        <v>F</v>
      </c>
    </row>
    <row r="110" spans="3:9" x14ac:dyDescent="0.25">
      <c r="C110">
        <v>105</v>
      </c>
      <c r="D110" s="16">
        <f t="shared" si="8"/>
        <v>-4482853.4240832068</v>
      </c>
      <c r="E110" s="16">
        <f t="shared" si="9"/>
        <v>-369835.4074868646</v>
      </c>
      <c r="F110" s="16">
        <f t="shared" si="10"/>
        <v>-30819.617290572049</v>
      </c>
      <c r="G110" s="16">
        <f t="shared" si="11"/>
        <v>90745.236856293865</v>
      </c>
      <c r="H110" s="16">
        <f t="shared" si="12"/>
        <v>-4573598.6609395007</v>
      </c>
      <c r="I110" t="str">
        <f t="shared" si="7"/>
        <v>F</v>
      </c>
    </row>
    <row r="111" spans="3:9" x14ac:dyDescent="0.25">
      <c r="C111">
        <v>106</v>
      </c>
      <c r="D111" s="16">
        <f t="shared" si="8"/>
        <v>-4573598.6609395007</v>
      </c>
      <c r="E111" s="16">
        <f t="shared" si="9"/>
        <v>-377321.88952750881</v>
      </c>
      <c r="F111" s="16">
        <f t="shared" si="10"/>
        <v>-31443.490793959067</v>
      </c>
      <c r="G111" s="16">
        <f t="shared" si="11"/>
        <v>91369.110359680883</v>
      </c>
      <c r="H111" s="16">
        <f t="shared" si="12"/>
        <v>-4664967.7712991815</v>
      </c>
      <c r="I111" t="str">
        <f t="shared" si="7"/>
        <v>F</v>
      </c>
    </row>
    <row r="112" spans="3:9" x14ac:dyDescent="0.25">
      <c r="C112">
        <v>107</v>
      </c>
      <c r="D112" s="16">
        <f t="shared" si="8"/>
        <v>-4664967.7712991815</v>
      </c>
      <c r="E112" s="16">
        <f t="shared" si="9"/>
        <v>-384859.84113218251</v>
      </c>
      <c r="F112" s="16">
        <f t="shared" si="10"/>
        <v>-32071.653427681875</v>
      </c>
      <c r="G112" s="16">
        <f t="shared" si="11"/>
        <v>91997.272993403691</v>
      </c>
      <c r="H112" s="16">
        <f t="shared" si="12"/>
        <v>-4756965.044292585</v>
      </c>
      <c r="I112" t="str">
        <f t="shared" si="7"/>
        <v>F</v>
      </c>
    </row>
    <row r="113" spans="3:9" x14ac:dyDescent="0.25">
      <c r="C113">
        <v>108</v>
      </c>
      <c r="D113" s="16">
        <f t="shared" si="8"/>
        <v>-4756965.044292585</v>
      </c>
      <c r="E113" s="16">
        <f t="shared" si="9"/>
        <v>-392449.61615413829</v>
      </c>
      <c r="F113" s="16">
        <f t="shared" si="10"/>
        <v>-32704.134679511524</v>
      </c>
      <c r="G113" s="16">
        <f t="shared" si="11"/>
        <v>92629.754245233344</v>
      </c>
      <c r="H113" s="31">
        <f t="shared" si="12"/>
        <v>-4849594.7985378187</v>
      </c>
      <c r="I113" t="str">
        <f t="shared" si="7"/>
        <v>F</v>
      </c>
    </row>
    <row r="114" spans="3:9" x14ac:dyDescent="0.25">
      <c r="C114">
        <v>109</v>
      </c>
      <c r="D114" s="16">
        <f t="shared" si="8"/>
        <v>-4849594.7985378187</v>
      </c>
      <c r="E114" s="16">
        <f t="shared" si="9"/>
        <v>-400091.57087937009</v>
      </c>
      <c r="F114" s="16">
        <f t="shared" si="10"/>
        <v>-33340.964239947505</v>
      </c>
      <c r="G114" s="16">
        <f t="shared" si="11"/>
        <v>93266.583805669332</v>
      </c>
      <c r="H114" s="16">
        <f t="shared" si="12"/>
        <v>-4942861.3823434878</v>
      </c>
      <c r="I114" t="str">
        <f t="shared" si="7"/>
        <v>F</v>
      </c>
    </row>
    <row r="115" spans="3:9" x14ac:dyDescent="0.25">
      <c r="C115">
        <v>110</v>
      </c>
      <c r="D115" s="16">
        <f t="shared" si="8"/>
        <v>-4942861.3823434878</v>
      </c>
      <c r="E115" s="16">
        <f t="shared" si="9"/>
        <v>-407786.06404333777</v>
      </c>
      <c r="F115" s="16">
        <f t="shared" si="10"/>
        <v>-33982.172003611478</v>
      </c>
      <c r="G115" s="16">
        <f t="shared" si="11"/>
        <v>93907.791569333291</v>
      </c>
      <c r="H115" s="16">
        <f t="shared" si="12"/>
        <v>-5036769.1739128213</v>
      </c>
      <c r="I115" t="str">
        <f t="shared" si="7"/>
        <v>F</v>
      </c>
    </row>
    <row r="116" spans="3:9" x14ac:dyDescent="0.25">
      <c r="C116">
        <v>111</v>
      </c>
      <c r="D116" s="16">
        <f t="shared" si="8"/>
        <v>-5036769.1739128213</v>
      </c>
      <c r="E116" s="16">
        <f t="shared" si="9"/>
        <v>-415533.4568478078</v>
      </c>
      <c r="F116" s="16">
        <f t="shared" si="10"/>
        <v>-34627.788070650648</v>
      </c>
      <c r="G116" s="16">
        <f t="shared" si="11"/>
        <v>94553.40763637246</v>
      </c>
      <c r="H116" s="16">
        <f t="shared" si="12"/>
        <v>-5131322.5815491937</v>
      </c>
      <c r="I116" t="str">
        <f t="shared" si="7"/>
        <v>F</v>
      </c>
    </row>
    <row r="117" spans="3:9" x14ac:dyDescent="0.25">
      <c r="C117">
        <v>112</v>
      </c>
      <c r="D117" s="16">
        <f t="shared" si="8"/>
        <v>-5131322.5815491937</v>
      </c>
      <c r="E117" s="16">
        <f t="shared" si="9"/>
        <v>-423334.11297780852</v>
      </c>
      <c r="F117" s="16">
        <f t="shared" si="10"/>
        <v>-35277.84274815071</v>
      </c>
      <c r="G117" s="16">
        <f t="shared" si="11"/>
        <v>95203.462313872529</v>
      </c>
      <c r="H117" s="16">
        <f t="shared" si="12"/>
        <v>-5226526.0438630665</v>
      </c>
      <c r="I117" t="str">
        <f t="shared" si="7"/>
        <v>F</v>
      </c>
    </row>
    <row r="118" spans="3:9" x14ac:dyDescent="0.25">
      <c r="C118">
        <v>113</v>
      </c>
      <c r="D118" s="16">
        <f t="shared" si="8"/>
        <v>-5226526.0438630665</v>
      </c>
      <c r="E118" s="16">
        <f t="shared" si="9"/>
        <v>-431188.39861870301</v>
      </c>
      <c r="F118" s="16">
        <f t="shared" si="10"/>
        <v>-35932.366551558582</v>
      </c>
      <c r="G118" s="16">
        <f t="shared" si="11"/>
        <v>95857.986117280409</v>
      </c>
      <c r="H118" s="16">
        <f t="shared" si="12"/>
        <v>-5322384.0299803466</v>
      </c>
      <c r="I118" t="str">
        <f t="shared" si="7"/>
        <v>F</v>
      </c>
    </row>
    <row r="119" spans="3:9" x14ac:dyDescent="0.25">
      <c r="C119">
        <v>114</v>
      </c>
      <c r="D119" s="16">
        <f t="shared" si="8"/>
        <v>-5322384.0299803466</v>
      </c>
      <c r="E119" s="16">
        <f t="shared" si="9"/>
        <v>-439096.68247337861</v>
      </c>
      <c r="F119" s="16">
        <f t="shared" si="10"/>
        <v>-36591.390206114884</v>
      </c>
      <c r="G119" s="16">
        <f t="shared" si="11"/>
        <v>96517.009771836703</v>
      </c>
      <c r="H119" s="16">
        <f t="shared" si="12"/>
        <v>-5418901.0397521835</v>
      </c>
      <c r="I119" t="str">
        <f t="shared" si="7"/>
        <v>F</v>
      </c>
    </row>
    <row r="120" spans="3:9" x14ac:dyDescent="0.25">
      <c r="C120">
        <v>115</v>
      </c>
      <c r="D120" s="16">
        <f t="shared" si="8"/>
        <v>-5418901.0397521835</v>
      </c>
      <c r="E120" s="16">
        <f t="shared" si="9"/>
        <v>-447059.33577955514</v>
      </c>
      <c r="F120" s="16">
        <f t="shared" si="10"/>
        <v>-37254.944648296259</v>
      </c>
      <c r="G120" s="16">
        <f t="shared" si="11"/>
        <v>97180.564214018086</v>
      </c>
      <c r="H120" s="16">
        <f t="shared" si="12"/>
        <v>-5516081.6039662017</v>
      </c>
      <c r="I120" t="str">
        <f t="shared" si="7"/>
        <v>F</v>
      </c>
    </row>
    <row r="121" spans="3:9" x14ac:dyDescent="0.25">
      <c r="C121">
        <v>116</v>
      </c>
      <c r="D121" s="16">
        <f t="shared" si="8"/>
        <v>-5516081.6039662017</v>
      </c>
      <c r="E121" s="16">
        <f t="shared" si="9"/>
        <v>-455076.73232721165</v>
      </c>
      <c r="F121" s="16">
        <f t="shared" si="10"/>
        <v>-37923.061027267635</v>
      </c>
      <c r="G121" s="16">
        <f t="shared" si="11"/>
        <v>97848.680592989462</v>
      </c>
      <c r="H121" s="16">
        <f t="shared" si="12"/>
        <v>-5613930.2845591912</v>
      </c>
      <c r="I121" t="str">
        <f t="shared" si="7"/>
        <v>F</v>
      </c>
    </row>
    <row r="122" spans="3:9" x14ac:dyDescent="0.25">
      <c r="C122">
        <v>117</v>
      </c>
      <c r="D122" s="16">
        <f t="shared" si="8"/>
        <v>-5613930.2845591912</v>
      </c>
      <c r="E122" s="16">
        <f t="shared" si="9"/>
        <v>-463149.24847613327</v>
      </c>
      <c r="F122" s="16">
        <f t="shared" si="10"/>
        <v>-38595.77070634444</v>
      </c>
      <c r="G122" s="16">
        <f t="shared" si="11"/>
        <v>98521.390272066259</v>
      </c>
      <c r="H122" s="16">
        <f t="shared" si="12"/>
        <v>-5712451.6748312572</v>
      </c>
      <c r="I122" t="str">
        <f t="shared" si="7"/>
        <v>F</v>
      </c>
    </row>
    <row r="123" spans="3:9" x14ac:dyDescent="0.25">
      <c r="C123">
        <v>118</v>
      </c>
      <c r="D123" s="16">
        <f t="shared" si="8"/>
        <v>-5712451.6748312572</v>
      </c>
      <c r="E123" s="16">
        <f t="shared" si="9"/>
        <v>-471277.26317357871</v>
      </c>
      <c r="F123" s="16">
        <f t="shared" si="10"/>
        <v>-39273.105264464895</v>
      </c>
      <c r="G123" s="16">
        <f t="shared" si="11"/>
        <v>99198.724830186722</v>
      </c>
      <c r="H123" s="16">
        <f t="shared" si="12"/>
        <v>-5811650.3996614441</v>
      </c>
      <c r="I123" t="str">
        <f t="shared" si="7"/>
        <v>F</v>
      </c>
    </row>
    <row r="124" spans="3:9" x14ac:dyDescent="0.25">
      <c r="C124">
        <v>119</v>
      </c>
      <c r="D124" s="16">
        <f t="shared" si="8"/>
        <v>-5811650.3996614441</v>
      </c>
      <c r="E124" s="16">
        <f t="shared" si="9"/>
        <v>-479461.15797206917</v>
      </c>
      <c r="F124" s="16">
        <f t="shared" si="10"/>
        <v>-39955.096497672428</v>
      </c>
      <c r="G124" s="16">
        <f t="shared" si="11"/>
        <v>99880.71606339424</v>
      </c>
      <c r="H124" s="16">
        <f t="shared" si="12"/>
        <v>-5911531.1157248383</v>
      </c>
      <c r="I124" t="str">
        <f t="shared" si="7"/>
        <v>F</v>
      </c>
    </row>
    <row r="125" spans="3:9" x14ac:dyDescent="0.25">
      <c r="C125">
        <v>120</v>
      </c>
      <c r="D125" s="16">
        <f t="shared" si="8"/>
        <v>-5911531.1157248383</v>
      </c>
      <c r="E125" s="16">
        <f t="shared" si="9"/>
        <v>-487701.31704729918</v>
      </c>
      <c r="F125" s="16">
        <f t="shared" si="10"/>
        <v>-40641.776420608265</v>
      </c>
      <c r="G125" s="16">
        <f t="shared" si="11"/>
        <v>100567.39598633008</v>
      </c>
      <c r="H125" s="16">
        <f t="shared" si="12"/>
        <v>-6012098.5117111681</v>
      </c>
      <c r="I125" t="str">
        <f t="shared" si="7"/>
        <v>F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7"/>
  <sheetViews>
    <sheetView zoomScale="85" zoomScaleNormal="85" workbookViewId="0">
      <selection activeCell="F2" sqref="F2"/>
    </sheetView>
  </sheetViews>
  <sheetFormatPr defaultRowHeight="15" x14ac:dyDescent="0.25"/>
  <cols>
    <col min="4" max="4" width="13.7109375" bestFit="1" customWidth="1"/>
    <col min="5" max="5" width="10.85546875" bestFit="1" customWidth="1"/>
    <col min="6" max="6" width="14.85546875" bestFit="1" customWidth="1"/>
    <col min="7" max="7" width="15.7109375" bestFit="1" customWidth="1"/>
    <col min="8" max="8" width="14.5703125" customWidth="1"/>
  </cols>
  <sheetData>
    <row r="1" spans="1:8" x14ac:dyDescent="0.25">
      <c r="E1" t="s">
        <v>50</v>
      </c>
      <c r="F1">
        <v>4500000</v>
      </c>
      <c r="G1">
        <v>1500000</v>
      </c>
      <c r="H1">
        <f>5000*1200</f>
        <v>6000000</v>
      </c>
    </row>
    <row r="2" spans="1:8" x14ac:dyDescent="0.25">
      <c r="E2" t="s">
        <v>51</v>
      </c>
      <c r="F2">
        <v>9</v>
      </c>
      <c r="G2">
        <f>F1+G1</f>
        <v>6000000</v>
      </c>
      <c r="H2">
        <v>500000</v>
      </c>
    </row>
    <row r="3" spans="1:8" x14ac:dyDescent="0.25">
      <c r="E3" t="s">
        <v>52</v>
      </c>
      <c r="F3" s="14">
        <v>8.7999999999999995E-2</v>
      </c>
      <c r="H3">
        <f>SUM(H1:H2)</f>
        <v>6500000</v>
      </c>
    </row>
    <row r="4" spans="1:8" x14ac:dyDescent="0.25">
      <c r="E4" t="s">
        <v>53</v>
      </c>
      <c r="F4" s="27">
        <f>PMT(F3/12,F2*12,-F1)</f>
        <v>60467.118669284806</v>
      </c>
    </row>
    <row r="5" spans="1:8" x14ac:dyDescent="0.25">
      <c r="C5" t="s">
        <v>61</v>
      </c>
      <c r="D5" t="s">
        <v>54</v>
      </c>
      <c r="E5" t="s">
        <v>55</v>
      </c>
      <c r="F5" s="29" t="s">
        <v>58</v>
      </c>
      <c r="G5" s="30" t="s">
        <v>56</v>
      </c>
      <c r="H5" t="s">
        <v>57</v>
      </c>
    </row>
    <row r="6" spans="1:8" x14ac:dyDescent="0.25">
      <c r="C6">
        <v>1</v>
      </c>
      <c r="D6" s="16">
        <v>4500000</v>
      </c>
      <c r="E6" s="16">
        <f>D6*$F$3</f>
        <v>396000</v>
      </c>
      <c r="F6" s="16">
        <f>E6/12</f>
        <v>33000</v>
      </c>
      <c r="G6" s="16">
        <f>$F$4-F6</f>
        <v>27467.118669284806</v>
      </c>
      <c r="H6" s="16">
        <f>D6-G6</f>
        <v>4472532.8813307155</v>
      </c>
    </row>
    <row r="7" spans="1:8" x14ac:dyDescent="0.25">
      <c r="C7">
        <v>2</v>
      </c>
      <c r="D7" s="16">
        <f>H6</f>
        <v>4472532.8813307155</v>
      </c>
      <c r="E7" s="16">
        <f>D7*$F$3</f>
        <v>393582.89355710294</v>
      </c>
      <c r="F7" s="16">
        <f>E7/12</f>
        <v>32798.574463091914</v>
      </c>
      <c r="G7" s="16">
        <f>$F$4-F7</f>
        <v>27668.544206192892</v>
      </c>
      <c r="H7" s="16">
        <f>D7-G7</f>
        <v>4444864.3371245228</v>
      </c>
    </row>
    <row r="8" spans="1:8" x14ac:dyDescent="0.25">
      <c r="A8">
        <v>49545</v>
      </c>
      <c r="B8">
        <v>85670</v>
      </c>
      <c r="C8">
        <v>3</v>
      </c>
      <c r="D8" s="16">
        <f>H7</f>
        <v>4444864.3371245228</v>
      </c>
      <c r="E8" s="16">
        <f>D8*$F$3</f>
        <v>391148.06166695798</v>
      </c>
      <c r="F8" s="16">
        <f>E8/12</f>
        <v>32595.67180557983</v>
      </c>
      <c r="G8" s="16">
        <f>$F$4-F8</f>
        <v>27871.446863704976</v>
      </c>
      <c r="H8" s="16">
        <f>D8-G8</f>
        <v>4416992.8902608175</v>
      </c>
    </row>
    <row r="9" spans="1:8" x14ac:dyDescent="0.25">
      <c r="C9">
        <v>4</v>
      </c>
      <c r="D9" s="16">
        <f t="shared" ref="D9:D72" si="0">H8</f>
        <v>4416992.8902608175</v>
      </c>
      <c r="E9" s="16">
        <f t="shared" ref="E9:E72" si="1">D9*$F$3</f>
        <v>388695.37434295192</v>
      </c>
      <c r="F9" s="16">
        <f t="shared" ref="F9:F72" si="2">E9/12</f>
        <v>32391.281195245992</v>
      </c>
      <c r="G9" s="16">
        <f t="shared" ref="G9:G72" si="3">$F$4-F9</f>
        <v>28075.837474038814</v>
      </c>
      <c r="H9" s="16">
        <f t="shared" ref="H9:H72" si="4">D9-G9</f>
        <v>4388917.0527867787</v>
      </c>
    </row>
    <row r="10" spans="1:8" x14ac:dyDescent="0.25">
      <c r="B10">
        <f>A8/B8*100</f>
        <v>57.832380063032559</v>
      </c>
      <c r="C10">
        <v>5</v>
      </c>
      <c r="D10" s="16">
        <f t="shared" si="0"/>
        <v>4388917.0527867787</v>
      </c>
      <c r="E10" s="16">
        <f t="shared" si="1"/>
        <v>386224.70064523647</v>
      </c>
      <c r="F10" s="16">
        <f t="shared" si="2"/>
        <v>32185.391720436372</v>
      </c>
      <c r="G10" s="16">
        <f t="shared" si="3"/>
        <v>28281.726948848434</v>
      </c>
      <c r="H10" s="16">
        <f t="shared" si="4"/>
        <v>4360635.3258379307</v>
      </c>
    </row>
    <row r="11" spans="1:8" x14ac:dyDescent="0.25">
      <c r="C11">
        <v>6</v>
      </c>
      <c r="D11" s="16">
        <f t="shared" si="0"/>
        <v>4360635.3258379307</v>
      </c>
      <c r="E11" s="16">
        <f t="shared" si="1"/>
        <v>383735.9086737379</v>
      </c>
      <c r="F11" s="16">
        <f t="shared" si="2"/>
        <v>31977.992389478157</v>
      </c>
      <c r="G11" s="16">
        <f t="shared" si="3"/>
        <v>28489.126279806649</v>
      </c>
      <c r="H11" s="16">
        <f t="shared" si="4"/>
        <v>4332146.1995581239</v>
      </c>
    </row>
    <row r="12" spans="1:8" x14ac:dyDescent="0.25">
      <c r="A12" t="s">
        <v>59</v>
      </c>
      <c r="C12">
        <v>7</v>
      </c>
      <c r="D12" s="16">
        <f t="shared" si="0"/>
        <v>4332146.1995581239</v>
      </c>
      <c r="E12" s="16">
        <f t="shared" si="1"/>
        <v>381228.86556111486</v>
      </c>
      <c r="F12" s="16">
        <f t="shared" si="2"/>
        <v>31769.072130092904</v>
      </c>
      <c r="G12" s="16">
        <f t="shared" si="3"/>
        <v>28698.046539191902</v>
      </c>
      <c r="H12" s="16">
        <f t="shared" si="4"/>
        <v>4303448.1530189319</v>
      </c>
    </row>
    <row r="13" spans="1:8" x14ac:dyDescent="0.25">
      <c r="A13" t="s">
        <v>60</v>
      </c>
      <c r="C13">
        <v>8</v>
      </c>
      <c r="D13" s="16">
        <f t="shared" si="0"/>
        <v>4303448.1530189319</v>
      </c>
      <c r="E13" s="16">
        <f t="shared" si="1"/>
        <v>378703.43746566598</v>
      </c>
      <c r="F13" s="16">
        <f t="shared" si="2"/>
        <v>31558.619788805499</v>
      </c>
      <c r="G13" s="16">
        <f t="shared" si="3"/>
        <v>28908.498880479307</v>
      </c>
      <c r="H13" s="16">
        <f t="shared" si="4"/>
        <v>4274539.6541384524</v>
      </c>
    </row>
    <row r="14" spans="1:8" x14ac:dyDescent="0.25">
      <c r="C14">
        <v>9</v>
      </c>
      <c r="D14" s="16">
        <f t="shared" si="0"/>
        <v>4274539.6541384524</v>
      </c>
      <c r="E14" s="16">
        <f t="shared" si="1"/>
        <v>376159.48956418381</v>
      </c>
      <c r="F14" s="16">
        <f t="shared" si="2"/>
        <v>31346.624130348649</v>
      </c>
      <c r="G14" s="16">
        <f t="shared" si="3"/>
        <v>29120.494538936156</v>
      </c>
      <c r="H14" s="16">
        <f t="shared" si="4"/>
        <v>4245419.1595995165</v>
      </c>
    </row>
    <row r="15" spans="1:8" x14ac:dyDescent="0.25">
      <c r="C15">
        <v>10</v>
      </c>
      <c r="D15" s="16">
        <f t="shared" si="0"/>
        <v>4245419.1595995165</v>
      </c>
      <c r="E15" s="16">
        <f t="shared" si="1"/>
        <v>373596.88604475744</v>
      </c>
      <c r="F15" s="16">
        <f t="shared" si="2"/>
        <v>31133.073837063119</v>
      </c>
      <c r="G15" s="16">
        <f t="shared" si="3"/>
        <v>29334.044832221687</v>
      </c>
      <c r="H15" s="16">
        <f t="shared" si="4"/>
        <v>4216085.1147672953</v>
      </c>
    </row>
    <row r="16" spans="1:8" x14ac:dyDescent="0.25">
      <c r="C16">
        <v>11</v>
      </c>
      <c r="D16" s="16">
        <f t="shared" si="0"/>
        <v>4216085.1147672953</v>
      </c>
      <c r="E16" s="16">
        <f t="shared" si="1"/>
        <v>371015.49009952199</v>
      </c>
      <c r="F16" s="16">
        <f t="shared" si="2"/>
        <v>30917.957508293501</v>
      </c>
      <c r="G16" s="16">
        <f t="shared" si="3"/>
        <v>29549.161160991305</v>
      </c>
      <c r="H16" s="16">
        <f t="shared" si="4"/>
        <v>4186535.9536063038</v>
      </c>
    </row>
    <row r="17" spans="3:8" x14ac:dyDescent="0.25">
      <c r="C17">
        <v>12</v>
      </c>
      <c r="D17" s="16">
        <f t="shared" si="0"/>
        <v>4186535.9536063038</v>
      </c>
      <c r="E17" s="16">
        <f t="shared" si="1"/>
        <v>368415.16391735472</v>
      </c>
      <c r="F17" s="16">
        <f t="shared" si="2"/>
        <v>30701.263659779561</v>
      </c>
      <c r="G17" s="16">
        <f t="shared" si="3"/>
        <v>29765.855009505245</v>
      </c>
      <c r="H17" s="16">
        <f t="shared" si="4"/>
        <v>4156770.0985967987</v>
      </c>
    </row>
    <row r="18" spans="3:8" x14ac:dyDescent="0.25">
      <c r="C18">
        <v>13</v>
      </c>
      <c r="D18" s="16">
        <f t="shared" si="0"/>
        <v>4156770.0985967987</v>
      </c>
      <c r="E18" s="16">
        <f t="shared" si="1"/>
        <v>365795.76867651829</v>
      </c>
      <c r="F18" s="28">
        <f t="shared" si="2"/>
        <v>30482.980723043191</v>
      </c>
      <c r="G18" s="28">
        <f t="shared" si="3"/>
        <v>29984.137946241615</v>
      </c>
      <c r="H18" s="16">
        <f t="shared" si="4"/>
        <v>4126785.9606505572</v>
      </c>
    </row>
    <row r="19" spans="3:8" x14ac:dyDescent="0.25">
      <c r="C19">
        <v>14</v>
      </c>
      <c r="D19" s="16">
        <f t="shared" si="0"/>
        <v>4126785.9606505572</v>
      </c>
      <c r="E19" s="16">
        <f t="shared" si="1"/>
        <v>363157.16453724902</v>
      </c>
      <c r="F19" s="16">
        <f t="shared" si="2"/>
        <v>30263.097044770751</v>
      </c>
      <c r="G19" s="16">
        <f t="shared" si="3"/>
        <v>30204.021624514055</v>
      </c>
      <c r="H19" s="16">
        <f t="shared" si="4"/>
        <v>4096581.9390260433</v>
      </c>
    </row>
    <row r="20" spans="3:8" x14ac:dyDescent="0.25">
      <c r="C20">
        <v>15</v>
      </c>
      <c r="D20" s="16">
        <f t="shared" si="0"/>
        <v>4096581.9390260433</v>
      </c>
      <c r="E20" s="16">
        <f t="shared" si="1"/>
        <v>360499.21063429181</v>
      </c>
      <c r="F20" s="16">
        <f t="shared" si="2"/>
        <v>30041.600886190983</v>
      </c>
      <c r="G20" s="16">
        <f t="shared" si="3"/>
        <v>30425.517783093823</v>
      </c>
      <c r="H20" s="16">
        <f t="shared" si="4"/>
        <v>4066156.4212429496</v>
      </c>
    </row>
    <row r="21" spans="3:8" x14ac:dyDescent="0.25">
      <c r="C21">
        <v>16</v>
      </c>
      <c r="D21" s="16">
        <f t="shared" si="0"/>
        <v>4066156.4212429496</v>
      </c>
      <c r="E21" s="16">
        <f t="shared" si="1"/>
        <v>357821.76506937953</v>
      </c>
      <c r="F21" s="16">
        <f t="shared" si="2"/>
        <v>29818.480422448294</v>
      </c>
      <c r="G21" s="16">
        <f t="shared" si="3"/>
        <v>30648.638246836512</v>
      </c>
      <c r="H21" s="16">
        <f t="shared" si="4"/>
        <v>4035507.7829961129</v>
      </c>
    </row>
    <row r="22" spans="3:8" x14ac:dyDescent="0.25">
      <c r="C22">
        <v>17</v>
      </c>
      <c r="D22" s="16">
        <f t="shared" si="0"/>
        <v>4035507.7829961129</v>
      </c>
      <c r="E22" s="16">
        <f t="shared" si="1"/>
        <v>355124.68490365794</v>
      </c>
      <c r="F22" s="16">
        <f t="shared" si="2"/>
        <v>29593.723741971495</v>
      </c>
      <c r="G22" s="16">
        <f t="shared" si="3"/>
        <v>30873.394927313311</v>
      </c>
      <c r="H22" s="16">
        <f t="shared" si="4"/>
        <v>4004634.3880687999</v>
      </c>
    </row>
    <row r="23" spans="3:8" x14ac:dyDescent="0.25">
      <c r="C23">
        <v>18</v>
      </c>
      <c r="D23" s="16">
        <f t="shared" si="0"/>
        <v>4004634.3880687999</v>
      </c>
      <c r="E23" s="16">
        <f t="shared" si="1"/>
        <v>352407.82615005434</v>
      </c>
      <c r="F23" s="16">
        <f t="shared" si="2"/>
        <v>29367.318845837861</v>
      </c>
      <c r="G23" s="16">
        <f t="shared" si="3"/>
        <v>31099.799823446945</v>
      </c>
      <c r="H23" s="16">
        <f t="shared" si="4"/>
        <v>3973534.5882453527</v>
      </c>
    </row>
    <row r="24" spans="3:8" x14ac:dyDescent="0.25">
      <c r="C24">
        <v>19</v>
      </c>
      <c r="D24" s="16">
        <f t="shared" si="0"/>
        <v>3973534.5882453527</v>
      </c>
      <c r="E24" s="16">
        <f t="shared" si="1"/>
        <v>349671.04376559099</v>
      </c>
      <c r="F24" s="28">
        <f t="shared" si="2"/>
        <v>29139.253647132584</v>
      </c>
      <c r="G24" s="16">
        <f t="shared" si="3"/>
        <v>31327.865022152222</v>
      </c>
      <c r="H24" s="16">
        <f t="shared" si="4"/>
        <v>3942206.7232232005</v>
      </c>
    </row>
    <row r="25" spans="3:8" x14ac:dyDescent="0.25">
      <c r="C25">
        <v>20</v>
      </c>
      <c r="D25" s="16">
        <f t="shared" si="0"/>
        <v>3942206.7232232005</v>
      </c>
      <c r="E25" s="16">
        <f t="shared" si="1"/>
        <v>346914.19164364162</v>
      </c>
      <c r="F25" s="16">
        <f t="shared" si="2"/>
        <v>28909.51597030347</v>
      </c>
      <c r="G25" s="16">
        <f t="shared" si="3"/>
        <v>31557.602698981336</v>
      </c>
      <c r="H25" s="16">
        <f t="shared" si="4"/>
        <v>3910649.1205242192</v>
      </c>
    </row>
    <row r="26" spans="3:8" x14ac:dyDescent="0.25">
      <c r="C26">
        <v>21</v>
      </c>
      <c r="D26" s="16">
        <f t="shared" si="0"/>
        <v>3910649.1205242192</v>
      </c>
      <c r="E26" s="16">
        <f t="shared" si="1"/>
        <v>344137.12260613125</v>
      </c>
      <c r="F26" s="16">
        <f t="shared" si="2"/>
        <v>28678.093550510937</v>
      </c>
      <c r="G26" s="16">
        <f t="shared" si="3"/>
        <v>31789.025118773869</v>
      </c>
      <c r="H26" s="16">
        <f t="shared" si="4"/>
        <v>3878860.0954054454</v>
      </c>
    </row>
    <row r="27" spans="3:8" x14ac:dyDescent="0.25">
      <c r="C27">
        <v>22</v>
      </c>
      <c r="D27" s="16">
        <f t="shared" si="0"/>
        <v>3878860.0954054454</v>
      </c>
      <c r="E27" s="16">
        <f t="shared" si="1"/>
        <v>341339.68839567917</v>
      </c>
      <c r="F27" s="16">
        <f t="shared" si="2"/>
        <v>28444.974032973263</v>
      </c>
      <c r="G27" s="16">
        <f t="shared" si="3"/>
        <v>32022.144636311543</v>
      </c>
      <c r="H27" s="16">
        <f t="shared" si="4"/>
        <v>3846837.9507691339</v>
      </c>
    </row>
    <row r="28" spans="3:8" x14ac:dyDescent="0.25">
      <c r="C28">
        <v>23</v>
      </c>
      <c r="D28" s="16">
        <f t="shared" si="0"/>
        <v>3846837.9507691339</v>
      </c>
      <c r="E28" s="16">
        <f t="shared" si="1"/>
        <v>338521.73966768378</v>
      </c>
      <c r="F28" s="16">
        <f t="shared" si="2"/>
        <v>28210.144972306982</v>
      </c>
      <c r="G28" s="16">
        <f t="shared" si="3"/>
        <v>32256.973696977824</v>
      </c>
      <c r="H28" s="16">
        <f t="shared" si="4"/>
        <v>3814580.977072156</v>
      </c>
    </row>
    <row r="29" spans="3:8" x14ac:dyDescent="0.25">
      <c r="C29">
        <v>24</v>
      </c>
      <c r="D29" s="16">
        <f t="shared" si="0"/>
        <v>3814580.977072156</v>
      </c>
      <c r="E29" s="16">
        <f t="shared" si="1"/>
        <v>335683.12598234974</v>
      </c>
      <c r="F29" s="16">
        <f t="shared" si="2"/>
        <v>27973.593831862479</v>
      </c>
      <c r="G29" s="16">
        <f t="shared" si="3"/>
        <v>32493.524837422327</v>
      </c>
      <c r="H29" s="16">
        <f t="shared" si="4"/>
        <v>3782087.4522347338</v>
      </c>
    </row>
    <row r="30" spans="3:8" x14ac:dyDescent="0.25">
      <c r="C30">
        <v>25</v>
      </c>
      <c r="D30" s="16">
        <f t="shared" si="0"/>
        <v>3782087.4522347338</v>
      </c>
      <c r="E30" s="16">
        <f t="shared" si="1"/>
        <v>332823.69579665654</v>
      </c>
      <c r="F30" s="16">
        <f t="shared" si="2"/>
        <v>27735.30798305471</v>
      </c>
      <c r="G30" s="16">
        <f t="shared" si="3"/>
        <v>32731.810686230096</v>
      </c>
      <c r="H30" s="16">
        <f t="shared" si="4"/>
        <v>3749355.6415485037</v>
      </c>
    </row>
    <row r="31" spans="3:8" x14ac:dyDescent="0.25">
      <c r="C31">
        <v>26</v>
      </c>
      <c r="D31" s="16">
        <f t="shared" si="0"/>
        <v>3749355.6415485037</v>
      </c>
      <c r="E31" s="16">
        <f t="shared" si="1"/>
        <v>329943.29645626829</v>
      </c>
      <c r="F31" s="16">
        <f t="shared" si="2"/>
        <v>27495.274704689025</v>
      </c>
      <c r="G31" s="16">
        <f t="shared" si="3"/>
        <v>32971.843964595784</v>
      </c>
      <c r="H31" s="16">
        <f t="shared" si="4"/>
        <v>3716383.7975839078</v>
      </c>
    </row>
    <row r="32" spans="3:8" x14ac:dyDescent="0.25">
      <c r="C32">
        <v>27</v>
      </c>
      <c r="D32" s="16">
        <f t="shared" si="0"/>
        <v>3716383.7975839078</v>
      </c>
      <c r="E32" s="16">
        <f t="shared" si="1"/>
        <v>327041.77418738388</v>
      </c>
      <c r="F32" s="16">
        <f t="shared" si="2"/>
        <v>27253.48118228199</v>
      </c>
      <c r="G32" s="16">
        <f t="shared" si="3"/>
        <v>33213.637487002816</v>
      </c>
      <c r="H32" s="16">
        <f t="shared" si="4"/>
        <v>3683170.1600969052</v>
      </c>
    </row>
    <row r="33" spans="3:8" x14ac:dyDescent="0.25">
      <c r="C33">
        <v>28</v>
      </c>
      <c r="D33" s="16">
        <f t="shared" si="0"/>
        <v>3683170.1600969052</v>
      </c>
      <c r="E33" s="16">
        <f t="shared" si="1"/>
        <v>324118.97408852761</v>
      </c>
      <c r="F33" s="16">
        <f t="shared" si="2"/>
        <v>27009.9145073773</v>
      </c>
      <c r="G33" s="16">
        <f t="shared" si="3"/>
        <v>33457.204161907503</v>
      </c>
      <c r="H33" s="16">
        <f t="shared" si="4"/>
        <v>3649712.9559349976</v>
      </c>
    </row>
    <row r="34" spans="3:8" x14ac:dyDescent="0.25">
      <c r="C34">
        <v>29</v>
      </c>
      <c r="D34" s="16">
        <f t="shared" si="0"/>
        <v>3649712.9559349976</v>
      </c>
      <c r="E34" s="16">
        <f t="shared" si="1"/>
        <v>321174.74012227979</v>
      </c>
      <c r="F34" s="16">
        <f t="shared" si="2"/>
        <v>26764.561676856651</v>
      </c>
      <c r="G34" s="16">
        <f t="shared" si="3"/>
        <v>33702.556992428159</v>
      </c>
      <c r="H34" s="16">
        <f t="shared" si="4"/>
        <v>3616010.3989425693</v>
      </c>
    </row>
    <row r="35" spans="3:8" x14ac:dyDescent="0.25">
      <c r="C35">
        <v>30</v>
      </c>
      <c r="D35" s="16">
        <f t="shared" si="0"/>
        <v>3616010.3989425693</v>
      </c>
      <c r="E35" s="16">
        <f t="shared" si="1"/>
        <v>318208.91510694608</v>
      </c>
      <c r="F35" s="16">
        <f t="shared" si="2"/>
        <v>26517.409592245505</v>
      </c>
      <c r="G35" s="16">
        <f t="shared" si="3"/>
        <v>33949.709077039297</v>
      </c>
      <c r="H35" s="16">
        <f t="shared" si="4"/>
        <v>3582060.68986553</v>
      </c>
    </row>
    <row r="36" spans="3:8" x14ac:dyDescent="0.25">
      <c r="C36">
        <v>31</v>
      </c>
      <c r="D36" s="16">
        <f t="shared" si="0"/>
        <v>3582060.68986553</v>
      </c>
      <c r="E36" s="16">
        <f t="shared" si="1"/>
        <v>315221.34070816659</v>
      </c>
      <c r="F36" s="16">
        <f t="shared" si="2"/>
        <v>26268.445059013884</v>
      </c>
      <c r="G36" s="16">
        <f t="shared" si="3"/>
        <v>34198.673610270926</v>
      </c>
      <c r="H36" s="16">
        <f t="shared" si="4"/>
        <v>3547862.016255259</v>
      </c>
    </row>
    <row r="37" spans="3:8" x14ac:dyDescent="0.25">
      <c r="C37">
        <v>32</v>
      </c>
      <c r="D37" s="16">
        <f t="shared" si="0"/>
        <v>3547862.016255259</v>
      </c>
      <c r="E37" s="16">
        <f t="shared" si="1"/>
        <v>312211.85743046278</v>
      </c>
      <c r="F37" s="16">
        <f t="shared" si="2"/>
        <v>26017.654785871899</v>
      </c>
      <c r="G37" s="16">
        <f t="shared" si="3"/>
        <v>34449.463883412907</v>
      </c>
      <c r="H37" s="16">
        <f t="shared" si="4"/>
        <v>3513412.552371846</v>
      </c>
    </row>
    <row r="38" spans="3:8" x14ac:dyDescent="0.25">
      <c r="C38">
        <v>33</v>
      </c>
      <c r="D38" s="16">
        <f t="shared" si="0"/>
        <v>3513412.552371846</v>
      </c>
      <c r="E38" s="16">
        <f t="shared" si="1"/>
        <v>309180.30460872245</v>
      </c>
      <c r="F38" s="16">
        <f t="shared" si="2"/>
        <v>25765.025384060205</v>
      </c>
      <c r="G38" s="16">
        <f t="shared" si="3"/>
        <v>34702.093285224604</v>
      </c>
      <c r="H38" s="16">
        <f t="shared" si="4"/>
        <v>3478710.4590866216</v>
      </c>
    </row>
    <row r="39" spans="3:8" x14ac:dyDescent="0.25">
      <c r="C39">
        <v>34</v>
      </c>
      <c r="D39" s="16">
        <f t="shared" si="0"/>
        <v>3478710.4590866216</v>
      </c>
      <c r="E39" s="16">
        <f t="shared" si="1"/>
        <v>306126.52039962268</v>
      </c>
      <c r="F39" s="16">
        <f t="shared" si="2"/>
        <v>25510.543366635222</v>
      </c>
      <c r="G39" s="16">
        <f t="shared" si="3"/>
        <v>34956.57530264958</v>
      </c>
      <c r="H39" s="16">
        <f t="shared" si="4"/>
        <v>3443753.8837839719</v>
      </c>
    </row>
    <row r="40" spans="3:8" x14ac:dyDescent="0.25">
      <c r="C40">
        <v>35</v>
      </c>
      <c r="D40" s="16">
        <f t="shared" si="0"/>
        <v>3443753.8837839719</v>
      </c>
      <c r="E40" s="16">
        <f t="shared" si="1"/>
        <v>303050.34177298949</v>
      </c>
      <c r="F40" s="16">
        <f t="shared" si="2"/>
        <v>25254.195147749124</v>
      </c>
      <c r="G40" s="16">
        <f t="shared" si="3"/>
        <v>35212.923521535682</v>
      </c>
      <c r="H40" s="16">
        <f t="shared" si="4"/>
        <v>3408540.9602624364</v>
      </c>
    </row>
    <row r="41" spans="3:8" x14ac:dyDescent="0.25">
      <c r="C41">
        <v>36</v>
      </c>
      <c r="D41" s="16">
        <f t="shared" si="0"/>
        <v>3408540.9602624364</v>
      </c>
      <c r="E41" s="16">
        <f t="shared" si="1"/>
        <v>299951.60450309439</v>
      </c>
      <c r="F41" s="16">
        <f t="shared" si="2"/>
        <v>24995.967041924534</v>
      </c>
      <c r="G41" s="16">
        <f t="shared" si="3"/>
        <v>35471.151627360276</v>
      </c>
      <c r="H41" s="16">
        <f t="shared" si="4"/>
        <v>3373069.808635076</v>
      </c>
    </row>
    <row r="42" spans="3:8" x14ac:dyDescent="0.25">
      <c r="C42">
        <v>37</v>
      </c>
      <c r="D42" s="16">
        <f t="shared" si="0"/>
        <v>3373069.808635076</v>
      </c>
      <c r="E42" s="16">
        <f t="shared" si="1"/>
        <v>296830.14315988665</v>
      </c>
      <c r="F42" s="16">
        <f t="shared" si="2"/>
        <v>24735.845263323889</v>
      </c>
      <c r="G42" s="16">
        <f t="shared" si="3"/>
        <v>35731.273405960921</v>
      </c>
      <c r="H42" s="16">
        <f t="shared" si="4"/>
        <v>3337338.5352291153</v>
      </c>
    </row>
    <row r="43" spans="3:8" x14ac:dyDescent="0.25">
      <c r="C43">
        <v>38</v>
      </c>
      <c r="D43" s="16">
        <f t="shared" si="0"/>
        <v>3337338.5352291153</v>
      </c>
      <c r="E43" s="16">
        <f t="shared" si="1"/>
        <v>293685.79110016214</v>
      </c>
      <c r="F43" s="16">
        <f t="shared" si="2"/>
        <v>24473.81592501351</v>
      </c>
      <c r="G43" s="16">
        <f t="shared" si="3"/>
        <v>35993.302744271292</v>
      </c>
      <c r="H43" s="16">
        <f t="shared" si="4"/>
        <v>3301345.232484844</v>
      </c>
    </row>
    <row r="44" spans="3:8" x14ac:dyDescent="0.25">
      <c r="C44">
        <v>39</v>
      </c>
      <c r="D44" s="16">
        <f t="shared" si="0"/>
        <v>3301345.232484844</v>
      </c>
      <c r="E44" s="16">
        <f t="shared" si="1"/>
        <v>290518.38045866624</v>
      </c>
      <c r="F44" s="16">
        <f t="shared" si="2"/>
        <v>24209.865038222186</v>
      </c>
      <c r="G44" s="16">
        <f t="shared" si="3"/>
        <v>36257.253631062616</v>
      </c>
      <c r="H44" s="16">
        <f t="shared" si="4"/>
        <v>3265087.9788537812</v>
      </c>
    </row>
    <row r="45" spans="3:8" x14ac:dyDescent="0.25">
      <c r="C45">
        <v>40</v>
      </c>
      <c r="D45" s="16">
        <f t="shared" si="0"/>
        <v>3265087.9788537812</v>
      </c>
      <c r="E45" s="16">
        <f t="shared" si="1"/>
        <v>287327.74213913275</v>
      </c>
      <c r="F45" s="16">
        <f t="shared" si="2"/>
        <v>23943.978511594396</v>
      </c>
      <c r="G45" s="16">
        <f t="shared" si="3"/>
        <v>36523.14015769041</v>
      </c>
      <c r="H45" s="16">
        <f t="shared" si="4"/>
        <v>3228564.838696091</v>
      </c>
    </row>
    <row r="46" spans="3:8" x14ac:dyDescent="0.25">
      <c r="C46">
        <v>41</v>
      </c>
      <c r="D46" s="16">
        <f t="shared" si="0"/>
        <v>3228564.838696091</v>
      </c>
      <c r="E46" s="16">
        <f t="shared" si="1"/>
        <v>284113.70580525597</v>
      </c>
      <c r="F46" s="16">
        <f t="shared" si="2"/>
        <v>23676.142150437998</v>
      </c>
      <c r="G46" s="16">
        <f t="shared" si="3"/>
        <v>36790.976518846808</v>
      </c>
      <c r="H46" s="16">
        <f t="shared" si="4"/>
        <v>3191773.8621772444</v>
      </c>
    </row>
    <row r="47" spans="3:8" x14ac:dyDescent="0.25">
      <c r="C47">
        <v>42</v>
      </c>
      <c r="D47" s="16">
        <f t="shared" si="0"/>
        <v>3191773.8621772444</v>
      </c>
      <c r="E47" s="16">
        <f t="shared" si="1"/>
        <v>280876.09987159749</v>
      </c>
      <c r="F47" s="16">
        <f t="shared" si="2"/>
        <v>23406.341655966458</v>
      </c>
      <c r="G47" s="16">
        <f t="shared" si="3"/>
        <v>37060.777013318351</v>
      </c>
      <c r="H47" s="16">
        <f t="shared" si="4"/>
        <v>3154713.0851639262</v>
      </c>
    </row>
    <row r="48" spans="3:8" x14ac:dyDescent="0.25">
      <c r="C48">
        <v>43</v>
      </c>
      <c r="D48" s="16">
        <f t="shared" si="0"/>
        <v>3154713.0851639262</v>
      </c>
      <c r="E48" s="16">
        <f t="shared" si="1"/>
        <v>277614.75149442547</v>
      </c>
      <c r="F48" s="16">
        <f t="shared" si="2"/>
        <v>23134.562624535454</v>
      </c>
      <c r="G48" s="16">
        <f t="shared" si="3"/>
        <v>37332.556044749348</v>
      </c>
      <c r="H48" s="16">
        <f t="shared" si="4"/>
        <v>3117380.5291191768</v>
      </c>
    </row>
    <row r="49" spans="3:8" x14ac:dyDescent="0.25">
      <c r="C49">
        <v>44</v>
      </c>
      <c r="D49" s="16">
        <f t="shared" si="0"/>
        <v>3117380.5291191768</v>
      </c>
      <c r="E49" s="16">
        <f t="shared" si="1"/>
        <v>274329.48656248755</v>
      </c>
      <c r="F49" s="16">
        <f t="shared" si="2"/>
        <v>22860.790546873963</v>
      </c>
      <c r="G49" s="16">
        <f t="shared" si="3"/>
        <v>37606.328122410843</v>
      </c>
      <c r="H49" s="16">
        <f t="shared" si="4"/>
        <v>3079774.2009967659</v>
      </c>
    </row>
    <row r="50" spans="3:8" x14ac:dyDescent="0.25">
      <c r="C50">
        <v>45</v>
      </c>
      <c r="D50" s="16">
        <f t="shared" si="0"/>
        <v>3079774.2009967659</v>
      </c>
      <c r="E50" s="16">
        <f t="shared" si="1"/>
        <v>271020.12968771538</v>
      </c>
      <c r="F50" s="16">
        <f t="shared" si="2"/>
        <v>22585.010807309616</v>
      </c>
      <c r="G50" s="16">
        <f t="shared" si="3"/>
        <v>37882.107861975193</v>
      </c>
      <c r="H50" s="16">
        <f t="shared" si="4"/>
        <v>3041892.0931347907</v>
      </c>
    </row>
    <row r="51" spans="3:8" x14ac:dyDescent="0.25">
      <c r="C51">
        <v>46</v>
      </c>
      <c r="D51" s="16">
        <f t="shared" si="0"/>
        <v>3041892.0931347907</v>
      </c>
      <c r="E51" s="16">
        <f t="shared" si="1"/>
        <v>267686.50419586158</v>
      </c>
      <c r="F51" s="16">
        <f t="shared" si="2"/>
        <v>22307.208682988465</v>
      </c>
      <c r="G51" s="16">
        <f t="shared" si="3"/>
        <v>38159.909986296341</v>
      </c>
      <c r="H51" s="16">
        <f t="shared" si="4"/>
        <v>3003732.1831484945</v>
      </c>
    </row>
    <row r="52" spans="3:8" x14ac:dyDescent="0.25">
      <c r="C52">
        <v>47</v>
      </c>
      <c r="D52" s="16">
        <f t="shared" si="0"/>
        <v>3003732.1831484945</v>
      </c>
      <c r="E52" s="16">
        <f t="shared" si="1"/>
        <v>264328.43211706751</v>
      </c>
      <c r="F52" s="16">
        <f t="shared" si="2"/>
        <v>22027.369343088958</v>
      </c>
      <c r="G52" s="16">
        <f t="shared" si="3"/>
        <v>38439.749326195844</v>
      </c>
      <c r="H52" s="16">
        <f t="shared" si="4"/>
        <v>2965292.4338222984</v>
      </c>
    </row>
    <row r="53" spans="3:8" x14ac:dyDescent="0.25">
      <c r="C53">
        <v>48</v>
      </c>
      <c r="D53" s="16">
        <f t="shared" si="0"/>
        <v>2965292.4338222984</v>
      </c>
      <c r="E53" s="16">
        <f t="shared" si="1"/>
        <v>260945.73417636225</v>
      </c>
      <c r="F53" s="16">
        <f t="shared" si="2"/>
        <v>21745.477848030187</v>
      </c>
      <c r="G53" s="16">
        <f t="shared" si="3"/>
        <v>38721.640821254623</v>
      </c>
      <c r="H53" s="16">
        <f t="shared" si="4"/>
        <v>2926570.7930010436</v>
      </c>
    </row>
    <row r="54" spans="3:8" x14ac:dyDescent="0.25">
      <c r="C54">
        <v>49</v>
      </c>
      <c r="D54" s="31">
        <f>H53-1800000</f>
        <v>1126570.7930010436</v>
      </c>
      <c r="E54" s="16">
        <f t="shared" si="1"/>
        <v>99138.229784091833</v>
      </c>
      <c r="F54" s="16">
        <f t="shared" si="2"/>
        <v>8261.5191486743188</v>
      </c>
      <c r="G54" s="16">
        <f t="shared" si="3"/>
        <v>52205.599520610485</v>
      </c>
      <c r="H54" s="16">
        <f t="shared" si="4"/>
        <v>1074365.1934804332</v>
      </c>
    </row>
    <row r="55" spans="3:8" x14ac:dyDescent="0.25">
      <c r="C55">
        <v>50</v>
      </c>
      <c r="D55" s="16">
        <f t="shared" si="0"/>
        <v>1074365.1934804332</v>
      </c>
      <c r="E55" s="16">
        <f t="shared" si="1"/>
        <v>94544.137026278113</v>
      </c>
      <c r="F55" s="16">
        <f t="shared" si="2"/>
        <v>7878.6780855231764</v>
      </c>
      <c r="G55" s="16">
        <f t="shared" si="3"/>
        <v>52588.440583761629</v>
      </c>
      <c r="H55" s="16">
        <f t="shared" si="4"/>
        <v>1021776.7528966715</v>
      </c>
    </row>
    <row r="56" spans="3:8" x14ac:dyDescent="0.25">
      <c r="C56">
        <v>51</v>
      </c>
      <c r="D56" s="16">
        <f t="shared" si="0"/>
        <v>1021776.7528966715</v>
      </c>
      <c r="E56" s="16">
        <f t="shared" si="1"/>
        <v>89916.354254907084</v>
      </c>
      <c r="F56" s="16">
        <f t="shared" si="2"/>
        <v>7493.029521242257</v>
      </c>
      <c r="G56" s="16">
        <f t="shared" si="3"/>
        <v>52974.089148042549</v>
      </c>
      <c r="H56" s="16">
        <f t="shared" si="4"/>
        <v>968802.66374862893</v>
      </c>
    </row>
    <row r="57" spans="3:8" x14ac:dyDescent="0.25">
      <c r="C57">
        <v>52</v>
      </c>
      <c r="D57" s="16">
        <f t="shared" si="0"/>
        <v>968802.66374862893</v>
      </c>
      <c r="E57" s="16">
        <f t="shared" si="1"/>
        <v>85254.634409879334</v>
      </c>
      <c r="F57" s="16">
        <f t="shared" si="2"/>
        <v>7104.5528674899442</v>
      </c>
      <c r="G57" s="16">
        <f t="shared" si="3"/>
        <v>53362.565801794859</v>
      </c>
      <c r="H57" s="16">
        <f t="shared" si="4"/>
        <v>915440.09794683405</v>
      </c>
    </row>
    <row r="58" spans="3:8" x14ac:dyDescent="0.25">
      <c r="C58">
        <v>53</v>
      </c>
      <c r="D58" s="16">
        <f t="shared" si="0"/>
        <v>915440.09794683405</v>
      </c>
      <c r="E58" s="16">
        <f t="shared" si="1"/>
        <v>80558.728619321395</v>
      </c>
      <c r="F58" s="16">
        <f t="shared" si="2"/>
        <v>6713.2273849434496</v>
      </c>
      <c r="G58" s="16">
        <f t="shared" si="3"/>
        <v>53753.891284341356</v>
      </c>
      <c r="H58" s="16">
        <f t="shared" si="4"/>
        <v>861686.20666249271</v>
      </c>
    </row>
    <row r="59" spans="3:8" x14ac:dyDescent="0.25">
      <c r="C59">
        <v>54</v>
      </c>
      <c r="D59" s="16">
        <f t="shared" si="0"/>
        <v>861686.20666249271</v>
      </c>
      <c r="E59" s="16">
        <f t="shared" si="1"/>
        <v>75828.386186299351</v>
      </c>
      <c r="F59" s="16">
        <f t="shared" si="2"/>
        <v>6319.0321821916123</v>
      </c>
      <c r="G59" s="16">
        <f t="shared" si="3"/>
        <v>54148.086487093191</v>
      </c>
      <c r="H59" s="16">
        <f t="shared" si="4"/>
        <v>807538.12017539947</v>
      </c>
    </row>
    <row r="60" spans="3:8" x14ac:dyDescent="0.25">
      <c r="C60">
        <v>55</v>
      </c>
      <c r="D60" s="16">
        <f t="shared" si="0"/>
        <v>807538.12017539947</v>
      </c>
      <c r="E60" s="16">
        <f t="shared" si="1"/>
        <v>71063.354575435151</v>
      </c>
      <c r="F60" s="16">
        <f t="shared" si="2"/>
        <v>5921.9462146195956</v>
      </c>
      <c r="G60" s="16">
        <f t="shared" si="3"/>
        <v>54545.172454665211</v>
      </c>
      <c r="H60" s="16">
        <f t="shared" si="4"/>
        <v>752992.94772073429</v>
      </c>
    </row>
    <row r="61" spans="3:8" x14ac:dyDescent="0.25">
      <c r="C61">
        <v>56</v>
      </c>
      <c r="D61" s="16">
        <f t="shared" si="0"/>
        <v>752992.94772073429</v>
      </c>
      <c r="E61" s="16">
        <f t="shared" si="1"/>
        <v>66263.379399424608</v>
      </c>
      <c r="F61" s="16">
        <f t="shared" si="2"/>
        <v>5521.9482832853837</v>
      </c>
      <c r="G61" s="16">
        <f t="shared" si="3"/>
        <v>54945.170385999423</v>
      </c>
      <c r="H61" s="16">
        <f t="shared" si="4"/>
        <v>698047.77733473491</v>
      </c>
    </row>
    <row r="62" spans="3:8" x14ac:dyDescent="0.25">
      <c r="C62">
        <v>57</v>
      </c>
      <c r="D62" s="16">
        <f t="shared" si="0"/>
        <v>698047.77733473491</v>
      </c>
      <c r="E62" s="16">
        <f t="shared" si="1"/>
        <v>61428.204405456672</v>
      </c>
      <c r="F62" s="16">
        <f t="shared" si="2"/>
        <v>5119.0170337880563</v>
      </c>
      <c r="G62" s="16">
        <f t="shared" si="3"/>
        <v>55348.101635496751</v>
      </c>
      <c r="H62" s="16">
        <f t="shared" si="4"/>
        <v>642699.6756992382</v>
      </c>
    </row>
    <row r="63" spans="3:8" x14ac:dyDescent="0.25">
      <c r="C63">
        <v>58</v>
      </c>
      <c r="D63" s="16">
        <f t="shared" si="0"/>
        <v>642699.6756992382</v>
      </c>
      <c r="E63" s="16">
        <f t="shared" si="1"/>
        <v>56557.571461532956</v>
      </c>
      <c r="F63" s="16">
        <f t="shared" si="2"/>
        <v>4713.1309551277463</v>
      </c>
      <c r="G63" s="16">
        <f t="shared" si="3"/>
        <v>55753.987714157061</v>
      </c>
      <c r="H63" s="16">
        <f t="shared" si="4"/>
        <v>586945.68798508111</v>
      </c>
    </row>
    <row r="64" spans="3:8" x14ac:dyDescent="0.25">
      <c r="C64">
        <v>59</v>
      </c>
      <c r="D64" s="16">
        <f t="shared" si="0"/>
        <v>586945.68798508111</v>
      </c>
      <c r="E64" s="16">
        <f t="shared" si="1"/>
        <v>51651.220542687137</v>
      </c>
      <c r="F64" s="16">
        <f t="shared" si="2"/>
        <v>4304.2683785572617</v>
      </c>
      <c r="G64" s="16">
        <f t="shared" si="3"/>
        <v>56162.850290727547</v>
      </c>
      <c r="H64" s="16">
        <f t="shared" si="4"/>
        <v>530782.83769435354</v>
      </c>
    </row>
    <row r="65" spans="3:8" x14ac:dyDescent="0.25">
      <c r="C65">
        <v>60</v>
      </c>
      <c r="D65" s="16">
        <f t="shared" si="0"/>
        <v>530782.83769435354</v>
      </c>
      <c r="E65" s="16">
        <f t="shared" si="1"/>
        <v>46708.889717103106</v>
      </c>
      <c r="F65" s="16">
        <f t="shared" si="2"/>
        <v>3892.4074764252587</v>
      </c>
      <c r="G65" s="16">
        <f t="shared" si="3"/>
        <v>56574.711192859548</v>
      </c>
      <c r="H65" s="16">
        <f t="shared" si="4"/>
        <v>474208.12650149397</v>
      </c>
    </row>
    <row r="66" spans="3:8" x14ac:dyDescent="0.25">
      <c r="C66">
        <v>61</v>
      </c>
      <c r="D66" s="16">
        <f t="shared" si="0"/>
        <v>474208.12650149397</v>
      </c>
      <c r="E66" s="16">
        <f t="shared" si="1"/>
        <v>41730.315132131465</v>
      </c>
      <c r="F66" s="16">
        <f t="shared" si="2"/>
        <v>3477.5262610109553</v>
      </c>
      <c r="G66" s="16">
        <f t="shared" si="3"/>
        <v>56989.592408273849</v>
      </c>
      <c r="H66" s="16">
        <f t="shared" si="4"/>
        <v>417218.53409322014</v>
      </c>
    </row>
    <row r="67" spans="3:8" x14ac:dyDescent="0.25">
      <c r="C67">
        <v>62</v>
      </c>
      <c r="D67" s="16">
        <f t="shared" si="0"/>
        <v>417218.53409322014</v>
      </c>
      <c r="E67" s="16">
        <f t="shared" si="1"/>
        <v>36715.23100020337</v>
      </c>
      <c r="F67" s="16">
        <f t="shared" si="2"/>
        <v>3059.6025833502808</v>
      </c>
      <c r="G67" s="16">
        <f t="shared" si="3"/>
        <v>57407.516085934527</v>
      </c>
      <c r="H67" s="16">
        <f t="shared" si="4"/>
        <v>359811.0180072856</v>
      </c>
    </row>
    <row r="68" spans="3:8" x14ac:dyDescent="0.25">
      <c r="C68">
        <v>63</v>
      </c>
      <c r="D68" s="16">
        <f t="shared" si="0"/>
        <v>359811.0180072856</v>
      </c>
      <c r="E68" s="16">
        <f t="shared" si="1"/>
        <v>31663.369584641132</v>
      </c>
      <c r="F68" s="16">
        <f t="shared" si="2"/>
        <v>2638.6141320534275</v>
      </c>
      <c r="G68" s="16">
        <f t="shared" si="3"/>
        <v>57828.504537231376</v>
      </c>
      <c r="H68" s="16">
        <f t="shared" si="4"/>
        <v>301982.51347005425</v>
      </c>
    </row>
    <row r="69" spans="3:8" x14ac:dyDescent="0.25">
      <c r="C69">
        <v>64</v>
      </c>
      <c r="D69" s="16">
        <f t="shared" si="0"/>
        <v>301982.51347005425</v>
      </c>
      <c r="E69" s="16">
        <f t="shared" si="1"/>
        <v>26574.461185364773</v>
      </c>
      <c r="F69" s="16">
        <f t="shared" si="2"/>
        <v>2214.5384321137312</v>
      </c>
      <c r="G69" s="16">
        <f t="shared" si="3"/>
        <v>58252.580237171074</v>
      </c>
      <c r="H69" s="16">
        <f t="shared" si="4"/>
        <v>243729.93323288317</v>
      </c>
    </row>
    <row r="70" spans="3:8" x14ac:dyDescent="0.25">
      <c r="C70">
        <v>65</v>
      </c>
      <c r="D70" s="16">
        <f t="shared" si="0"/>
        <v>243729.93323288317</v>
      </c>
      <c r="E70" s="16">
        <f t="shared" si="1"/>
        <v>21448.234124493716</v>
      </c>
      <c r="F70" s="16">
        <f t="shared" si="2"/>
        <v>1787.3528437078096</v>
      </c>
      <c r="G70" s="16">
        <f t="shared" si="3"/>
        <v>58679.765825576993</v>
      </c>
      <c r="H70" s="16">
        <f t="shared" si="4"/>
        <v>185050.16740730617</v>
      </c>
    </row>
    <row r="71" spans="3:8" x14ac:dyDescent="0.25">
      <c r="C71">
        <v>66</v>
      </c>
      <c r="D71" s="16">
        <f t="shared" si="0"/>
        <v>185050.16740730617</v>
      </c>
      <c r="E71" s="16">
        <f t="shared" si="1"/>
        <v>16284.414731842942</v>
      </c>
      <c r="F71" s="16">
        <f t="shared" si="2"/>
        <v>1357.0345609869119</v>
      </c>
      <c r="G71" s="16">
        <f t="shared" si="3"/>
        <v>59110.084108297895</v>
      </c>
      <c r="H71" s="16">
        <f t="shared" si="4"/>
        <v>125940.08329900829</v>
      </c>
    </row>
    <row r="72" spans="3:8" x14ac:dyDescent="0.25">
      <c r="C72">
        <v>67</v>
      </c>
      <c r="D72" s="16">
        <f t="shared" si="0"/>
        <v>125940.08329900829</v>
      </c>
      <c r="E72" s="16">
        <f t="shared" si="1"/>
        <v>11082.727330312728</v>
      </c>
      <c r="F72" s="16">
        <f t="shared" si="2"/>
        <v>923.56061085939393</v>
      </c>
      <c r="G72" s="16">
        <f t="shared" si="3"/>
        <v>59543.558058425413</v>
      </c>
      <c r="H72" s="16">
        <f t="shared" si="4"/>
        <v>66396.52524058288</v>
      </c>
    </row>
    <row r="73" spans="3:8" x14ac:dyDescent="0.25">
      <c r="C73">
        <v>68</v>
      </c>
      <c r="D73" s="16">
        <f t="shared" ref="D73:D125" si="5">H72</f>
        <v>66396.52524058288</v>
      </c>
      <c r="E73" s="16">
        <f t="shared" ref="E73:E125" si="6">D73*$F$3</f>
        <v>5842.8942211712929</v>
      </c>
      <c r="F73" s="16">
        <f t="shared" ref="F73:F125" si="7">E73/12</f>
        <v>486.90785176427443</v>
      </c>
      <c r="G73" s="16">
        <f t="shared" ref="G73:G125" si="8">$F$4-F73</f>
        <v>59980.210817520529</v>
      </c>
      <c r="H73" s="16">
        <f t="shared" ref="H73:H125" si="9">D73-G73</f>
        <v>6416.3144230623511</v>
      </c>
    </row>
    <row r="74" spans="3:8" x14ac:dyDescent="0.25">
      <c r="C74">
        <v>69</v>
      </c>
      <c r="D74" s="16">
        <f t="shared" si="5"/>
        <v>6416.3144230623511</v>
      </c>
      <c r="E74" s="16">
        <f t="shared" si="6"/>
        <v>564.63566922948689</v>
      </c>
      <c r="F74" s="16">
        <f t="shared" si="7"/>
        <v>47.052972435790572</v>
      </c>
      <c r="G74" s="16">
        <f t="shared" si="8"/>
        <v>60420.065696849015</v>
      </c>
      <c r="H74" s="16">
        <f t="shared" si="9"/>
        <v>-54003.751273786664</v>
      </c>
    </row>
    <row r="75" spans="3:8" x14ac:dyDescent="0.25">
      <c r="C75">
        <v>70</v>
      </c>
      <c r="D75" s="16">
        <f t="shared" si="5"/>
        <v>-54003.751273786664</v>
      </c>
      <c r="E75" s="16">
        <f t="shared" si="6"/>
        <v>-4752.3301120932265</v>
      </c>
      <c r="F75" s="16">
        <f t="shared" si="7"/>
        <v>-396.02750934110219</v>
      </c>
      <c r="G75" s="16">
        <f t="shared" si="8"/>
        <v>60863.14617862591</v>
      </c>
      <c r="H75" s="16">
        <f t="shared" si="9"/>
        <v>-114866.89745241258</v>
      </c>
    </row>
    <row r="76" spans="3:8" x14ac:dyDescent="0.25">
      <c r="C76">
        <v>71</v>
      </c>
      <c r="D76" s="16">
        <f t="shared" si="5"/>
        <v>-114866.89745241258</v>
      </c>
      <c r="E76" s="16">
        <f t="shared" si="6"/>
        <v>-10108.286975812307</v>
      </c>
      <c r="F76" s="16">
        <f t="shared" si="7"/>
        <v>-842.35724798435888</v>
      </c>
      <c r="G76" s="16">
        <f t="shared" si="8"/>
        <v>61309.475917269163</v>
      </c>
      <c r="H76" s="16">
        <f t="shared" si="9"/>
        <v>-176176.37336968174</v>
      </c>
    </row>
    <row r="77" spans="3:8" x14ac:dyDescent="0.25">
      <c r="C77">
        <v>72</v>
      </c>
      <c r="D77" s="16">
        <f t="shared" si="5"/>
        <v>-176176.37336968174</v>
      </c>
      <c r="E77" s="16">
        <f t="shared" si="6"/>
        <v>-15503.520856531992</v>
      </c>
      <c r="F77" s="16">
        <f t="shared" si="7"/>
        <v>-1291.9600713776661</v>
      </c>
      <c r="G77" s="16">
        <f t="shared" si="8"/>
        <v>61759.078740662473</v>
      </c>
      <c r="H77" s="16">
        <f t="shared" si="9"/>
        <v>-237935.45211034419</v>
      </c>
    </row>
    <row r="78" spans="3:8" x14ac:dyDescent="0.25">
      <c r="C78">
        <v>73</v>
      </c>
      <c r="D78" s="16">
        <f t="shared" si="5"/>
        <v>-237935.45211034419</v>
      </c>
      <c r="E78" s="16">
        <f t="shared" si="6"/>
        <v>-20938.31978571029</v>
      </c>
      <c r="F78" s="16">
        <f t="shared" si="7"/>
        <v>-1744.8599821425241</v>
      </c>
      <c r="G78" s="16">
        <f t="shared" si="8"/>
        <v>62211.978651427329</v>
      </c>
      <c r="H78" s="16">
        <f t="shared" si="9"/>
        <v>-300147.43076177151</v>
      </c>
    </row>
    <row r="79" spans="3:8" x14ac:dyDescent="0.25">
      <c r="C79">
        <v>74</v>
      </c>
      <c r="D79" s="16">
        <f t="shared" si="5"/>
        <v>-300147.43076177151</v>
      </c>
      <c r="E79" s="16">
        <f t="shared" si="6"/>
        <v>-26412.973907035892</v>
      </c>
      <c r="F79" s="16">
        <f t="shared" si="7"/>
        <v>-2201.0811589196578</v>
      </c>
      <c r="G79" s="16">
        <f t="shared" si="8"/>
        <v>62668.199828204466</v>
      </c>
      <c r="H79" s="16">
        <f t="shared" si="9"/>
        <v>-362815.63058997598</v>
      </c>
    </row>
    <row r="80" spans="3:8" x14ac:dyDescent="0.25">
      <c r="C80">
        <v>75</v>
      </c>
      <c r="D80" s="16">
        <f t="shared" si="5"/>
        <v>-362815.63058997598</v>
      </c>
      <c r="E80" s="16">
        <f t="shared" si="6"/>
        <v>-31927.775491917884</v>
      </c>
      <c r="F80" s="16">
        <f t="shared" si="7"/>
        <v>-2660.6479576598235</v>
      </c>
      <c r="G80" s="16">
        <f t="shared" si="8"/>
        <v>63127.766626944627</v>
      </c>
      <c r="H80" s="16">
        <f t="shared" si="9"/>
        <v>-425943.39721692062</v>
      </c>
    </row>
    <row r="81" spans="3:8" x14ac:dyDescent="0.25">
      <c r="C81">
        <v>76</v>
      </c>
      <c r="D81" s="16">
        <f t="shared" si="5"/>
        <v>-425943.39721692062</v>
      </c>
      <c r="E81" s="16">
        <f t="shared" si="6"/>
        <v>-37483.018955089014</v>
      </c>
      <c r="F81" s="16">
        <f t="shared" si="7"/>
        <v>-3123.5849129240846</v>
      </c>
      <c r="G81" s="16">
        <f t="shared" si="8"/>
        <v>63590.703582208887</v>
      </c>
      <c r="H81" s="16">
        <f t="shared" si="9"/>
        <v>-489534.10079912952</v>
      </c>
    </row>
    <row r="82" spans="3:8" x14ac:dyDescent="0.25">
      <c r="C82">
        <v>77</v>
      </c>
      <c r="D82" s="16">
        <f t="shared" si="5"/>
        <v>-489534.10079912952</v>
      </c>
      <c r="E82" s="16">
        <f t="shared" si="6"/>
        <v>-43079.000870323398</v>
      </c>
      <c r="F82" s="16">
        <f t="shared" si="7"/>
        <v>-3589.9167391936166</v>
      </c>
      <c r="G82" s="16">
        <f t="shared" si="8"/>
        <v>64057.035408478419</v>
      </c>
      <c r="H82" s="16">
        <f t="shared" si="9"/>
        <v>-553591.13620760792</v>
      </c>
    </row>
    <row r="83" spans="3:8" x14ac:dyDescent="0.25">
      <c r="C83">
        <v>78</v>
      </c>
      <c r="D83" s="16">
        <f t="shared" si="5"/>
        <v>-553591.13620760792</v>
      </c>
      <c r="E83" s="16">
        <f t="shared" si="6"/>
        <v>-48716.019986269494</v>
      </c>
      <c r="F83" s="16">
        <f t="shared" si="7"/>
        <v>-4059.6683321891246</v>
      </c>
      <c r="G83" s="16">
        <f t="shared" si="8"/>
        <v>64526.787001473931</v>
      </c>
      <c r="H83" s="16">
        <f t="shared" si="9"/>
        <v>-618117.92320908187</v>
      </c>
    </row>
    <row r="84" spans="3:8" x14ac:dyDescent="0.25">
      <c r="C84">
        <v>79</v>
      </c>
      <c r="D84" s="16">
        <f t="shared" si="5"/>
        <v>-618117.92320908187</v>
      </c>
      <c r="E84" s="16">
        <f t="shared" si="6"/>
        <v>-54394.377242399205</v>
      </c>
      <c r="F84" s="16">
        <f t="shared" si="7"/>
        <v>-4532.8647701999334</v>
      </c>
      <c r="G84" s="16">
        <f t="shared" si="8"/>
        <v>64999.983439484742</v>
      </c>
      <c r="H84" s="16">
        <f t="shared" si="9"/>
        <v>-683117.9066485666</v>
      </c>
    </row>
    <row r="85" spans="3:8" x14ac:dyDescent="0.25">
      <c r="C85">
        <v>80</v>
      </c>
      <c r="D85" s="16">
        <f t="shared" si="5"/>
        <v>-683117.9066485666</v>
      </c>
      <c r="E85" s="16">
        <f t="shared" si="6"/>
        <v>-60114.375785073855</v>
      </c>
      <c r="F85" s="16">
        <f t="shared" si="7"/>
        <v>-5009.5313154228215</v>
      </c>
      <c r="G85" s="16">
        <f t="shared" si="8"/>
        <v>65476.649984707627</v>
      </c>
      <c r="H85" s="16">
        <f t="shared" si="9"/>
        <v>-748594.55663327419</v>
      </c>
    </row>
    <row r="86" spans="3:8" x14ac:dyDescent="0.25">
      <c r="C86">
        <v>81</v>
      </c>
      <c r="D86" s="16">
        <f t="shared" si="5"/>
        <v>-748594.55663327419</v>
      </c>
      <c r="E86" s="16">
        <f t="shared" si="6"/>
        <v>-65876.320983728117</v>
      </c>
      <c r="F86" s="16">
        <f t="shared" si="7"/>
        <v>-5489.6934153106768</v>
      </c>
      <c r="G86" s="16">
        <f t="shared" si="8"/>
        <v>65956.812084595484</v>
      </c>
      <c r="H86" s="16">
        <f t="shared" si="9"/>
        <v>-814551.36871786963</v>
      </c>
    </row>
    <row r="87" spans="3:8" x14ac:dyDescent="0.25">
      <c r="C87">
        <v>82</v>
      </c>
      <c r="D87" s="16">
        <f t="shared" si="5"/>
        <v>-814551.36871786963</v>
      </c>
      <c r="E87" s="16">
        <f t="shared" si="6"/>
        <v>-71680.52044717253</v>
      </c>
      <c r="F87" s="16">
        <f t="shared" si="7"/>
        <v>-5973.3767039310442</v>
      </c>
      <c r="G87" s="16">
        <f t="shared" si="8"/>
        <v>66440.495373215846</v>
      </c>
      <c r="H87" s="16">
        <f t="shared" si="9"/>
        <v>-880991.8640910855</v>
      </c>
    </row>
    <row r="88" spans="3:8" x14ac:dyDescent="0.25">
      <c r="C88">
        <v>83</v>
      </c>
      <c r="D88" s="16">
        <f t="shared" si="5"/>
        <v>-880991.8640910855</v>
      </c>
      <c r="E88" s="16">
        <f t="shared" si="6"/>
        <v>-77527.284040015526</v>
      </c>
      <c r="F88" s="16">
        <f t="shared" si="7"/>
        <v>-6460.6070033346268</v>
      </c>
      <c r="G88" s="16">
        <f t="shared" si="8"/>
        <v>66927.725672619432</v>
      </c>
      <c r="H88" s="16">
        <f t="shared" si="9"/>
        <v>-947919.58976370492</v>
      </c>
    </row>
    <row r="89" spans="3:8" x14ac:dyDescent="0.25">
      <c r="C89">
        <v>84</v>
      </c>
      <c r="D89" s="16">
        <f t="shared" si="5"/>
        <v>-947919.58976370492</v>
      </c>
      <c r="E89" s="16">
        <f t="shared" si="6"/>
        <v>-83416.923899206027</v>
      </c>
      <c r="F89" s="16">
        <f t="shared" si="7"/>
        <v>-6951.4103249338359</v>
      </c>
      <c r="G89" s="16">
        <f t="shared" si="8"/>
        <v>67418.528994218635</v>
      </c>
      <c r="H89" s="16">
        <f t="shared" si="9"/>
        <v>-1015338.1187579236</v>
      </c>
    </row>
    <row r="90" spans="3:8" x14ac:dyDescent="0.25">
      <c r="C90">
        <v>85</v>
      </c>
      <c r="D90" s="16">
        <f t="shared" si="5"/>
        <v>-1015338.1187579236</v>
      </c>
      <c r="E90" s="16">
        <f t="shared" si="6"/>
        <v>-89349.754450697277</v>
      </c>
      <c r="F90" s="16">
        <f t="shared" si="7"/>
        <v>-7445.8128708914401</v>
      </c>
      <c r="G90" s="16">
        <f t="shared" si="8"/>
        <v>67912.931540176243</v>
      </c>
      <c r="H90" s="16">
        <f t="shared" si="9"/>
        <v>-1083251.0502980999</v>
      </c>
    </row>
    <row r="91" spans="3:8" x14ac:dyDescent="0.25">
      <c r="C91">
        <v>86</v>
      </c>
      <c r="D91" s="16">
        <f t="shared" si="5"/>
        <v>-1083251.0502980999</v>
      </c>
      <c r="E91" s="16">
        <f t="shared" si="6"/>
        <v>-95326.09242623279</v>
      </c>
      <c r="F91" s="16">
        <f t="shared" si="7"/>
        <v>-7943.8410355193992</v>
      </c>
      <c r="G91" s="16">
        <f t="shared" si="8"/>
        <v>68410.959704804205</v>
      </c>
      <c r="H91" s="16">
        <f t="shared" si="9"/>
        <v>-1151662.0100029041</v>
      </c>
    </row>
    <row r="92" spans="3:8" x14ac:dyDescent="0.25">
      <c r="C92">
        <v>87</v>
      </c>
      <c r="D92" s="16">
        <f t="shared" si="5"/>
        <v>-1151662.0100029041</v>
      </c>
      <c r="E92" s="16">
        <f t="shared" si="6"/>
        <v>-101346.25688025556</v>
      </c>
      <c r="F92" s="16">
        <f t="shared" si="7"/>
        <v>-8445.5214066879635</v>
      </c>
      <c r="G92" s="16">
        <f t="shared" si="8"/>
        <v>68912.640075972769</v>
      </c>
      <c r="H92" s="16">
        <f t="shared" si="9"/>
        <v>-1220574.6500788769</v>
      </c>
    </row>
    <row r="93" spans="3:8" x14ac:dyDescent="0.25">
      <c r="C93">
        <v>88</v>
      </c>
      <c r="D93" s="16">
        <f t="shared" si="5"/>
        <v>-1220574.6500788769</v>
      </c>
      <c r="E93" s="16">
        <f t="shared" si="6"/>
        <v>-107410.56920694116</v>
      </c>
      <c r="F93" s="16">
        <f t="shared" si="7"/>
        <v>-8950.8807672450966</v>
      </c>
      <c r="G93" s="16">
        <f t="shared" si="8"/>
        <v>69417.999436529906</v>
      </c>
      <c r="H93" s="16">
        <f t="shared" si="9"/>
        <v>-1289992.6495154067</v>
      </c>
    </row>
    <row r="94" spans="3:8" x14ac:dyDescent="0.25">
      <c r="C94">
        <v>89</v>
      </c>
      <c r="D94" s="16">
        <f t="shared" si="5"/>
        <v>-1289992.6495154067</v>
      </c>
      <c r="E94" s="16">
        <f t="shared" si="6"/>
        <v>-113519.35315735578</v>
      </c>
      <c r="F94" s="16">
        <f t="shared" si="7"/>
        <v>-9459.946096446316</v>
      </c>
      <c r="G94" s="16">
        <f t="shared" si="8"/>
        <v>69927.06476573112</v>
      </c>
      <c r="H94" s="16">
        <f t="shared" si="9"/>
        <v>-1359919.7142811378</v>
      </c>
    </row>
    <row r="95" spans="3:8" x14ac:dyDescent="0.25">
      <c r="C95">
        <v>90</v>
      </c>
      <c r="D95" s="16">
        <f t="shared" si="5"/>
        <v>-1359919.7142811378</v>
      </c>
      <c r="E95" s="16">
        <f t="shared" si="6"/>
        <v>-119672.93485674012</v>
      </c>
      <c r="F95" s="16">
        <f t="shared" si="7"/>
        <v>-9972.7445713950092</v>
      </c>
      <c r="G95" s="16">
        <f t="shared" si="8"/>
        <v>70439.863240679813</v>
      </c>
      <c r="H95" s="16">
        <f t="shared" si="9"/>
        <v>-1430359.5775218175</v>
      </c>
    </row>
    <row r="96" spans="3:8" x14ac:dyDescent="0.25">
      <c r="C96">
        <v>91</v>
      </c>
      <c r="D96" s="16">
        <f t="shared" si="5"/>
        <v>-1430359.5775218175</v>
      </c>
      <c r="E96" s="16">
        <f t="shared" si="6"/>
        <v>-125871.64282191993</v>
      </c>
      <c r="F96" s="16">
        <f t="shared" si="7"/>
        <v>-10489.303568493327</v>
      </c>
      <c r="G96" s="16">
        <f t="shared" si="8"/>
        <v>70956.422237778141</v>
      </c>
      <c r="H96" s="16">
        <f t="shared" si="9"/>
        <v>-1501315.9997595956</v>
      </c>
    </row>
    <row r="97" spans="3:8" x14ac:dyDescent="0.25">
      <c r="C97">
        <v>92</v>
      </c>
      <c r="D97" s="16">
        <f t="shared" si="5"/>
        <v>-1501315.9997595956</v>
      </c>
      <c r="E97" s="16">
        <f t="shared" si="6"/>
        <v>-132115.80797884442</v>
      </c>
      <c r="F97" s="16">
        <f t="shared" si="7"/>
        <v>-11009.650664903702</v>
      </c>
      <c r="G97" s="16">
        <f t="shared" si="8"/>
        <v>71476.769334188502</v>
      </c>
      <c r="H97" s="16">
        <f t="shared" si="9"/>
        <v>-1572792.769093784</v>
      </c>
    </row>
    <row r="98" spans="3:8" x14ac:dyDescent="0.25">
      <c r="C98">
        <v>93</v>
      </c>
      <c r="D98" s="16">
        <f t="shared" si="5"/>
        <v>-1572792.769093784</v>
      </c>
      <c r="E98" s="16">
        <f t="shared" si="6"/>
        <v>-138405.76368025297</v>
      </c>
      <c r="F98" s="16">
        <f t="shared" si="7"/>
        <v>-11533.813640021081</v>
      </c>
      <c r="G98" s="16">
        <f t="shared" si="8"/>
        <v>72000.932309305892</v>
      </c>
      <c r="H98" s="16">
        <f t="shared" si="9"/>
        <v>-1644793.70140309</v>
      </c>
    </row>
    <row r="99" spans="3:8" x14ac:dyDescent="0.25">
      <c r="C99">
        <v>94</v>
      </c>
      <c r="D99" s="16">
        <f t="shared" si="5"/>
        <v>-1644793.70140309</v>
      </c>
      <c r="E99" s="16">
        <f t="shared" si="6"/>
        <v>-144741.84572347192</v>
      </c>
      <c r="F99" s="16">
        <f t="shared" si="7"/>
        <v>-12061.820476955994</v>
      </c>
      <c r="G99" s="16">
        <f t="shared" si="8"/>
        <v>72528.939146240795</v>
      </c>
      <c r="H99" s="16">
        <f t="shared" si="9"/>
        <v>-1717322.6405493307</v>
      </c>
    </row>
    <row r="100" spans="3:8" x14ac:dyDescent="0.25">
      <c r="C100">
        <v>95</v>
      </c>
      <c r="D100" s="16">
        <f t="shared" si="5"/>
        <v>-1717322.6405493307</v>
      </c>
      <c r="E100" s="16">
        <f t="shared" si="6"/>
        <v>-151124.3923683411</v>
      </c>
      <c r="F100" s="16">
        <f t="shared" si="7"/>
        <v>-12593.699364028425</v>
      </c>
      <c r="G100" s="16">
        <f t="shared" si="8"/>
        <v>73060.818033313233</v>
      </c>
      <c r="H100" s="16">
        <f t="shared" si="9"/>
        <v>-1790383.4585826439</v>
      </c>
    </row>
    <row r="101" spans="3:8" x14ac:dyDescent="0.25">
      <c r="C101">
        <v>96</v>
      </c>
      <c r="D101" s="16">
        <f t="shared" si="5"/>
        <v>-1790383.4585826439</v>
      </c>
      <c r="E101" s="16">
        <f t="shared" si="6"/>
        <v>-157553.74435527265</v>
      </c>
      <c r="F101" s="16">
        <f t="shared" si="7"/>
        <v>-13129.478696272721</v>
      </c>
      <c r="G101" s="16">
        <f t="shared" si="8"/>
        <v>73596.597365557522</v>
      </c>
      <c r="H101" s="16">
        <f t="shared" si="9"/>
        <v>-1863980.0559482013</v>
      </c>
    </row>
    <row r="102" spans="3:8" x14ac:dyDescent="0.25">
      <c r="C102">
        <v>97</v>
      </c>
      <c r="D102" s="16">
        <f t="shared" si="5"/>
        <v>-1863980.0559482013</v>
      </c>
      <c r="E102" s="16">
        <f t="shared" si="6"/>
        <v>-164030.2449234417</v>
      </c>
      <c r="F102" s="16">
        <f t="shared" si="7"/>
        <v>-13669.187076953474</v>
      </c>
      <c r="G102" s="16">
        <f t="shared" si="8"/>
        <v>74136.305746238286</v>
      </c>
      <c r="H102" s="16">
        <f t="shared" si="9"/>
        <v>-1938116.3616944395</v>
      </c>
    </row>
    <row r="103" spans="3:8" x14ac:dyDescent="0.25">
      <c r="C103">
        <v>98</v>
      </c>
      <c r="D103" s="16">
        <f t="shared" si="5"/>
        <v>-1938116.3616944395</v>
      </c>
      <c r="E103" s="16">
        <f t="shared" si="6"/>
        <v>-170554.23982911068</v>
      </c>
      <c r="F103" s="16">
        <f t="shared" si="7"/>
        <v>-14212.853319092557</v>
      </c>
      <c r="G103" s="16">
        <f t="shared" si="8"/>
        <v>74679.971988377365</v>
      </c>
      <c r="H103" s="16">
        <f t="shared" si="9"/>
        <v>-2012796.3336828169</v>
      </c>
    </row>
    <row r="104" spans="3:8" x14ac:dyDescent="0.25">
      <c r="C104">
        <v>99</v>
      </c>
      <c r="D104" s="16">
        <f t="shared" si="5"/>
        <v>-2012796.3336828169</v>
      </c>
      <c r="E104" s="16">
        <f t="shared" si="6"/>
        <v>-177126.07736408789</v>
      </c>
      <c r="F104" s="16">
        <f t="shared" si="7"/>
        <v>-14760.506447007325</v>
      </c>
      <c r="G104" s="16">
        <f t="shared" si="8"/>
        <v>75227.625116292125</v>
      </c>
      <c r="H104" s="16">
        <f t="shared" si="9"/>
        <v>-2088023.9587991091</v>
      </c>
    </row>
    <row r="105" spans="3:8" x14ac:dyDescent="0.25">
      <c r="C105">
        <v>100</v>
      </c>
      <c r="D105" s="16">
        <f t="shared" si="5"/>
        <v>-2088023.9587991091</v>
      </c>
      <c r="E105" s="16">
        <f t="shared" si="6"/>
        <v>-183746.1083743216</v>
      </c>
      <c r="F105" s="16">
        <f t="shared" si="7"/>
        <v>-15312.175697860133</v>
      </c>
      <c r="G105" s="16">
        <f t="shared" si="8"/>
        <v>75779.294367144932</v>
      </c>
      <c r="H105" s="16">
        <f t="shared" si="9"/>
        <v>-2163803.2531662541</v>
      </c>
    </row>
    <row r="106" spans="3:8" x14ac:dyDescent="0.25">
      <c r="C106">
        <v>101</v>
      </c>
      <c r="D106" s="16">
        <f t="shared" si="5"/>
        <v>-2163803.2531662541</v>
      </c>
      <c r="E106" s="16">
        <f t="shared" si="6"/>
        <v>-190414.68627863037</v>
      </c>
      <c r="F106" s="16">
        <f t="shared" si="7"/>
        <v>-15867.890523219197</v>
      </c>
      <c r="G106" s="16">
        <f t="shared" si="8"/>
        <v>76335.009192504003</v>
      </c>
      <c r="H106" s="16">
        <f t="shared" si="9"/>
        <v>-2240138.2623587581</v>
      </c>
    </row>
    <row r="107" spans="3:8" x14ac:dyDescent="0.25">
      <c r="C107">
        <v>102</v>
      </c>
      <c r="D107" s="16">
        <f t="shared" si="5"/>
        <v>-2240138.2623587581</v>
      </c>
      <c r="E107" s="16">
        <f t="shared" si="6"/>
        <v>-197132.16708757071</v>
      </c>
      <c r="F107" s="16">
        <f t="shared" si="7"/>
        <v>-16427.680590630891</v>
      </c>
      <c r="G107" s="16">
        <f t="shared" si="8"/>
        <v>76894.799259915701</v>
      </c>
      <c r="H107" s="16">
        <f t="shared" si="9"/>
        <v>-2317033.0616186736</v>
      </c>
    </row>
    <row r="108" spans="3:8" x14ac:dyDescent="0.25">
      <c r="C108">
        <v>103</v>
      </c>
      <c r="D108" s="16">
        <f t="shared" si="5"/>
        <v>-2317033.0616186736</v>
      </c>
      <c r="E108" s="16">
        <f t="shared" si="6"/>
        <v>-203898.90942244328</v>
      </c>
      <c r="F108" s="16">
        <f t="shared" si="7"/>
        <v>-16991.575785203608</v>
      </c>
      <c r="G108" s="16">
        <f t="shared" si="8"/>
        <v>77458.694454488417</v>
      </c>
      <c r="H108" s="16">
        <f t="shared" si="9"/>
        <v>-2394491.756073162</v>
      </c>
    </row>
    <row r="109" spans="3:8" x14ac:dyDescent="0.25">
      <c r="C109">
        <v>104</v>
      </c>
      <c r="D109" s="16">
        <f t="shared" si="5"/>
        <v>-2394491.756073162</v>
      </c>
      <c r="E109" s="16">
        <f t="shared" si="6"/>
        <v>-210715.27453443824</v>
      </c>
      <c r="F109" s="16">
        <f t="shared" si="7"/>
        <v>-17559.606211203187</v>
      </c>
      <c r="G109" s="16">
        <f t="shared" si="8"/>
        <v>78026.724880487993</v>
      </c>
      <c r="H109" s="16">
        <f t="shared" si="9"/>
        <v>-2472518.4809536501</v>
      </c>
    </row>
    <row r="110" spans="3:8" x14ac:dyDescent="0.25">
      <c r="C110">
        <v>105</v>
      </c>
      <c r="D110" s="16">
        <f t="shared" si="5"/>
        <v>-2472518.4809536501</v>
      </c>
      <c r="E110" s="16">
        <f t="shared" si="6"/>
        <v>-217581.6263239212</v>
      </c>
      <c r="F110" s="16">
        <f t="shared" si="7"/>
        <v>-18131.8021936601</v>
      </c>
      <c r="G110" s="16">
        <f t="shared" si="8"/>
        <v>78598.920862944913</v>
      </c>
      <c r="H110" s="16">
        <f t="shared" si="9"/>
        <v>-2551117.4018165949</v>
      </c>
    </row>
    <row r="111" spans="3:8" x14ac:dyDescent="0.25">
      <c r="C111">
        <v>106</v>
      </c>
      <c r="D111" s="16">
        <f t="shared" si="5"/>
        <v>-2551117.4018165949</v>
      </c>
      <c r="E111" s="16">
        <f t="shared" si="6"/>
        <v>-224498.33135986034</v>
      </c>
      <c r="F111" s="16">
        <f t="shared" si="7"/>
        <v>-18708.194279988362</v>
      </c>
      <c r="G111" s="16">
        <f t="shared" si="8"/>
        <v>79175.312949273168</v>
      </c>
      <c r="H111" s="16">
        <f t="shared" si="9"/>
        <v>-2630292.7147658681</v>
      </c>
    </row>
    <row r="112" spans="3:8" x14ac:dyDescent="0.25">
      <c r="C112">
        <v>107</v>
      </c>
      <c r="D112" s="16">
        <f t="shared" si="5"/>
        <v>-2630292.7147658681</v>
      </c>
      <c r="E112" s="16">
        <f t="shared" si="6"/>
        <v>-231465.75889939637</v>
      </c>
      <c r="F112" s="16">
        <f t="shared" si="7"/>
        <v>-19288.813241616364</v>
      </c>
      <c r="G112" s="16">
        <f t="shared" si="8"/>
        <v>79755.93191090117</v>
      </c>
      <c r="H112" s="16">
        <f t="shared" si="9"/>
        <v>-2710048.6466767695</v>
      </c>
    </row>
    <row r="113" spans="3:8" x14ac:dyDescent="0.25">
      <c r="C113">
        <v>108</v>
      </c>
      <c r="D113" s="16">
        <f t="shared" si="5"/>
        <v>-2710048.6466767695</v>
      </c>
      <c r="E113" s="16">
        <f t="shared" si="6"/>
        <v>-238484.28090755569</v>
      </c>
      <c r="F113" s="16">
        <f t="shared" si="7"/>
        <v>-19873.690075629642</v>
      </c>
      <c r="G113" s="16">
        <f t="shared" si="8"/>
        <v>80340.808744914451</v>
      </c>
      <c r="H113" s="31">
        <f t="shared" si="9"/>
        <v>-2790389.4554216838</v>
      </c>
    </row>
    <row r="114" spans="3:8" x14ac:dyDescent="0.25">
      <c r="C114">
        <v>109</v>
      </c>
      <c r="D114" s="16">
        <f t="shared" si="5"/>
        <v>-2790389.4554216838</v>
      </c>
      <c r="E114" s="16">
        <f t="shared" si="6"/>
        <v>-245554.27207710815</v>
      </c>
      <c r="F114" s="16">
        <f t="shared" si="7"/>
        <v>-20462.856006425678</v>
      </c>
      <c r="G114" s="16">
        <f t="shared" si="8"/>
        <v>80929.974675710488</v>
      </c>
      <c r="H114" s="16">
        <f t="shared" si="9"/>
        <v>-2871319.4300973942</v>
      </c>
    </row>
    <row r="115" spans="3:8" x14ac:dyDescent="0.25">
      <c r="C115">
        <v>110</v>
      </c>
      <c r="D115" s="16">
        <f t="shared" si="5"/>
        <v>-2871319.4300973942</v>
      </c>
      <c r="E115" s="16">
        <f t="shared" si="6"/>
        <v>-252676.10984857066</v>
      </c>
      <c r="F115" s="16">
        <f t="shared" si="7"/>
        <v>-21056.342487380887</v>
      </c>
      <c r="G115" s="16">
        <f t="shared" si="8"/>
        <v>81523.461156665697</v>
      </c>
      <c r="H115" s="16">
        <f t="shared" si="9"/>
        <v>-2952842.89125406</v>
      </c>
    </row>
    <row r="116" spans="3:8" x14ac:dyDescent="0.25">
      <c r="C116">
        <v>111</v>
      </c>
      <c r="D116" s="16">
        <f t="shared" si="5"/>
        <v>-2952842.89125406</v>
      </c>
      <c r="E116" s="16">
        <f t="shared" si="6"/>
        <v>-259850.17443035726</v>
      </c>
      <c r="F116" s="16">
        <f t="shared" si="7"/>
        <v>-21654.181202529773</v>
      </c>
      <c r="G116" s="16">
        <f t="shared" si="8"/>
        <v>82121.299871814583</v>
      </c>
      <c r="H116" s="16">
        <f t="shared" si="9"/>
        <v>-3034964.1911258744</v>
      </c>
    </row>
    <row r="117" spans="3:8" x14ac:dyDescent="0.25">
      <c r="C117">
        <v>112</v>
      </c>
      <c r="D117" s="16">
        <f t="shared" si="5"/>
        <v>-3034964.1911258744</v>
      </c>
      <c r="E117" s="16">
        <f t="shared" si="6"/>
        <v>-267076.84881907696</v>
      </c>
      <c r="F117" s="16">
        <f t="shared" si="7"/>
        <v>-22256.404068256412</v>
      </c>
      <c r="G117" s="16">
        <f t="shared" si="8"/>
        <v>82723.522737541221</v>
      </c>
      <c r="H117" s="16">
        <f t="shared" si="9"/>
        <v>-3117687.7138634156</v>
      </c>
    </row>
    <row r="118" spans="3:8" x14ac:dyDescent="0.25">
      <c r="C118">
        <v>113</v>
      </c>
      <c r="D118" s="16">
        <f t="shared" si="5"/>
        <v>-3117687.7138634156</v>
      </c>
      <c r="E118" s="16">
        <f t="shared" si="6"/>
        <v>-274356.51881998056</v>
      </c>
      <c r="F118" s="16">
        <f t="shared" si="7"/>
        <v>-22863.043234998378</v>
      </c>
      <c r="G118" s="16">
        <f t="shared" si="8"/>
        <v>83330.161904283188</v>
      </c>
      <c r="H118" s="16">
        <f t="shared" si="9"/>
        <v>-3201017.875767699</v>
      </c>
    </row>
    <row r="119" spans="3:8" x14ac:dyDescent="0.25">
      <c r="C119">
        <v>114</v>
      </c>
      <c r="D119" s="16">
        <f t="shared" si="5"/>
        <v>-3201017.875767699</v>
      </c>
      <c r="E119" s="16">
        <f t="shared" si="6"/>
        <v>-281689.57306755747</v>
      </c>
      <c r="F119" s="16">
        <f t="shared" si="7"/>
        <v>-23474.131088963124</v>
      </c>
      <c r="G119" s="16">
        <f t="shared" si="8"/>
        <v>83941.249758247926</v>
      </c>
      <c r="H119" s="16">
        <f t="shared" si="9"/>
        <v>-3284959.1255259467</v>
      </c>
    </row>
    <row r="120" spans="3:8" x14ac:dyDescent="0.25">
      <c r="C120">
        <v>115</v>
      </c>
      <c r="D120" s="16">
        <f t="shared" si="5"/>
        <v>-3284959.1255259467</v>
      </c>
      <c r="E120" s="16">
        <f t="shared" si="6"/>
        <v>-289076.40304628329</v>
      </c>
      <c r="F120" s="16">
        <f t="shared" si="7"/>
        <v>-24089.70025385694</v>
      </c>
      <c r="G120" s="16">
        <f t="shared" si="8"/>
        <v>84556.818923141749</v>
      </c>
      <c r="H120" s="16">
        <f t="shared" si="9"/>
        <v>-3369515.9444490885</v>
      </c>
    </row>
    <row r="121" spans="3:8" x14ac:dyDescent="0.25">
      <c r="C121">
        <v>116</v>
      </c>
      <c r="D121" s="16">
        <f t="shared" si="5"/>
        <v>-3369515.9444490885</v>
      </c>
      <c r="E121" s="16">
        <f t="shared" si="6"/>
        <v>-296517.40311151976</v>
      </c>
      <c r="F121" s="16">
        <f t="shared" si="7"/>
        <v>-24709.783592626645</v>
      </c>
      <c r="G121" s="16">
        <f t="shared" si="8"/>
        <v>85176.902261911455</v>
      </c>
      <c r="H121" s="16">
        <f t="shared" si="9"/>
        <v>-3454692.846711</v>
      </c>
    </row>
    <row r="122" spans="3:8" x14ac:dyDescent="0.25">
      <c r="C122">
        <v>117</v>
      </c>
      <c r="D122" s="16">
        <f t="shared" si="5"/>
        <v>-3454692.846711</v>
      </c>
      <c r="E122" s="16">
        <f t="shared" si="6"/>
        <v>-304012.970510568</v>
      </c>
      <c r="F122" s="16">
        <f t="shared" si="7"/>
        <v>-25334.414209213999</v>
      </c>
      <c r="G122" s="16">
        <f t="shared" si="8"/>
        <v>85801.532878498809</v>
      </c>
      <c r="H122" s="16">
        <f t="shared" si="9"/>
        <v>-3540494.379589499</v>
      </c>
    </row>
    <row r="123" spans="3:8" x14ac:dyDescent="0.25">
      <c r="C123">
        <v>118</v>
      </c>
      <c r="D123" s="16">
        <f t="shared" si="5"/>
        <v>-3540494.379589499</v>
      </c>
      <c r="E123" s="16">
        <f t="shared" si="6"/>
        <v>-311563.5054038759</v>
      </c>
      <c r="F123" s="16">
        <f t="shared" si="7"/>
        <v>-25963.62545032299</v>
      </c>
      <c r="G123" s="16">
        <f t="shared" si="8"/>
        <v>86430.7441196078</v>
      </c>
      <c r="H123" s="16">
        <f t="shared" si="9"/>
        <v>-3626925.1237091068</v>
      </c>
    </row>
    <row r="124" spans="3:8" x14ac:dyDescent="0.25">
      <c r="C124">
        <v>119</v>
      </c>
      <c r="D124" s="16">
        <f t="shared" si="5"/>
        <v>-3626925.1237091068</v>
      </c>
      <c r="E124" s="16">
        <f t="shared" si="6"/>
        <v>-319169.41088640137</v>
      </c>
      <c r="F124" s="16">
        <f t="shared" si="7"/>
        <v>-26597.450907200113</v>
      </c>
      <c r="G124" s="16">
        <f t="shared" si="8"/>
        <v>87064.569576484922</v>
      </c>
      <c r="H124" s="16">
        <f t="shared" si="9"/>
        <v>-3713989.6932855919</v>
      </c>
    </row>
    <row r="125" spans="3:8" x14ac:dyDescent="0.25">
      <c r="C125">
        <v>120</v>
      </c>
      <c r="D125" s="16">
        <f t="shared" si="5"/>
        <v>-3713989.6932855919</v>
      </c>
      <c r="E125" s="16">
        <f t="shared" si="6"/>
        <v>-326831.09300913208</v>
      </c>
      <c r="F125" s="16">
        <f t="shared" si="7"/>
        <v>-27235.924417427672</v>
      </c>
      <c r="G125" s="16">
        <f t="shared" si="8"/>
        <v>87703.043086712481</v>
      </c>
      <c r="H125" s="16">
        <f t="shared" si="9"/>
        <v>-3801692.7363723041</v>
      </c>
    </row>
    <row r="149" spans="5:5" x14ac:dyDescent="0.25">
      <c r="E149">
        <v>72908</v>
      </c>
    </row>
    <row r="150" spans="5:5" x14ac:dyDescent="0.25">
      <c r="E150">
        <v>100865</v>
      </c>
    </row>
    <row r="151" spans="5:5" x14ac:dyDescent="0.25">
      <c r="E151">
        <v>72698</v>
      </c>
    </row>
    <row r="152" spans="5:5" x14ac:dyDescent="0.25">
      <c r="E152">
        <v>72710</v>
      </c>
    </row>
    <row r="153" spans="5:5" x14ac:dyDescent="0.25">
      <c r="E153">
        <v>98185</v>
      </c>
    </row>
    <row r="154" spans="5:5" x14ac:dyDescent="0.25">
      <c r="E154">
        <v>100792</v>
      </c>
    </row>
    <row r="155" spans="5:5" x14ac:dyDescent="0.25">
      <c r="E155">
        <v>73121</v>
      </c>
    </row>
    <row r="156" spans="5:5" x14ac:dyDescent="0.25">
      <c r="E156">
        <v>105723</v>
      </c>
    </row>
    <row r="157" spans="5:5" x14ac:dyDescent="0.25">
      <c r="E157">
        <f>SUM(E149:E156)</f>
        <v>697002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</vt:lpstr>
      <vt:lpstr>time</vt:lpstr>
      <vt:lpstr>1</vt:lpstr>
      <vt:lpstr>2</vt:lpstr>
      <vt:lpstr>3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Sanjay Kumar</cp:lastModifiedBy>
  <cp:lastPrinted>2019-10-14T15:11:01Z</cp:lastPrinted>
  <dcterms:created xsi:type="dcterms:W3CDTF">2019-09-10T10:13:41Z</dcterms:created>
  <dcterms:modified xsi:type="dcterms:W3CDTF">2020-02-05T08:09:09Z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sanjay.kumar12@ad.infosys.com</vt:lpwstr>
  </property>
  <property fmtid="{D5CDD505-2E9C-101B-9397-08002B2CF9AE}" pid="5" name="MSIP_Label_be4b3411-284d-4d31-bd4f-bc13ef7f1fd6_SetDate">
    <vt:lpwstr>2019-09-11T06:56:05.1334111Z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b009b177-ad2a-4c5d-9413-3717b88ec30a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sanjay.kumar12@ad.infosys.com</vt:lpwstr>
  </property>
  <property fmtid="{D5CDD505-2E9C-101B-9397-08002B2CF9AE}" pid="13" name="MSIP_Label_a0819fa7-4367-4500-ba88-dd630d977609_SetDate">
    <vt:lpwstr>2019-09-11T06:56:05.1334111Z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b009b177-ad2a-4c5d-9413-3717b88ec30a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