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85" windowWidth="1920" windowHeight="9330" tabRatio="780" firstSheet="3" activeTab="7"/>
  </bookViews>
  <sheets>
    <sheet name="Sample Means" sheetId="1" r:id="rId1"/>
    <sheet name="Attrtition Regressions" sheetId="2" r:id="rId2"/>
    <sheet name="Years in Class Type" sheetId="6" r:id="rId3"/>
    <sheet name="Eqn 1 and 4" sheetId="12" r:id="rId4"/>
    <sheet name="Value, K" sheetId="7" r:id="rId5"/>
    <sheet name="Value, 1" sheetId="13" r:id="rId6"/>
    <sheet name="Value, 2" sheetId="14" r:id="rId7"/>
    <sheet name="Urbanicity" sheetId="8" r:id="rId8"/>
    <sheet name="Other Outcomes" sheetId="5" r:id="rId9"/>
    <sheet name="Table 1" sheetId="10" r:id="rId10"/>
    <sheet name="Sheet1" sheetId="11" r:id="rId11"/>
  </sheets>
  <calcPr calcId="144525"/>
</workbook>
</file>

<file path=xl/calcChain.xml><?xml version="1.0" encoding="utf-8"?>
<calcChain xmlns="http://schemas.openxmlformats.org/spreadsheetml/2006/main">
  <c r="L7" i="8" l="1"/>
  <c r="J7" i="8"/>
  <c r="I21" i="14" l="1"/>
  <c r="H21" i="14"/>
  <c r="G21" i="14"/>
  <c r="F21" i="14"/>
  <c r="I20" i="14"/>
  <c r="H20" i="14"/>
  <c r="G20" i="14"/>
  <c r="F20" i="14"/>
  <c r="E19" i="14"/>
  <c r="D19" i="14"/>
  <c r="C19" i="14"/>
  <c r="B19" i="14"/>
  <c r="E18" i="14"/>
  <c r="D18" i="14"/>
  <c r="C18" i="14"/>
  <c r="B18" i="14"/>
  <c r="I12" i="14"/>
  <c r="H12" i="14"/>
  <c r="G12" i="14"/>
  <c r="F12" i="14"/>
  <c r="I11" i="14"/>
  <c r="H11" i="14"/>
  <c r="G11" i="14"/>
  <c r="F11" i="14"/>
  <c r="E10" i="14"/>
  <c r="D10" i="14"/>
  <c r="C10" i="14"/>
  <c r="B10" i="14"/>
  <c r="E9" i="14"/>
  <c r="D9" i="14"/>
  <c r="C9" i="14"/>
  <c r="B9" i="14"/>
  <c r="I21" i="13"/>
  <c r="H21" i="13"/>
  <c r="G21" i="13"/>
  <c r="F21" i="13"/>
  <c r="I20" i="13"/>
  <c r="H20" i="13"/>
  <c r="G20" i="13"/>
  <c r="F20" i="13"/>
  <c r="E19" i="13"/>
  <c r="D19" i="13"/>
  <c r="C19" i="13"/>
  <c r="B19" i="13"/>
  <c r="E18" i="13"/>
  <c r="D18" i="13"/>
  <c r="C18" i="13"/>
  <c r="B18" i="13"/>
  <c r="I12" i="13"/>
  <c r="H12" i="13"/>
  <c r="G12" i="13"/>
  <c r="F12" i="13"/>
  <c r="I11" i="13"/>
  <c r="H11" i="13"/>
  <c r="G11" i="13"/>
  <c r="F11" i="13"/>
  <c r="E10" i="13"/>
  <c r="D10" i="13"/>
  <c r="C10" i="13"/>
  <c r="B10" i="13"/>
  <c r="E9" i="13"/>
  <c r="D9" i="13"/>
  <c r="C9" i="13"/>
  <c r="B9" i="13"/>
  <c r="I12" i="7"/>
  <c r="H12" i="7"/>
  <c r="G12" i="7"/>
  <c r="F12" i="7"/>
  <c r="I11" i="7"/>
  <c r="H11" i="7"/>
  <c r="G11" i="7"/>
  <c r="F11" i="7"/>
  <c r="G20" i="7"/>
  <c r="H20" i="7"/>
  <c r="I20" i="7"/>
  <c r="G21" i="7"/>
  <c r="H21" i="7"/>
  <c r="I21" i="7"/>
  <c r="F21" i="7"/>
  <c r="F20" i="7"/>
  <c r="D18" i="7"/>
  <c r="E18" i="7"/>
  <c r="D19" i="7"/>
  <c r="E19" i="7"/>
  <c r="E16" i="10"/>
  <c r="E10" i="10"/>
  <c r="E7" i="10"/>
  <c r="D16" i="10"/>
  <c r="D10" i="10"/>
  <c r="D7" i="10"/>
  <c r="C16" i="10"/>
  <c r="C10" i="10"/>
  <c r="C7" i="10"/>
  <c r="B7" i="10"/>
  <c r="B16" i="10"/>
  <c r="B10" i="10"/>
  <c r="G9" i="8"/>
  <c r="H9" i="8"/>
  <c r="I9" i="8"/>
  <c r="G10" i="8"/>
  <c r="H10" i="8"/>
  <c r="I10" i="8"/>
  <c r="F10" i="8"/>
  <c r="F9" i="8"/>
  <c r="I23" i="10" l="1"/>
  <c r="H23" i="10"/>
  <c r="G23" i="10"/>
  <c r="F23" i="10"/>
  <c r="I16" i="10"/>
  <c r="I10" i="10"/>
  <c r="I7" i="10"/>
  <c r="H16" i="10"/>
  <c r="F16" i="10"/>
  <c r="G16" i="10"/>
  <c r="G13" i="10"/>
  <c r="H10" i="10"/>
  <c r="G10" i="10"/>
  <c r="F10" i="10"/>
  <c r="H7" i="10"/>
  <c r="G7" i="10"/>
  <c r="F7" i="10"/>
  <c r="E8" i="8"/>
  <c r="D8" i="8"/>
  <c r="C8" i="8"/>
  <c r="B8" i="8"/>
  <c r="E7" i="8"/>
  <c r="D7" i="8"/>
  <c r="C7" i="8"/>
  <c r="B7" i="8"/>
  <c r="B9" i="7"/>
  <c r="C9" i="7"/>
  <c r="D9" i="7"/>
  <c r="E9" i="7"/>
  <c r="B10" i="7"/>
  <c r="C10" i="7"/>
  <c r="D10" i="7"/>
  <c r="E10" i="7"/>
  <c r="B18" i="7"/>
  <c r="C18" i="7"/>
  <c r="B19" i="7"/>
  <c r="C19" i="7"/>
</calcChain>
</file>

<file path=xl/sharedStrings.xml><?xml version="1.0" encoding="utf-8"?>
<sst xmlns="http://schemas.openxmlformats.org/spreadsheetml/2006/main" count="342" uniqueCount="107">
  <si>
    <t>Small</t>
  </si>
  <si>
    <t>Regular</t>
  </si>
  <si>
    <t>Regular/Aide</t>
  </si>
  <si>
    <t>Joint P-Value</t>
  </si>
  <si>
    <t>Class size in kindergarten</t>
  </si>
  <si>
    <t>Teacher experience</t>
  </si>
  <si>
    <t>White/Asian Student</t>
  </si>
  <si>
    <t>Age on October 1, 1985</t>
  </si>
  <si>
    <t>Special education in kindergarten</t>
  </si>
  <si>
    <t>Special instruction in kindergarten</t>
  </si>
  <si>
    <t>Days absent in kindergarten</t>
  </si>
  <si>
    <t>Free lunch</t>
  </si>
  <si>
    <t>Urban school</t>
  </si>
  <si>
    <t>White/Asian teacher</t>
  </si>
  <si>
    <t>Teacher has postgraduate degree</t>
  </si>
  <si>
    <t>Missing data</t>
  </si>
  <si>
    <t>Days present in kindergarten</t>
  </si>
  <si>
    <t>Observations (Nonmissing)</t>
  </si>
  <si>
    <t>Observations (Total)</t>
  </si>
  <si>
    <t>Within-school Joint P-value</t>
  </si>
  <si>
    <t>Schools</t>
  </si>
  <si>
    <t>Classrooms</t>
  </si>
  <si>
    <t>Panel C: Students who Entered STAR in Second Grade</t>
  </si>
  <si>
    <t>Panel B: Students who Entered STAR in First Grade</t>
  </si>
  <si>
    <t>Panel A: Students who Entered STAR in Kindergarten</t>
  </si>
  <si>
    <t>Table 1: Sample Means for Project STAR Students and Classes by Year of Entry and Class Type</t>
  </si>
  <si>
    <t>Days present in first grade</t>
  </si>
  <si>
    <t>Days absent in first grade</t>
  </si>
  <si>
    <t>Special education in first grade</t>
  </si>
  <si>
    <t>Special instruction in first grade</t>
  </si>
  <si>
    <t>Class size in first grade</t>
  </si>
  <si>
    <t>Class size in second grade</t>
  </si>
  <si>
    <t>Controls?</t>
  </si>
  <si>
    <t>School Fixed Effects?</t>
  </si>
  <si>
    <t>Yes</t>
  </si>
  <si>
    <t>Table 2: OLS Estimates of Effects of Class Type on Attrition</t>
  </si>
  <si>
    <t>Initial Class Type</t>
  </si>
  <si>
    <r>
      <t>R</t>
    </r>
    <r>
      <rPr>
        <vertAlign val="superscript"/>
        <sz val="10"/>
        <color theme="1"/>
        <rFont val="Times New Roman"/>
        <family val="1"/>
      </rPr>
      <t>2</t>
    </r>
  </si>
  <si>
    <t>w/ Aide</t>
  </si>
  <si>
    <t>Panel B: Entered Project STAR in Grade 1, Clusters = 314</t>
  </si>
  <si>
    <t>Panel A: Entered Project STAR in Kindergarten, Clusters = 307</t>
  </si>
  <si>
    <t>Panel C: Entered Project STAR in Grade 2, Clusters = 304</t>
  </si>
  <si>
    <t>Repeat Grade Recommended while in STAR</t>
  </si>
  <si>
    <t>In STAR in Small Class After First Year</t>
  </si>
  <si>
    <t>In STAR in Small Class in Third Grade</t>
  </si>
  <si>
    <t>In STAR in Class with Aide after First Year</t>
  </si>
  <si>
    <t>In STAR in Class with Aide in Third Grade</t>
  </si>
  <si>
    <t>Table 2: OLS Estimates of Effects of Initial Class Type on Later Class Type, Grade Repetition, and Public School Performance</t>
  </si>
  <si>
    <t>Above Median Test Score and Left Assigned School After First Year</t>
  </si>
  <si>
    <t>Below Median Test Score and Left Assigned School After First Year</t>
  </si>
  <si>
    <t>Panel A: Entered Project STAR in Kindergarten</t>
  </si>
  <si>
    <t>Took TCAP After 1995</t>
  </si>
  <si>
    <t>In Public School System at or Above Grade Level in 1990</t>
  </si>
  <si>
    <t>In Public School System Below Grade Level in 1990</t>
  </si>
  <si>
    <t>Recommended to Repeat by Third Grade</t>
  </si>
  <si>
    <t>Recommended to Repeat in First Year</t>
  </si>
  <si>
    <t>Changed Class Type within School in First Year</t>
  </si>
  <si>
    <t>Changed School in First Year</t>
  </si>
  <si>
    <t>Changed School by Third Grade</t>
  </si>
  <si>
    <t>Changed Class Type within School by Third Grade</t>
  </si>
  <si>
    <t>Years in Small Class</t>
  </si>
  <si>
    <t>Entered Project STAR in First Grade</t>
  </si>
  <si>
    <t>Entered Project STAR in Second Grade</t>
  </si>
  <si>
    <t>Years in Regular Class with Aide</t>
  </si>
  <si>
    <t>N (Students)</t>
  </si>
  <si>
    <t>Clusters</t>
  </si>
  <si>
    <t>Table 3: OLS Estimates of Effects of Initial Class Type on Years in Small Class and Years in Regular with Aide Classes among Students Remaining in Project STAR</t>
  </si>
  <si>
    <t>Entered Project STAR in Kindergarten</t>
  </si>
  <si>
    <t>0.002 response per $1,000 voucher</t>
  </si>
  <si>
    <t>0.006 response per $1,000 voucher</t>
  </si>
  <si>
    <t>Value per year assuming. . .</t>
  </si>
  <si>
    <t>Attrition effect per year of change in class type</t>
  </si>
  <si>
    <t>Panel B: Regular Class with Aide</t>
  </si>
  <si>
    <t>Panel A: Small Class</t>
  </si>
  <si>
    <t>Inner City</t>
  </si>
  <si>
    <t>Urban, Not Inner City</t>
  </si>
  <si>
    <t>Suburban</t>
  </si>
  <si>
    <t>Rural</t>
  </si>
  <si>
    <t>Observations</t>
  </si>
  <si>
    <t>Tennessee STAR, 1985</t>
  </si>
  <si>
    <t>Variable</t>
  </si>
  <si>
    <t>Black</t>
  </si>
  <si>
    <t>Urban</t>
  </si>
  <si>
    <t>Panel A: Sample Restricted to Students Attending Public Schools</t>
  </si>
  <si>
    <t>Panel B: Sample Includes Students in Public and Private Schools</t>
  </si>
  <si>
    <t>Attending Private</t>
  </si>
  <si>
    <t>School</t>
  </si>
  <si>
    <t>Eligible Kindergarteners in Voucher Cities (2000 Census)</t>
  </si>
  <si>
    <t>New York, NY</t>
  </si>
  <si>
    <t>Dayton, OH</t>
  </si>
  <si>
    <t>Washington, D.C.</t>
  </si>
  <si>
    <t>Milwaukee, WI</t>
  </si>
  <si>
    <t>0.001 response per $1,000 voucher</t>
  </si>
  <si>
    <t>0.0004 response per $1,000 voucher</t>
  </si>
  <si>
    <t>Free Lunch</t>
  </si>
  <si>
    <t>Eligible for</t>
  </si>
  <si>
    <t>Age on</t>
  </si>
  <si>
    <t>April 1</t>
  </si>
  <si>
    <t>Table B3: Descriptive Statistics, Tennessee STAR and Program Eligible Kindergarteners in Voucher Cities</t>
  </si>
  <si>
    <t>Panel A: Dependent Variable is Changed School</t>
  </si>
  <si>
    <t>Urban, not Inner City</t>
  </si>
  <si>
    <t>Panel B: Dependent Variable is Changed School, Sample Includes Those Remaining in Project STAR Through Third Grade</t>
  </si>
  <si>
    <t>Table B2: OLS Estimates of Equations (1*) and (4*) for Kindergarten Entry Cohort</t>
  </si>
  <si>
    <t>Table B3: Estimated Economic Value of Class Size Reductions and Teachers' Aides when Aide Affects Attrition and Remaining Years in Different Class Types, Kindergarten Cohort</t>
  </si>
  <si>
    <t>Table B4: Estimated Economic Value of Class Size Reductions and Teachers' Aides, First Grade Entry Cohort</t>
  </si>
  <si>
    <t>Table B5: Estimated Economic Value of Class Size Reductions and Teachers' Aides, Second Grade Entry Cohort</t>
  </si>
  <si>
    <t>Table 4: Estimated Value of Small Class versus Regular-Aide Lottery, Kindergarten Entry Cohort by Urbanicity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</si>
</sst>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&quot;**&quot;"/>
    <numFmt numFmtId="167" formatCode="0.000&quot;*&quot;"/>
    <numFmt numFmtId="168" formatCode="\ \(#\)"/>
    <numFmt numFmtId="169" formatCode="\(#\)"/>
    <numFmt numFmtId="170" formatCode="\(0.000\)"/>
    <numFmt numFmtId="171" formatCode="\(0.000\)&quot;**&quot;"/>
    <numFmt numFmtId="172" formatCode="\(0.000\)&quot;*&quot;"/>
    <numFmt numFmtId="173" formatCode="&quot;$&quot;#,##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97">
    <xf numFmtId="0" fontId="0" fillId="0" borderId="0" xfId="0"/>
    <xf numFmtId="0" fontId="1" fillId="0" borderId="0" xfId="0" applyFont="1"/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0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5" fillId="0" borderId="0" xfId="1" applyFont="1"/>
    <xf numFmtId="173" fontId="5" fillId="0" borderId="0" xfId="1" applyNumberFormat="1" applyFont="1"/>
    <xf numFmtId="0" fontId="6" fillId="0" borderId="0" xfId="1" applyFont="1"/>
    <xf numFmtId="173" fontId="7" fillId="0" borderId="0" xfId="1" applyNumberFormat="1" applyFont="1" applyBorder="1" applyAlignment="1">
      <alignment horizontal="center"/>
    </xf>
    <xf numFmtId="173" fontId="8" fillId="0" borderId="0" xfId="1" applyNumberFormat="1" applyFont="1" applyBorder="1" applyAlignment="1">
      <alignment horizontal="center"/>
    </xf>
    <xf numFmtId="0" fontId="7" fillId="0" borderId="0" xfId="1" applyFont="1" applyBorder="1" applyAlignment="1">
      <alignment horizontal="right" vertical="center" wrapText="1"/>
    </xf>
    <xf numFmtId="0" fontId="7" fillId="0" borderId="0" xfId="1" applyFont="1" applyBorder="1"/>
    <xf numFmtId="0" fontId="7" fillId="0" borderId="0" xfId="1" applyFont="1" applyBorder="1" applyAlignment="1">
      <alignment vertical="center" wrapText="1"/>
    </xf>
    <xf numFmtId="171" fontId="7" fillId="0" borderId="0" xfId="1" applyNumberFormat="1" applyFont="1" applyBorder="1" applyAlignment="1">
      <alignment horizontal="center"/>
    </xf>
    <xf numFmtId="172" fontId="7" fillId="0" borderId="0" xfId="1" applyNumberFormat="1" applyFont="1" applyBorder="1" applyAlignment="1">
      <alignment horizontal="center"/>
    </xf>
    <xf numFmtId="170" fontId="7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7" fillId="0" borderId="2" xfId="1" applyFont="1" applyBorder="1"/>
    <xf numFmtId="169" fontId="7" fillId="0" borderId="3" xfId="1" applyNumberFormat="1" applyFont="1" applyBorder="1" applyAlignment="1">
      <alignment horizontal="center"/>
    </xf>
    <xf numFmtId="0" fontId="7" fillId="0" borderId="3" xfId="1" applyFont="1" applyBorder="1"/>
    <xf numFmtId="0" fontId="1" fillId="0" borderId="0" xfId="0" applyFont="1" applyBorder="1"/>
    <xf numFmtId="169" fontId="7" fillId="0" borderId="0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170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/>
    </xf>
    <xf numFmtId="169" fontId="3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7" fillId="0" borderId="2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1"/>
  <sheetViews>
    <sheetView topLeftCell="B34" workbookViewId="0">
      <selection activeCell="B1" sqref="B1:G60"/>
    </sheetView>
  </sheetViews>
  <sheetFormatPr defaultRowHeight="15" x14ac:dyDescent="0.25"/>
  <cols>
    <col min="1" max="1" width="5.85546875" customWidth="1"/>
    <col min="2" max="2" width="32" customWidth="1"/>
    <col min="3" max="6" width="13.42578125" customWidth="1"/>
    <col min="7" max="7" width="15.140625" customWidth="1"/>
  </cols>
  <sheetData>
    <row r="1" spans="2:7" ht="15.75" thickBot="1" x14ac:dyDescent="0.3">
      <c r="B1" s="75" t="s">
        <v>25</v>
      </c>
      <c r="C1" s="75"/>
      <c r="D1" s="75"/>
      <c r="E1" s="75"/>
      <c r="F1" s="75"/>
      <c r="G1" s="75"/>
    </row>
    <row r="2" spans="2:7" ht="15.75" thickTop="1" x14ac:dyDescent="0.25"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2:7" x14ac:dyDescent="0.25">
      <c r="B3" s="76" t="s">
        <v>24</v>
      </c>
      <c r="C3" s="76"/>
      <c r="D3" s="76"/>
      <c r="E3" s="76"/>
      <c r="F3" s="76"/>
      <c r="G3" s="76"/>
    </row>
    <row r="4" spans="2:7" ht="25.5" x14ac:dyDescent="0.25">
      <c r="B4" s="1"/>
      <c r="C4" s="3" t="s">
        <v>0</v>
      </c>
      <c r="D4" s="3" t="s">
        <v>1</v>
      </c>
      <c r="E4" s="3" t="s">
        <v>2</v>
      </c>
      <c r="F4" s="3" t="s">
        <v>3</v>
      </c>
      <c r="G4" s="3" t="s">
        <v>19</v>
      </c>
    </row>
    <row r="5" spans="2:7" ht="15.75" customHeight="1" x14ac:dyDescent="0.25">
      <c r="B5" s="4" t="s">
        <v>11</v>
      </c>
      <c r="C5" s="5">
        <v>0.4742729</v>
      </c>
      <c r="D5" s="5">
        <v>0.48274159999999999</v>
      </c>
      <c r="E5" s="5">
        <v>0.50826039999999995</v>
      </c>
      <c r="F5" s="8">
        <v>8.5300000000000001E-2</v>
      </c>
      <c r="G5" s="5">
        <v>0.3427</v>
      </c>
    </row>
    <row r="6" spans="2:7" ht="15.75" customHeight="1" x14ac:dyDescent="0.25">
      <c r="B6" s="4" t="s">
        <v>6</v>
      </c>
      <c r="C6" s="5">
        <v>0.68176729999999997</v>
      </c>
      <c r="D6" s="5">
        <v>0.67751479999999997</v>
      </c>
      <c r="E6" s="5">
        <v>0.6550049</v>
      </c>
      <c r="F6" s="5">
        <v>0.15909999999999999</v>
      </c>
      <c r="G6" s="5">
        <v>0.50680000000000003</v>
      </c>
    </row>
    <row r="7" spans="2:7" ht="15.75" customHeight="1" x14ac:dyDescent="0.25">
      <c r="B7" s="4" t="s">
        <v>7</v>
      </c>
      <c r="C7" s="5">
        <v>5.0576059999999998</v>
      </c>
      <c r="D7" s="5">
        <v>5.0498029999999998</v>
      </c>
      <c r="E7" s="5">
        <v>5.0544219999999997</v>
      </c>
      <c r="F7" s="5">
        <v>0.65549999999999997</v>
      </c>
      <c r="G7" s="5">
        <v>0.76259999999999994</v>
      </c>
    </row>
    <row r="8" spans="2:7" ht="15.75" customHeight="1" x14ac:dyDescent="0.25">
      <c r="B8" s="3" t="s">
        <v>4</v>
      </c>
      <c r="C8" s="6">
        <v>15.08445</v>
      </c>
      <c r="D8" s="6">
        <v>22.322980000000001</v>
      </c>
      <c r="E8" s="6">
        <v>22.673960000000001</v>
      </c>
      <c r="F8" s="7">
        <v>0</v>
      </c>
      <c r="G8" s="7">
        <v>0</v>
      </c>
    </row>
    <row r="9" spans="2:7" ht="15.75" customHeight="1" x14ac:dyDescent="0.25">
      <c r="B9" s="4" t="s">
        <v>12</v>
      </c>
      <c r="C9" s="5">
        <v>0.29530200000000001</v>
      </c>
      <c r="D9" s="5">
        <v>0.29191319999999998</v>
      </c>
      <c r="E9" s="5">
        <v>0.30806610000000001</v>
      </c>
      <c r="F9" s="5">
        <v>0.72130000000000005</v>
      </c>
      <c r="G9" s="1"/>
    </row>
    <row r="10" spans="2:7" ht="15.75" customHeight="1" x14ac:dyDescent="0.25">
      <c r="B10" s="4" t="s">
        <v>13</v>
      </c>
      <c r="C10" s="5">
        <v>0.86185679999999998</v>
      </c>
      <c r="D10" s="5">
        <v>0.81706109999999998</v>
      </c>
      <c r="E10" s="5">
        <v>0.84207969999999999</v>
      </c>
      <c r="F10" s="5">
        <v>0.68579999999999997</v>
      </c>
      <c r="G10" s="5">
        <v>0.51480000000000004</v>
      </c>
    </row>
    <row r="11" spans="2:7" ht="15.75" customHeight="1" x14ac:dyDescent="0.25">
      <c r="B11" s="4" t="s">
        <v>14</v>
      </c>
      <c r="C11" s="5">
        <v>0.3053691</v>
      </c>
      <c r="D11" s="5">
        <v>0.3836292</v>
      </c>
      <c r="E11" s="5">
        <v>0.37366379999999999</v>
      </c>
      <c r="F11" s="5">
        <v>0.40970000000000001</v>
      </c>
      <c r="G11" s="5">
        <v>0.28949999999999998</v>
      </c>
    </row>
    <row r="12" spans="2:7" ht="15.75" customHeight="1" x14ac:dyDescent="0.25">
      <c r="B12" s="4" t="s">
        <v>5</v>
      </c>
      <c r="C12" s="5">
        <v>8.9932890000000008</v>
      </c>
      <c r="D12" s="5">
        <v>9.0996059999999996</v>
      </c>
      <c r="E12" s="5">
        <v>9.8931000000000004</v>
      </c>
      <c r="F12" s="5">
        <v>0.50870000000000004</v>
      </c>
      <c r="G12" s="5">
        <v>0.27729999999999999</v>
      </c>
    </row>
    <row r="13" spans="2:7" ht="15.75" customHeight="1" x14ac:dyDescent="0.25">
      <c r="B13" s="4" t="s">
        <v>8</v>
      </c>
      <c r="C13" s="5">
        <v>3.6353499999999997E-2</v>
      </c>
      <c r="D13" s="5">
        <v>3.1558200000000002E-2</v>
      </c>
      <c r="E13" s="5">
        <v>2.8182700000000002E-2</v>
      </c>
      <c r="F13" s="5">
        <v>0.36280000000000001</v>
      </c>
      <c r="G13" s="5">
        <v>0.5323</v>
      </c>
    </row>
    <row r="14" spans="2:7" ht="15.75" customHeight="1" x14ac:dyDescent="0.25">
      <c r="B14" s="4" t="s">
        <v>9</v>
      </c>
      <c r="C14" s="5">
        <v>5.7047E-2</v>
      </c>
      <c r="D14" s="5">
        <v>4.2406300000000001E-2</v>
      </c>
      <c r="E14" s="5">
        <v>4.7133099999999997E-2</v>
      </c>
      <c r="F14" s="5">
        <v>0.1158</v>
      </c>
      <c r="G14" s="5">
        <v>0.14960000000000001</v>
      </c>
    </row>
    <row r="15" spans="2:7" ht="15.75" customHeight="1" x14ac:dyDescent="0.25">
      <c r="B15" s="4" t="s">
        <v>16</v>
      </c>
      <c r="C15" s="9">
        <v>155.98429999999999</v>
      </c>
      <c r="D15" s="9">
        <v>156.75389999999999</v>
      </c>
      <c r="E15" s="9">
        <v>155.60499999999999</v>
      </c>
      <c r="F15" s="5">
        <v>0.34460000000000002</v>
      </c>
      <c r="G15" s="8">
        <v>9.3299999999999994E-2</v>
      </c>
    </row>
    <row r="16" spans="2:7" x14ac:dyDescent="0.25">
      <c r="B16" s="4" t="s">
        <v>10</v>
      </c>
      <c r="C16" s="6">
        <v>10.00447</v>
      </c>
      <c r="D16" s="6">
        <v>10.524649999999999</v>
      </c>
      <c r="E16" s="6">
        <v>10.95384</v>
      </c>
      <c r="F16" s="7">
        <v>1.0500000000000001E-2</v>
      </c>
      <c r="G16" s="7">
        <v>8.0999999999999996E-3</v>
      </c>
    </row>
    <row r="17" spans="2:7" x14ac:dyDescent="0.25">
      <c r="B17" s="4" t="s">
        <v>15</v>
      </c>
      <c r="C17" s="5">
        <v>9.9667999999999996E-3</v>
      </c>
      <c r="D17" s="5">
        <v>2.4531000000000001E-2</v>
      </c>
      <c r="E17" s="5">
        <v>2.51066E-2</v>
      </c>
      <c r="F17" s="7">
        <v>1E-4</v>
      </c>
      <c r="G17" s="7">
        <v>1.1999999999999999E-3</v>
      </c>
    </row>
    <row r="18" spans="2:7" x14ac:dyDescent="0.25">
      <c r="B18" s="1"/>
      <c r="C18" s="4"/>
      <c r="D18" s="4"/>
      <c r="E18" s="4"/>
      <c r="F18" s="1"/>
      <c r="G18" s="1"/>
    </row>
    <row r="19" spans="2:7" x14ac:dyDescent="0.25">
      <c r="B19" s="4" t="s">
        <v>17</v>
      </c>
      <c r="C19" s="10">
        <v>1788</v>
      </c>
      <c r="D19" s="10">
        <v>2028</v>
      </c>
      <c r="E19" s="10">
        <v>2058</v>
      </c>
      <c r="F19" s="10">
        <v>5874</v>
      </c>
      <c r="G19" s="10">
        <v>5874</v>
      </c>
    </row>
    <row r="20" spans="2:7" x14ac:dyDescent="0.25">
      <c r="B20" s="4" t="s">
        <v>18</v>
      </c>
      <c r="C20" s="10">
        <v>1806</v>
      </c>
      <c r="D20" s="10">
        <v>2079</v>
      </c>
      <c r="E20" s="10">
        <v>2111</v>
      </c>
      <c r="F20" s="10">
        <v>5996</v>
      </c>
      <c r="G20" s="10">
        <v>5996</v>
      </c>
    </row>
    <row r="21" spans="2:7" x14ac:dyDescent="0.25">
      <c r="B21" s="4" t="s">
        <v>21</v>
      </c>
      <c r="C21" s="10">
        <v>121</v>
      </c>
      <c r="D21" s="10">
        <v>93</v>
      </c>
      <c r="E21" s="10">
        <v>93</v>
      </c>
      <c r="F21" s="10">
        <v>307</v>
      </c>
      <c r="G21" s="10">
        <v>307</v>
      </c>
    </row>
    <row r="22" spans="2:7" x14ac:dyDescent="0.25">
      <c r="B22" s="4" t="s">
        <v>20</v>
      </c>
      <c r="C22" s="10">
        <v>75</v>
      </c>
      <c r="D22" s="10">
        <v>74</v>
      </c>
      <c r="E22" s="10">
        <v>75</v>
      </c>
      <c r="F22" s="10">
        <v>75</v>
      </c>
      <c r="G22" s="10">
        <v>75</v>
      </c>
    </row>
    <row r="23" spans="2:7" x14ac:dyDescent="0.25">
      <c r="B23" s="4"/>
      <c r="C23" s="4"/>
      <c r="D23" s="4"/>
      <c r="E23" s="4"/>
      <c r="F23" s="4"/>
      <c r="G23" s="4"/>
    </row>
    <row r="24" spans="2:7" x14ac:dyDescent="0.25">
      <c r="B24" s="76" t="s">
        <v>23</v>
      </c>
      <c r="C24" s="76"/>
      <c r="D24" s="76"/>
      <c r="E24" s="76"/>
      <c r="F24" s="76"/>
      <c r="G24" s="76"/>
    </row>
    <row r="25" spans="2:7" ht="25.5" x14ac:dyDescent="0.25">
      <c r="B25" s="1"/>
      <c r="C25" s="3" t="s">
        <v>0</v>
      </c>
      <c r="D25" s="3" t="s">
        <v>1</v>
      </c>
      <c r="E25" s="3" t="s">
        <v>2</v>
      </c>
      <c r="F25" s="3" t="s">
        <v>3</v>
      </c>
      <c r="G25" s="3" t="s">
        <v>19</v>
      </c>
    </row>
    <row r="26" spans="2:7" x14ac:dyDescent="0.25">
      <c r="B26" s="4" t="s">
        <v>11</v>
      </c>
      <c r="C26" s="5">
        <v>0.59550559999999997</v>
      </c>
      <c r="D26" s="5">
        <v>0.62681909999999996</v>
      </c>
      <c r="E26" s="5">
        <v>0.60744299999999996</v>
      </c>
      <c r="F26" s="5">
        <v>0.51459999999999995</v>
      </c>
      <c r="G26" s="5">
        <v>0.41010000000000002</v>
      </c>
    </row>
    <row r="27" spans="2:7" x14ac:dyDescent="0.25">
      <c r="B27" s="4" t="s">
        <v>6</v>
      </c>
      <c r="C27" s="5">
        <v>0.60955060000000005</v>
      </c>
      <c r="D27" s="5">
        <v>0.55613310000000005</v>
      </c>
      <c r="E27" s="5">
        <v>0.64945980000000003</v>
      </c>
      <c r="F27" s="7">
        <v>2.9999999999999997E-4</v>
      </c>
      <c r="G27" s="5">
        <v>0.17519999999999999</v>
      </c>
    </row>
    <row r="28" spans="2:7" x14ac:dyDescent="0.25">
      <c r="B28" s="4" t="s">
        <v>7</v>
      </c>
      <c r="C28" s="5">
        <v>5.3820220000000001</v>
      </c>
      <c r="D28" s="5">
        <v>5.4823279999999999</v>
      </c>
      <c r="E28" s="5">
        <v>5.5042020000000003</v>
      </c>
      <c r="F28" s="7">
        <v>2.8999999999999998E-3</v>
      </c>
      <c r="G28" s="7">
        <v>1.4200000000000001E-2</v>
      </c>
    </row>
    <row r="29" spans="2:7" x14ac:dyDescent="0.25">
      <c r="B29" s="3" t="s">
        <v>30</v>
      </c>
      <c r="C29" s="6">
        <v>15.77528</v>
      </c>
      <c r="D29" s="6">
        <v>22.71622</v>
      </c>
      <c r="E29" s="6">
        <v>23.382950000000001</v>
      </c>
      <c r="F29" s="7">
        <v>0</v>
      </c>
      <c r="G29" s="7">
        <v>0</v>
      </c>
    </row>
    <row r="30" spans="2:7" x14ac:dyDescent="0.25">
      <c r="B30" s="4" t="s">
        <v>12</v>
      </c>
      <c r="C30" s="5">
        <v>0.31460670000000002</v>
      </c>
      <c r="D30" s="5">
        <v>0.31808730000000002</v>
      </c>
      <c r="E30" s="5">
        <v>0.3085234</v>
      </c>
      <c r="F30" s="5">
        <v>0.96650000000000003</v>
      </c>
      <c r="G30" s="1"/>
    </row>
    <row r="31" spans="2:7" x14ac:dyDescent="0.25">
      <c r="B31" s="4" t="s">
        <v>13</v>
      </c>
      <c r="C31" s="5">
        <v>0.81460670000000002</v>
      </c>
      <c r="D31" s="5">
        <v>0.77754679999999998</v>
      </c>
      <c r="E31" s="5">
        <v>0.79231689999999999</v>
      </c>
      <c r="F31" s="5">
        <v>0.84130000000000005</v>
      </c>
      <c r="G31" s="5">
        <v>0.5605</v>
      </c>
    </row>
    <row r="32" spans="2:7" x14ac:dyDescent="0.25">
      <c r="B32" s="4" t="s">
        <v>14</v>
      </c>
      <c r="C32" s="5">
        <v>0.31179780000000001</v>
      </c>
      <c r="D32" s="5">
        <v>0.33575880000000002</v>
      </c>
      <c r="E32" s="5">
        <v>0.36974790000000002</v>
      </c>
      <c r="F32" s="5">
        <v>0.73919999999999997</v>
      </c>
      <c r="G32" s="5">
        <v>0.70250000000000001</v>
      </c>
    </row>
    <row r="33" spans="2:7" x14ac:dyDescent="0.25">
      <c r="B33" s="4" t="s">
        <v>5</v>
      </c>
      <c r="C33" s="6">
        <v>12.8764</v>
      </c>
      <c r="D33" s="6">
        <v>9.9823280000000008</v>
      </c>
      <c r="E33" s="6">
        <v>12.09484</v>
      </c>
      <c r="F33" s="8">
        <v>9.4799999999999995E-2</v>
      </c>
      <c r="G33" s="7">
        <v>2.7900000000000001E-2</v>
      </c>
    </row>
    <row r="34" spans="2:7" x14ac:dyDescent="0.25">
      <c r="B34" s="4" t="s">
        <v>28</v>
      </c>
      <c r="C34" s="5">
        <v>1.1235999999999999E-2</v>
      </c>
      <c r="D34" s="5">
        <v>2.0789999999999999E-2</v>
      </c>
      <c r="E34" s="5">
        <v>2.5210099999999999E-2</v>
      </c>
      <c r="F34" s="5">
        <v>0.186</v>
      </c>
      <c r="G34" s="5">
        <v>0.45490000000000003</v>
      </c>
    </row>
    <row r="35" spans="2:7" x14ac:dyDescent="0.25">
      <c r="B35" s="4" t="s">
        <v>29</v>
      </c>
      <c r="C35" s="5">
        <v>0.18820219999999999</v>
      </c>
      <c r="D35" s="5">
        <v>0.2401247</v>
      </c>
      <c r="E35" s="5">
        <v>0.2052821</v>
      </c>
      <c r="F35" s="8">
        <v>6.6000000000000003E-2</v>
      </c>
      <c r="G35" s="8">
        <v>5.91E-2</v>
      </c>
    </row>
    <row r="36" spans="2:7" x14ac:dyDescent="0.25">
      <c r="B36" s="4" t="s">
        <v>26</v>
      </c>
      <c r="C36" s="9">
        <v>131.09270000000001</v>
      </c>
      <c r="D36" s="9">
        <v>139.4376</v>
      </c>
      <c r="E36" s="9">
        <v>141.88120000000001</v>
      </c>
      <c r="F36" s="7">
        <v>1E-4</v>
      </c>
      <c r="G36" s="7">
        <v>1E-4</v>
      </c>
    </row>
    <row r="37" spans="2:7" x14ac:dyDescent="0.25">
      <c r="B37" s="4" t="s">
        <v>27</v>
      </c>
      <c r="C37" s="5">
        <v>8.3960670000000004</v>
      </c>
      <c r="D37" s="5">
        <v>7.7952180000000002</v>
      </c>
      <c r="E37" s="5">
        <v>7.7779109999999996</v>
      </c>
      <c r="F37" s="5">
        <v>0.4975</v>
      </c>
      <c r="G37" s="5">
        <v>0.91679999999999995</v>
      </c>
    </row>
    <row r="38" spans="2:7" x14ac:dyDescent="0.25">
      <c r="B38" s="4" t="s">
        <v>15</v>
      </c>
      <c r="C38" s="5">
        <v>7.0496100000000006E-2</v>
      </c>
      <c r="D38" s="5">
        <v>5.2216699999999998E-2</v>
      </c>
      <c r="E38" s="5">
        <v>6.7189200000000004E-2</v>
      </c>
      <c r="F38" s="5">
        <v>0.2702</v>
      </c>
      <c r="G38" s="5">
        <v>0.45929999999999999</v>
      </c>
    </row>
    <row r="39" spans="2:7" x14ac:dyDescent="0.25">
      <c r="B39" s="1"/>
      <c r="C39" s="4"/>
      <c r="D39" s="4"/>
      <c r="E39" s="4"/>
      <c r="F39" s="1"/>
      <c r="G39" s="1"/>
    </row>
    <row r="40" spans="2:7" x14ac:dyDescent="0.25">
      <c r="B40" s="4" t="s">
        <v>17</v>
      </c>
      <c r="C40" s="10">
        <v>356</v>
      </c>
      <c r="D40" s="10">
        <v>962</v>
      </c>
      <c r="E40" s="10">
        <v>833</v>
      </c>
      <c r="F40" s="10">
        <v>2151</v>
      </c>
      <c r="G40" s="10">
        <v>2151</v>
      </c>
    </row>
    <row r="41" spans="2:7" x14ac:dyDescent="0.25">
      <c r="B41" s="4" t="s">
        <v>18</v>
      </c>
      <c r="C41" s="10">
        <v>383</v>
      </c>
      <c r="D41" s="10">
        <v>1015</v>
      </c>
      <c r="E41" s="10">
        <v>893</v>
      </c>
      <c r="F41" s="10">
        <v>2291</v>
      </c>
      <c r="G41" s="10">
        <v>2291</v>
      </c>
    </row>
    <row r="42" spans="2:7" x14ac:dyDescent="0.25">
      <c r="B42" s="4" t="s">
        <v>21</v>
      </c>
      <c r="C42" s="10">
        <v>105</v>
      </c>
      <c r="D42" s="10">
        <v>113</v>
      </c>
      <c r="E42" s="10">
        <v>96</v>
      </c>
      <c r="F42" s="10">
        <v>314</v>
      </c>
      <c r="G42" s="10">
        <v>314</v>
      </c>
    </row>
    <row r="43" spans="2:7" x14ac:dyDescent="0.25">
      <c r="B43" s="4" t="s">
        <v>20</v>
      </c>
      <c r="C43" s="10">
        <v>67</v>
      </c>
      <c r="D43" s="10">
        <v>75</v>
      </c>
      <c r="E43" s="10">
        <v>70</v>
      </c>
      <c r="F43" s="10">
        <v>75</v>
      </c>
      <c r="G43" s="10">
        <v>75</v>
      </c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76" t="s">
        <v>22</v>
      </c>
      <c r="C45" s="76"/>
      <c r="D45" s="76"/>
      <c r="E45" s="76"/>
      <c r="F45" s="76"/>
      <c r="G45" s="76"/>
    </row>
    <row r="46" spans="2:7" ht="25.5" x14ac:dyDescent="0.25">
      <c r="B46" s="1"/>
      <c r="C46" s="3" t="s">
        <v>0</v>
      </c>
      <c r="D46" s="3" t="s">
        <v>1</v>
      </c>
      <c r="E46" s="3" t="s">
        <v>2</v>
      </c>
      <c r="F46" s="3" t="s">
        <v>3</v>
      </c>
      <c r="G46" s="3" t="s">
        <v>19</v>
      </c>
    </row>
    <row r="47" spans="2:7" x14ac:dyDescent="0.25">
      <c r="B47" s="4" t="s">
        <v>11</v>
      </c>
      <c r="C47" s="5">
        <v>0.64954679999999998</v>
      </c>
      <c r="D47" s="5">
        <v>0.62051279999999998</v>
      </c>
      <c r="E47" s="5">
        <v>0.65154259999999997</v>
      </c>
      <c r="F47" s="5">
        <v>0.49930000000000002</v>
      </c>
      <c r="G47" s="5">
        <v>0.67659999999999998</v>
      </c>
    </row>
    <row r="48" spans="2:7" x14ac:dyDescent="0.25">
      <c r="B48" s="4" t="s">
        <v>6</v>
      </c>
      <c r="C48" s="5">
        <v>0.57401809999999998</v>
      </c>
      <c r="D48" s="5">
        <v>0.56752139999999995</v>
      </c>
      <c r="E48" s="5">
        <v>0.49001810000000001</v>
      </c>
      <c r="F48" s="7">
        <v>1.21E-2</v>
      </c>
      <c r="G48" s="5">
        <v>0.35639999999999999</v>
      </c>
    </row>
    <row r="49" spans="2:7" x14ac:dyDescent="0.25">
      <c r="B49" s="4" t="s">
        <v>7</v>
      </c>
      <c r="C49" s="5">
        <v>5.5256800000000004</v>
      </c>
      <c r="D49" s="5">
        <v>5.550427</v>
      </c>
      <c r="E49" s="5">
        <v>5.5771319999999998</v>
      </c>
      <c r="F49" s="5">
        <v>0.54430000000000001</v>
      </c>
      <c r="G49" s="5">
        <v>0.2271</v>
      </c>
    </row>
    <row r="50" spans="2:7" x14ac:dyDescent="0.25">
      <c r="B50" s="3" t="s">
        <v>31</v>
      </c>
      <c r="C50" s="6">
        <v>15.495469999999999</v>
      </c>
      <c r="D50" s="6">
        <v>23.6188</v>
      </c>
      <c r="E50" s="6">
        <v>23.740469999999998</v>
      </c>
      <c r="F50" s="7">
        <v>0</v>
      </c>
      <c r="G50" s="7">
        <v>0</v>
      </c>
    </row>
    <row r="51" spans="2:7" x14ac:dyDescent="0.25">
      <c r="B51" s="4" t="s">
        <v>12</v>
      </c>
      <c r="C51" s="5">
        <v>0.33232630000000002</v>
      </c>
      <c r="D51" s="5">
        <v>0.32820510000000003</v>
      </c>
      <c r="E51" s="5">
        <v>0.3938294</v>
      </c>
      <c r="F51" s="5">
        <v>0.35670000000000002</v>
      </c>
      <c r="G51" s="1"/>
    </row>
    <row r="52" spans="2:7" x14ac:dyDescent="0.25">
      <c r="B52" s="4" t="s">
        <v>13</v>
      </c>
      <c r="C52" s="5">
        <v>0.77945620000000004</v>
      </c>
      <c r="D52" s="5">
        <v>0.73675210000000002</v>
      </c>
      <c r="E52" s="5">
        <v>0.73684210000000006</v>
      </c>
      <c r="F52" s="5">
        <v>0.79139999999999999</v>
      </c>
      <c r="G52" s="5">
        <v>0.60270000000000001</v>
      </c>
    </row>
    <row r="53" spans="2:7" x14ac:dyDescent="0.25">
      <c r="B53" s="4" t="s">
        <v>14</v>
      </c>
      <c r="C53" s="5">
        <v>0.29607250000000002</v>
      </c>
      <c r="D53" s="5">
        <v>0.3025641</v>
      </c>
      <c r="E53" s="5">
        <v>0.53539020000000004</v>
      </c>
      <c r="F53" s="7">
        <v>4.8999999999999998E-3</v>
      </c>
      <c r="G53" s="7">
        <v>7.6E-3</v>
      </c>
    </row>
    <row r="54" spans="2:7" x14ac:dyDescent="0.25">
      <c r="B54" s="4" t="s">
        <v>5</v>
      </c>
      <c r="C54" s="6">
        <v>12.60121</v>
      </c>
      <c r="D54" s="6">
        <v>12.61368</v>
      </c>
      <c r="E54" s="6">
        <v>13.477309999999999</v>
      </c>
      <c r="F54" s="5">
        <v>0.76819999999999999</v>
      </c>
      <c r="G54" s="5">
        <v>0.78779999999999994</v>
      </c>
    </row>
    <row r="55" spans="2:7" x14ac:dyDescent="0.25">
      <c r="B55" s="4" t="s">
        <v>15</v>
      </c>
      <c r="C55" s="5">
        <v>9.5628400000000002E-2</v>
      </c>
      <c r="D55" s="5">
        <v>0.1055046</v>
      </c>
      <c r="E55" s="5">
        <v>0.16388469999999999</v>
      </c>
      <c r="F55" s="7">
        <v>1.4E-3</v>
      </c>
      <c r="G55" s="5">
        <v>0.1212</v>
      </c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4" t="s">
        <v>17</v>
      </c>
      <c r="C57" s="10">
        <v>331</v>
      </c>
      <c r="D57" s="10">
        <v>585</v>
      </c>
      <c r="E57" s="10">
        <v>551</v>
      </c>
      <c r="F57" s="10">
        <v>1467</v>
      </c>
      <c r="G57" s="10">
        <v>1467</v>
      </c>
    </row>
    <row r="58" spans="2:7" x14ac:dyDescent="0.25">
      <c r="B58" s="4" t="s">
        <v>18</v>
      </c>
      <c r="C58" s="10">
        <v>366</v>
      </c>
      <c r="D58" s="10">
        <v>654</v>
      </c>
      <c r="E58" s="10">
        <v>659</v>
      </c>
      <c r="F58" s="10">
        <v>1679</v>
      </c>
      <c r="G58" s="10">
        <v>1679</v>
      </c>
    </row>
    <row r="59" spans="2:7" x14ac:dyDescent="0.25">
      <c r="B59" s="4" t="s">
        <v>21</v>
      </c>
      <c r="C59" s="10">
        <v>111</v>
      </c>
      <c r="D59" s="10">
        <v>95</v>
      </c>
      <c r="E59" s="10">
        <v>98</v>
      </c>
      <c r="F59" s="10">
        <v>304</v>
      </c>
      <c r="G59" s="10">
        <v>304</v>
      </c>
    </row>
    <row r="60" spans="2:7" ht="15.75" thickBot="1" x14ac:dyDescent="0.3">
      <c r="B60" s="11" t="s">
        <v>20</v>
      </c>
      <c r="C60" s="12">
        <v>70</v>
      </c>
      <c r="D60" s="12">
        <v>69</v>
      </c>
      <c r="E60" s="12">
        <v>72</v>
      </c>
      <c r="F60" s="12">
        <v>73</v>
      </c>
      <c r="G60" s="12">
        <v>73</v>
      </c>
    </row>
    <row r="61" spans="2:7" ht="15.75" thickTop="1" x14ac:dyDescent="0.25"/>
  </sheetData>
  <mergeCells count="4">
    <mergeCell ref="B1:G1"/>
    <mergeCell ref="B3:G3"/>
    <mergeCell ref="B24:G24"/>
    <mergeCell ref="B45:G4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5" zoomScaleNormal="85" workbookViewId="0">
      <selection activeCell="C28" sqref="C28"/>
    </sheetView>
  </sheetViews>
  <sheetFormatPr defaultRowHeight="15" x14ac:dyDescent="0.25"/>
  <cols>
    <col min="1" max="1" width="17.28515625" customWidth="1"/>
    <col min="2" max="9" width="12.85546875" customWidth="1"/>
  </cols>
  <sheetData>
    <row r="1" spans="1:9" ht="15.75" customHeight="1" thickBot="1" x14ac:dyDescent="0.3">
      <c r="A1" s="93" t="s">
        <v>98</v>
      </c>
      <c r="B1" s="93"/>
      <c r="C1" s="93"/>
      <c r="D1" s="93"/>
      <c r="E1" s="93"/>
      <c r="F1" s="93"/>
      <c r="G1" s="93"/>
      <c r="H1" s="93"/>
      <c r="I1" s="93"/>
    </row>
    <row r="2" spans="1:9" ht="16.5" customHeight="1" thickTop="1" x14ac:dyDescent="0.25">
      <c r="A2" s="72"/>
      <c r="B2" s="74">
        <v>1</v>
      </c>
      <c r="C2" s="74">
        <v>2</v>
      </c>
      <c r="D2" s="74">
        <v>3</v>
      </c>
      <c r="E2" s="74">
        <v>4</v>
      </c>
      <c r="F2" s="74">
        <v>5</v>
      </c>
      <c r="G2" s="74">
        <v>6</v>
      </c>
      <c r="H2" s="74">
        <v>7</v>
      </c>
      <c r="I2" s="74">
        <v>8</v>
      </c>
    </row>
    <row r="3" spans="1:9" ht="33" customHeight="1" x14ac:dyDescent="0.25">
      <c r="A3" s="59"/>
      <c r="B3" s="94" t="s">
        <v>79</v>
      </c>
      <c r="C3" s="94"/>
      <c r="D3" s="94"/>
      <c r="E3" s="94"/>
      <c r="F3" s="94" t="s">
        <v>87</v>
      </c>
      <c r="G3" s="94"/>
      <c r="H3" s="94"/>
      <c r="I3" s="94"/>
    </row>
    <row r="4" spans="1:9" ht="47.25" customHeight="1" x14ac:dyDescent="0.25">
      <c r="A4" s="69" t="s">
        <v>80</v>
      </c>
      <c r="B4" s="69" t="s">
        <v>74</v>
      </c>
      <c r="C4" s="69" t="s">
        <v>76</v>
      </c>
      <c r="D4" s="69" t="s">
        <v>75</v>
      </c>
      <c r="E4" s="69" t="s">
        <v>77</v>
      </c>
      <c r="F4" s="69" t="s">
        <v>88</v>
      </c>
      <c r="G4" s="69" t="s">
        <v>89</v>
      </c>
      <c r="H4" s="69" t="s">
        <v>90</v>
      </c>
      <c r="I4" s="70" t="s">
        <v>91</v>
      </c>
    </row>
    <row r="5" spans="1:9" ht="21" customHeight="1" x14ac:dyDescent="0.25">
      <c r="A5" s="95" t="s">
        <v>83</v>
      </c>
      <c r="B5" s="95"/>
      <c r="C5" s="95"/>
      <c r="D5" s="95"/>
      <c r="E5" s="95"/>
      <c r="F5" s="95"/>
      <c r="G5" s="95"/>
      <c r="H5" s="95"/>
      <c r="I5" s="95"/>
    </row>
    <row r="6" spans="1:9" ht="15.75" x14ac:dyDescent="0.25">
      <c r="A6" s="28" t="s">
        <v>81</v>
      </c>
      <c r="B6" s="29">
        <v>0.97647949999999994</v>
      </c>
      <c r="C6" s="29">
        <v>0.32465539999999998</v>
      </c>
      <c r="D6" s="29">
        <v>0.103211</v>
      </c>
      <c r="E6" s="29">
        <v>5.9701499999999998E-2</v>
      </c>
      <c r="F6" s="29">
        <v>0.36345539999999998</v>
      </c>
      <c r="G6" s="29">
        <v>0.36156139999999998</v>
      </c>
      <c r="H6" s="29">
        <v>0.81175319999999995</v>
      </c>
      <c r="I6" s="29">
        <v>0.67099770000000003</v>
      </c>
    </row>
    <row r="7" spans="1:9" ht="15.75" x14ac:dyDescent="0.25">
      <c r="A7" s="28"/>
      <c r="B7" s="60">
        <f>0.1516071/SQRT(1318)</f>
        <v>4.176012936320618E-3</v>
      </c>
      <c r="C7" s="60">
        <f>0.4684253/SQRT(1306)</f>
        <v>1.2961902642844544E-2</v>
      </c>
      <c r="D7" s="60">
        <f>0.3045838/SQRT(436)</f>
        <v>1.4586918484627107E-2</v>
      </c>
      <c r="E7" s="60">
        <f>0.2369751/SQRT(2814)</f>
        <v>4.467254229195184E-3</v>
      </c>
      <c r="F7" s="60">
        <f>0.4811161/SQRT(1977)</f>
        <v>1.0820480722914631E-2</v>
      </c>
      <c r="G7" s="60">
        <f>0.4823861/SQRT(125)</f>
        <v>4.3145924440040451E-2</v>
      </c>
      <c r="H7" s="60">
        <f>0.391684/SQRT(253)</f>
        <v>2.4624962097922316E-2</v>
      </c>
      <c r="I7" s="64">
        <f>0.4710067/SQRT(204)</f>
        <v>3.2977065072687779E-2</v>
      </c>
    </row>
    <row r="8" spans="1:9" ht="15.75" x14ac:dyDescent="0.25">
      <c r="A8" s="28"/>
      <c r="B8" s="61"/>
      <c r="C8" s="61"/>
      <c r="D8" s="61"/>
      <c r="E8" s="61"/>
      <c r="F8" s="61"/>
      <c r="G8" s="61"/>
      <c r="H8" s="61"/>
      <c r="I8" s="65"/>
    </row>
    <row r="9" spans="1:9" ht="15.75" x14ac:dyDescent="0.25">
      <c r="A9" s="28" t="s">
        <v>96</v>
      </c>
      <c r="B9" s="62">
        <v>5.4408190000000003</v>
      </c>
      <c r="C9" s="62">
        <v>5.487749</v>
      </c>
      <c r="D9" s="62">
        <v>5.5366970000000002</v>
      </c>
      <c r="E9" s="62">
        <v>5.5305609999999996</v>
      </c>
      <c r="F9" s="62">
        <v>5.1368340000000003</v>
      </c>
      <c r="G9" s="62">
        <v>5.5818719999999997</v>
      </c>
      <c r="H9" s="62">
        <v>5.0922619999999998</v>
      </c>
      <c r="I9" s="63">
        <v>5.1299299999999999</v>
      </c>
    </row>
    <row r="10" spans="1:9" ht="15.75" x14ac:dyDescent="0.25">
      <c r="A10" s="73" t="s">
        <v>97</v>
      </c>
      <c r="B10" s="60">
        <f>0.5249174/SQRT(1318)</f>
        <v>1.4458833741294334E-2</v>
      </c>
      <c r="C10" s="60">
        <f>0.521054/SQRT(1306)</f>
        <v>1.4418203328609111E-2</v>
      </c>
      <c r="D10" s="60">
        <f>0.5517222/SQRT(436)</f>
        <v>2.6422701265002058E-2</v>
      </c>
      <c r="E10" s="60">
        <f>0.5355714/SQRT(2814)</f>
        <v>1.0096139221740958E-2</v>
      </c>
      <c r="F10" s="60">
        <f>0.6998549/SQRT(1977)</f>
        <v>1.5739998005236878E-2</v>
      </c>
      <c r="G10" s="60">
        <f>0.6643315/SQRT(125)</f>
        <v>5.9419615743776057E-2</v>
      </c>
      <c r="H10" s="60">
        <f>0.6969001/SQRT(253)</f>
        <v>4.3813733899108143E-2</v>
      </c>
      <c r="I10" s="64">
        <f>0.8282114/SQRT(204)</f>
        <v>5.798639643924778E-2</v>
      </c>
    </row>
    <row r="11" spans="1:9" ht="15.75" x14ac:dyDescent="0.25">
      <c r="A11" s="28"/>
      <c r="B11" s="61"/>
      <c r="C11" s="61"/>
      <c r="D11" s="61"/>
      <c r="E11" s="61"/>
      <c r="F11" s="61"/>
      <c r="G11" s="61"/>
      <c r="H11" s="61"/>
      <c r="I11" s="65"/>
    </row>
    <row r="12" spans="1:9" ht="15.75" x14ac:dyDescent="0.25">
      <c r="A12" s="28" t="s">
        <v>82</v>
      </c>
      <c r="B12" s="29">
        <v>1</v>
      </c>
      <c r="C12" s="29">
        <v>0</v>
      </c>
      <c r="D12" s="29">
        <v>1</v>
      </c>
      <c r="E12" s="29">
        <v>0</v>
      </c>
      <c r="F12" s="29">
        <v>1</v>
      </c>
      <c r="G12" s="29">
        <v>0.45484619999999998</v>
      </c>
      <c r="H12" s="29">
        <v>1</v>
      </c>
      <c r="I12" s="29">
        <v>1</v>
      </c>
    </row>
    <row r="13" spans="1:9" ht="15.75" x14ac:dyDescent="0.25">
      <c r="A13" s="28"/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f>0.4999608/SQRT(125)</f>
        <v>4.471785339540707E-2</v>
      </c>
      <c r="H13" s="64">
        <v>0</v>
      </c>
      <c r="I13" s="64">
        <v>0</v>
      </c>
    </row>
    <row r="14" spans="1:9" ht="15.75" x14ac:dyDescent="0.25">
      <c r="A14" s="28"/>
      <c r="B14" s="65"/>
      <c r="C14" s="65"/>
      <c r="D14" s="65"/>
      <c r="E14" s="65"/>
      <c r="F14" s="65"/>
      <c r="G14" s="65"/>
      <c r="H14" s="65"/>
      <c r="I14" s="65"/>
    </row>
    <row r="15" spans="1:9" ht="15.75" x14ac:dyDescent="0.25">
      <c r="A15" s="28" t="s">
        <v>95</v>
      </c>
      <c r="B15" s="29">
        <v>0.9036419</v>
      </c>
      <c r="C15" s="29">
        <v>0.27641650000000001</v>
      </c>
      <c r="D15" s="29">
        <v>0.42431190000000002</v>
      </c>
      <c r="E15" s="29">
        <v>0.40369579999999999</v>
      </c>
      <c r="F15" s="29">
        <v>0.77190130000000001</v>
      </c>
      <c r="G15" s="29">
        <v>0.66655640000000005</v>
      </c>
      <c r="H15" s="29">
        <v>0.61655689999999996</v>
      </c>
      <c r="I15" s="29">
        <v>0.80030939999999995</v>
      </c>
    </row>
    <row r="16" spans="1:9" ht="15.75" x14ac:dyDescent="0.25">
      <c r="A16" s="66" t="s">
        <v>94</v>
      </c>
      <c r="B16" s="60">
        <f>0.2951937/SQRT(1318)</f>
        <v>8.1311014452512299E-3</v>
      </c>
      <c r="C16" s="60">
        <f>0.4473966/SQRT(1306)</f>
        <v>1.2380012719081705E-2</v>
      </c>
      <c r="D16" s="60">
        <f>0.4948059/SQRT(436)</f>
        <v>2.3696904855125427E-2</v>
      </c>
      <c r="E16" s="60">
        <f>0.4907251/SQRT(2814)</f>
        <v>9.2507346904684498E-3</v>
      </c>
      <c r="F16" s="60">
        <f>0.4197128/SQRT(1977)</f>
        <v>9.4394975798160231E-3</v>
      </c>
      <c r="G16" s="60">
        <f>0.4733407/SQRT(125)</f>
        <v>4.2336879268693388E-2</v>
      </c>
      <c r="H16" s="60">
        <f>0.4871447/SQRT(253)</f>
        <v>3.0626524886652857E-2</v>
      </c>
      <c r="I16" s="64">
        <f>0.4007512/SQRT(204)</f>
        <v>2.8058196200516285E-2</v>
      </c>
    </row>
    <row r="17" spans="1:9" ht="15.75" x14ac:dyDescent="0.25">
      <c r="A17" s="61"/>
      <c r="B17" s="61"/>
      <c r="C17" s="61"/>
      <c r="D17" s="61"/>
      <c r="E17" s="61"/>
      <c r="F17" s="61"/>
      <c r="G17" s="61"/>
      <c r="H17" s="61"/>
      <c r="I17" s="65"/>
    </row>
    <row r="18" spans="1:9" ht="15.75" x14ac:dyDescent="0.25">
      <c r="A18" s="66" t="s">
        <v>78</v>
      </c>
      <c r="B18" s="71">
        <v>1318</v>
      </c>
      <c r="C18" s="71">
        <v>1306</v>
      </c>
      <c r="D18" s="71">
        <v>436</v>
      </c>
      <c r="E18" s="71">
        <v>2814</v>
      </c>
      <c r="F18" s="71">
        <v>1977</v>
      </c>
      <c r="G18" s="71">
        <v>125</v>
      </c>
      <c r="H18" s="71">
        <v>253</v>
      </c>
      <c r="I18" s="66">
        <v>204</v>
      </c>
    </row>
    <row r="19" spans="1:9" ht="15.75" x14ac:dyDescent="0.25">
      <c r="A19" s="66"/>
      <c r="B19" s="71"/>
      <c r="C19" s="71"/>
      <c r="D19" s="71"/>
      <c r="E19" s="71"/>
      <c r="F19" s="71"/>
      <c r="G19" s="71"/>
      <c r="H19" s="71"/>
      <c r="I19" s="61"/>
    </row>
    <row r="20" spans="1:9" ht="15.75" x14ac:dyDescent="0.25">
      <c r="A20" s="96" t="s">
        <v>84</v>
      </c>
      <c r="B20" s="96"/>
      <c r="C20" s="96"/>
      <c r="D20" s="96"/>
      <c r="E20" s="96"/>
      <c r="F20" s="96"/>
      <c r="G20" s="96"/>
      <c r="H20" s="96"/>
      <c r="I20" s="96"/>
    </row>
    <row r="21" spans="1:9" ht="15.75" x14ac:dyDescent="0.25">
      <c r="A21" s="66"/>
      <c r="B21" s="71"/>
      <c r="C21" s="71"/>
      <c r="D21" s="71"/>
      <c r="E21" s="71"/>
      <c r="F21" s="71"/>
      <c r="G21" s="71"/>
      <c r="H21" s="71"/>
      <c r="I21" s="61"/>
    </row>
    <row r="22" spans="1:9" ht="15.75" x14ac:dyDescent="0.25">
      <c r="A22" s="28" t="s">
        <v>85</v>
      </c>
      <c r="B22" s="29"/>
      <c r="C22" s="29"/>
      <c r="D22" s="29"/>
      <c r="E22" s="29"/>
      <c r="F22" s="29">
        <v>0.159528</v>
      </c>
      <c r="G22" s="29">
        <v>9.9761799999999998E-2</v>
      </c>
      <c r="H22" s="29">
        <v>4.09599E-2</v>
      </c>
      <c r="I22" s="29">
        <v>0.115716</v>
      </c>
    </row>
    <row r="23" spans="1:9" ht="15.75" x14ac:dyDescent="0.25">
      <c r="A23" s="66" t="s">
        <v>86</v>
      </c>
      <c r="B23" s="60"/>
      <c r="C23" s="60"/>
      <c r="D23" s="60"/>
      <c r="E23" s="60"/>
      <c r="F23" s="60">
        <f>0.3662455/SQRT(2354)</f>
        <v>7.5486461526835368E-3</v>
      </c>
      <c r="G23" s="60">
        <f>0.3007581/SQRT(140)</f>
        <v>2.5418698785906465E-2</v>
      </c>
      <c r="H23" s="60">
        <f>0.1985549/SQRT(278)</f>
        <v>1.1908531539685768E-2</v>
      </c>
      <c r="I23" s="64">
        <f>0.3205879/SQRT(228)</f>
        <v>2.1231452341676626E-2</v>
      </c>
    </row>
    <row r="24" spans="1:9" ht="15.75" x14ac:dyDescent="0.25">
      <c r="A24" s="61"/>
      <c r="B24" s="61"/>
      <c r="C24" s="61"/>
      <c r="D24" s="61"/>
      <c r="E24" s="61"/>
      <c r="F24" s="61"/>
      <c r="G24" s="61"/>
      <c r="H24" s="61"/>
      <c r="I24" s="65"/>
    </row>
    <row r="25" spans="1:9" ht="16.5" thickBot="1" x14ac:dyDescent="0.3">
      <c r="A25" s="67" t="s">
        <v>78</v>
      </c>
      <c r="B25" s="68"/>
      <c r="C25" s="68"/>
      <c r="D25" s="68"/>
      <c r="E25" s="68"/>
      <c r="F25" s="68">
        <v>2354</v>
      </c>
      <c r="G25" s="68">
        <v>140</v>
      </c>
      <c r="H25" s="68">
        <v>278</v>
      </c>
      <c r="I25" s="67">
        <v>228</v>
      </c>
    </row>
    <row r="26" spans="1:9" ht="15.75" thickTop="1" x14ac:dyDescent="0.25"/>
  </sheetData>
  <mergeCells count="5">
    <mergeCell ref="A1:I1"/>
    <mergeCell ref="F3:I3"/>
    <mergeCell ref="A5:I5"/>
    <mergeCell ref="A20:I20"/>
    <mergeCell ref="B3:E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5" zoomScaleNormal="85" workbookViewId="0">
      <selection activeCell="N22" sqref="N22"/>
    </sheetView>
  </sheetViews>
  <sheetFormatPr defaultRowHeight="15" x14ac:dyDescent="0.25"/>
  <cols>
    <col min="1" max="13" width="10.42578125" customWidth="1"/>
  </cols>
  <sheetData>
    <row r="1" spans="1:13" ht="15.75" thickBot="1" x14ac:dyDescent="0.3">
      <c r="A1" s="75" t="s">
        <v>35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15.75" thickTop="1" x14ac:dyDescent="0.25">
      <c r="A2" s="4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</row>
    <row r="3" spans="1:13" x14ac:dyDescent="0.25">
      <c r="A3" s="78" t="s">
        <v>40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ht="49.5" customHeight="1" x14ac:dyDescent="0.25">
      <c r="A4" s="15" t="s">
        <v>36</v>
      </c>
      <c r="B4" s="79" t="s">
        <v>57</v>
      </c>
      <c r="C4" s="79"/>
      <c r="D4" s="79" t="s">
        <v>56</v>
      </c>
      <c r="E4" s="79"/>
      <c r="F4" s="79" t="s">
        <v>55</v>
      </c>
      <c r="G4" s="79"/>
      <c r="H4" s="79" t="s">
        <v>58</v>
      </c>
      <c r="I4" s="79"/>
      <c r="J4" s="79" t="s">
        <v>59</v>
      </c>
      <c r="K4" s="79"/>
      <c r="L4" s="79" t="s">
        <v>54</v>
      </c>
      <c r="M4" s="79"/>
    </row>
    <row r="5" spans="1:13" x14ac:dyDescent="0.25">
      <c r="A5" s="4" t="s">
        <v>0</v>
      </c>
      <c r="B5" s="5">
        <v>-3.2934900000000003E-2</v>
      </c>
      <c r="C5" s="5">
        <v>-4.8478500000000001E-2</v>
      </c>
      <c r="D5" s="5">
        <v>-0.31610139999999998</v>
      </c>
      <c r="E5" s="5">
        <v>-0.31485960000000002</v>
      </c>
      <c r="F5" s="5"/>
      <c r="G5" s="5"/>
      <c r="H5" s="5">
        <v>-7.6876999999999996E-3</v>
      </c>
      <c r="I5" s="5">
        <v>-2.4249900000000001E-2</v>
      </c>
      <c r="J5" s="5">
        <v>-0.26892630000000001</v>
      </c>
      <c r="K5" s="5">
        <v>-0.26296599999999998</v>
      </c>
      <c r="L5" s="5">
        <v>-1.6632899999999999E-2</v>
      </c>
      <c r="M5" s="5">
        <v>-1.1539199999999999E-2</v>
      </c>
    </row>
    <row r="6" spans="1:13" x14ac:dyDescent="0.25">
      <c r="A6" s="4"/>
      <c r="B6" s="17">
        <v>2.26768E-2</v>
      </c>
      <c r="C6" s="18">
        <v>1.2847900000000001E-2</v>
      </c>
      <c r="D6" s="18">
        <v>1.81078E-2</v>
      </c>
      <c r="E6" s="18">
        <v>1.5831600000000001E-2</v>
      </c>
      <c r="F6" s="17"/>
      <c r="G6" s="18"/>
      <c r="H6" s="17">
        <v>2.57942E-2</v>
      </c>
      <c r="I6" s="19">
        <v>1.2756399999999999E-2</v>
      </c>
      <c r="J6" s="18">
        <v>1.64599E-2</v>
      </c>
      <c r="K6" s="18">
        <v>1.28761E-2</v>
      </c>
      <c r="L6" s="17">
        <v>1.1733499999999999E-2</v>
      </c>
      <c r="M6" s="17">
        <v>9.3197999999999996E-3</v>
      </c>
    </row>
    <row r="7" spans="1:13" x14ac:dyDescent="0.25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4" t="s">
        <v>1</v>
      </c>
      <c r="B8" s="5">
        <v>-5.6554999999999999E-3</v>
      </c>
      <c r="C8" s="5">
        <v>-1.6521999999999998E-2</v>
      </c>
      <c r="D8" s="5">
        <v>2.9166000000000001E-2</v>
      </c>
      <c r="E8" s="5">
        <v>3.0453600000000001E-2</v>
      </c>
      <c r="F8" s="5"/>
      <c r="G8" s="5"/>
      <c r="H8" s="5">
        <v>2.0088999999999999E-2</v>
      </c>
      <c r="I8" s="5">
        <v>7.1450999999999997E-3</v>
      </c>
      <c r="J8" s="5">
        <v>-7.077E-2</v>
      </c>
      <c r="K8" s="5">
        <v>-6.2587900000000002E-2</v>
      </c>
      <c r="L8" s="5">
        <v>-1.5800000000000001E-5</v>
      </c>
      <c r="M8" s="5">
        <v>1.4302E-3</v>
      </c>
    </row>
    <row r="9" spans="1:13" x14ac:dyDescent="0.25">
      <c r="A9" s="4" t="s">
        <v>38</v>
      </c>
      <c r="B9" s="17">
        <v>2.3023399999999999E-2</v>
      </c>
      <c r="C9" s="17">
        <v>1.24552E-2</v>
      </c>
      <c r="D9" s="17">
        <v>2.1854100000000001E-2</v>
      </c>
      <c r="E9" s="17">
        <v>1.88795E-2</v>
      </c>
      <c r="F9" s="17"/>
      <c r="G9" s="17"/>
      <c r="H9" s="17">
        <v>2.66938E-2</v>
      </c>
      <c r="I9" s="17">
        <v>1.22401E-2</v>
      </c>
      <c r="J9" s="18">
        <v>1.84847E-2</v>
      </c>
      <c r="K9" s="18">
        <v>1.2696799999999999E-2</v>
      </c>
      <c r="L9" s="17">
        <v>1.2551700000000001E-2</v>
      </c>
      <c r="M9" s="17">
        <v>9.2870999999999995E-3</v>
      </c>
    </row>
    <row r="10" spans="1:1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6.5" x14ac:dyDescent="0.25">
      <c r="A11" s="4" t="s">
        <v>37</v>
      </c>
      <c r="B11" s="5">
        <v>1E-3</v>
      </c>
      <c r="C11" s="5">
        <v>9.69E-2</v>
      </c>
      <c r="D11" s="5">
        <v>0.1157</v>
      </c>
      <c r="E11" s="5">
        <v>0.14119999999999999</v>
      </c>
      <c r="F11" s="5"/>
      <c r="G11" s="5"/>
      <c r="H11" s="5">
        <v>5.9999999999999995E-4</v>
      </c>
      <c r="I11" s="5">
        <v>0.11899999999999999</v>
      </c>
      <c r="J11" s="5">
        <v>7.3499999999999996E-2</v>
      </c>
      <c r="K11" s="5">
        <v>0.1143</v>
      </c>
      <c r="L11" s="5">
        <v>6.9999999999999999E-4</v>
      </c>
      <c r="M11" s="5">
        <v>5.2400000000000002E-2</v>
      </c>
    </row>
    <row r="12" spans="1:1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6" t="s">
        <v>39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x14ac:dyDescent="0.25">
      <c r="A14" s="4" t="s">
        <v>0</v>
      </c>
      <c r="B14" s="5">
        <v>6.3976000000000005E-2</v>
      </c>
      <c r="C14" s="5">
        <v>5.7537499999999998E-2</v>
      </c>
      <c r="D14" s="5">
        <v>-0.1120442</v>
      </c>
      <c r="E14" s="5">
        <v>-0.1130033</v>
      </c>
      <c r="F14" s="5">
        <v>-2.08075E-2</v>
      </c>
      <c r="G14" s="5">
        <v>-6.5247999999999999E-3</v>
      </c>
      <c r="H14" s="5">
        <v>5.00245E-2</v>
      </c>
      <c r="I14" s="5">
        <v>3.9431399999999998E-2</v>
      </c>
      <c r="J14" s="5">
        <v>-0.13345319999999999</v>
      </c>
      <c r="K14" s="5">
        <v>-0.1317526</v>
      </c>
      <c r="L14" s="5">
        <v>-3.88762E-2</v>
      </c>
      <c r="M14" s="5">
        <v>-2.21792E-2</v>
      </c>
    </row>
    <row r="15" spans="1:13" x14ac:dyDescent="0.25">
      <c r="A15" s="4"/>
      <c r="B15" s="18">
        <v>2.9555100000000001E-2</v>
      </c>
      <c r="C15" s="18">
        <v>2.58684E-2</v>
      </c>
      <c r="D15" s="18">
        <v>2.2543199999999999E-2</v>
      </c>
      <c r="E15" s="18">
        <v>2.1716800000000001E-2</v>
      </c>
      <c r="F15" s="17">
        <v>2.1529699999999999E-2</v>
      </c>
      <c r="G15" s="17">
        <v>1.8735600000000002E-2</v>
      </c>
      <c r="H15" s="17">
        <v>3.3931599999999999E-2</v>
      </c>
      <c r="I15" s="17">
        <v>2.93355E-2</v>
      </c>
      <c r="J15" s="18">
        <v>2.2433999999999999E-2</v>
      </c>
      <c r="K15" s="18">
        <v>2.1280799999999999E-2</v>
      </c>
      <c r="L15" s="17">
        <v>2.3916E-2</v>
      </c>
      <c r="M15" s="17">
        <v>2.0340500000000001E-2</v>
      </c>
    </row>
    <row r="16" spans="1:13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4" t="s">
        <v>1</v>
      </c>
      <c r="B17" s="5">
        <v>-1.2912E-2</v>
      </c>
      <c r="C17" s="5">
        <v>-3.1145999999999999E-3</v>
      </c>
      <c r="D17" s="5">
        <v>-6.1671200000000002E-2</v>
      </c>
      <c r="E17" s="5">
        <v>-4.8853800000000003E-2</v>
      </c>
      <c r="F17" s="5">
        <v>-2.99022E-2</v>
      </c>
      <c r="G17" s="5">
        <v>-1.8461499999999999E-2</v>
      </c>
      <c r="H17" s="5">
        <v>-1.4734000000000001E-2</v>
      </c>
      <c r="I17" s="5">
        <v>4.1993999999999998E-3</v>
      </c>
      <c r="J17" s="5">
        <v>-9.4700699999999999E-2</v>
      </c>
      <c r="K17" s="5">
        <v>-9.0742000000000003E-2</v>
      </c>
      <c r="L17" s="5">
        <v>-4.7633599999999998E-2</v>
      </c>
      <c r="M17" s="5">
        <v>-3.0463500000000001E-2</v>
      </c>
    </row>
    <row r="18" spans="1:13" x14ac:dyDescent="0.25">
      <c r="A18" s="4" t="s">
        <v>38</v>
      </c>
      <c r="B18" s="17">
        <v>2.1662500000000001E-2</v>
      </c>
      <c r="C18" s="17">
        <v>1.6131300000000001E-2</v>
      </c>
      <c r="D18" s="18">
        <v>2.6644000000000001E-2</v>
      </c>
      <c r="E18" s="18">
        <v>1.8234199999999999E-2</v>
      </c>
      <c r="F18" s="19">
        <v>1.7919000000000001E-2</v>
      </c>
      <c r="G18" s="17">
        <v>1.34602E-2</v>
      </c>
      <c r="H18" s="17">
        <v>2.6844199999999999E-2</v>
      </c>
      <c r="I18" s="17">
        <v>1.9322499999999999E-2</v>
      </c>
      <c r="J18" s="18">
        <v>2.5006899999999999E-2</v>
      </c>
      <c r="K18" s="18">
        <v>1.9822599999999999E-2</v>
      </c>
      <c r="L18" s="18">
        <v>2.0316299999999999E-2</v>
      </c>
      <c r="M18" s="18">
        <v>1.4867099999999999E-2</v>
      </c>
    </row>
    <row r="19" spans="1:13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6.5" x14ac:dyDescent="0.25">
      <c r="A20" s="4" t="s">
        <v>37</v>
      </c>
      <c r="B20" s="5">
        <v>3.8E-3</v>
      </c>
      <c r="C20" s="5">
        <v>6.7900000000000002E-2</v>
      </c>
      <c r="D20" s="5">
        <v>2.2200000000000001E-2</v>
      </c>
      <c r="E20" s="5">
        <v>0.18909999999999999</v>
      </c>
      <c r="F20" s="5">
        <v>2E-3</v>
      </c>
      <c r="G20" s="5">
        <v>0.10299999999999999</v>
      </c>
      <c r="H20" s="5">
        <v>2.0999999999999999E-3</v>
      </c>
      <c r="I20" s="5">
        <v>9.2600000000000002E-2</v>
      </c>
      <c r="J20" s="5">
        <v>3.3799999999999997E-2</v>
      </c>
      <c r="K20" s="5">
        <v>0.1472</v>
      </c>
      <c r="L20" s="5">
        <v>4.1999999999999997E-3</v>
      </c>
      <c r="M20" s="5">
        <v>9.9699999999999997E-2</v>
      </c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76" t="s">
        <v>41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</row>
    <row r="23" spans="1:13" x14ac:dyDescent="0.25">
      <c r="A23" s="4" t="s">
        <v>0</v>
      </c>
      <c r="B23" s="5"/>
      <c r="C23" s="5"/>
      <c r="D23" s="5"/>
      <c r="E23" s="5"/>
      <c r="F23" s="5"/>
      <c r="G23" s="5"/>
      <c r="H23" s="5">
        <v>4.2802199999999999E-2</v>
      </c>
      <c r="I23" s="5">
        <v>3.12219E-2</v>
      </c>
      <c r="J23" s="5">
        <v>-9.7596000000000002E-2</v>
      </c>
      <c r="K23" s="5">
        <v>-0.1064146</v>
      </c>
      <c r="L23" s="5">
        <v>-2.2263499999999999E-2</v>
      </c>
      <c r="M23" s="5">
        <v>-1.6528500000000002E-2</v>
      </c>
    </row>
    <row r="24" spans="1:13" x14ac:dyDescent="0.25">
      <c r="A24" s="4"/>
      <c r="B24" s="17"/>
      <c r="C24" s="18"/>
      <c r="D24" s="17"/>
      <c r="E24" s="18"/>
      <c r="F24" s="17"/>
      <c r="G24" s="18"/>
      <c r="H24" s="17">
        <v>3.3357199999999997E-2</v>
      </c>
      <c r="I24" s="17">
        <v>3.0906300000000001E-2</v>
      </c>
      <c r="J24" s="18">
        <v>2.62347E-2</v>
      </c>
      <c r="K24" s="18">
        <v>2.1710799999999999E-2</v>
      </c>
      <c r="L24" s="17">
        <v>1.6076E-2</v>
      </c>
      <c r="M24" s="17">
        <v>1.41429E-2</v>
      </c>
    </row>
    <row r="25" spans="1:13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4" t="s">
        <v>1</v>
      </c>
      <c r="B26" s="5"/>
      <c r="C26" s="5"/>
      <c r="D26" s="5"/>
      <c r="E26" s="5"/>
      <c r="F26" s="5"/>
      <c r="G26" s="5"/>
      <c r="H26" s="5">
        <v>1.6560399999999999E-2</v>
      </c>
      <c r="I26" s="5">
        <v>7.4118999999999999E-3</v>
      </c>
      <c r="J26" s="5">
        <v>-8.6673799999999995E-2</v>
      </c>
      <c r="K26" s="5">
        <v>-9.6166199999999993E-2</v>
      </c>
      <c r="L26" s="5">
        <v>-1.6166400000000001E-2</v>
      </c>
      <c r="M26" s="5">
        <v>-2.1180299999999999E-2</v>
      </c>
    </row>
    <row r="27" spans="1:13" x14ac:dyDescent="0.25">
      <c r="A27" s="4" t="s">
        <v>38</v>
      </c>
      <c r="B27" s="17"/>
      <c r="C27" s="19"/>
      <c r="D27" s="17"/>
      <c r="E27" s="17"/>
      <c r="F27" s="17"/>
      <c r="G27" s="18"/>
      <c r="H27" s="17">
        <v>2.85738E-2</v>
      </c>
      <c r="I27" s="17">
        <v>2.4139600000000001E-2</v>
      </c>
      <c r="J27" s="18">
        <v>2.8536499999999999E-2</v>
      </c>
      <c r="K27" s="18">
        <v>1.98721E-2</v>
      </c>
      <c r="L27" s="17">
        <v>1.44104E-2</v>
      </c>
      <c r="M27" s="17">
        <v>1.37365E-2</v>
      </c>
    </row>
    <row r="28" spans="1:13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6.5" x14ac:dyDescent="0.25">
      <c r="A29" s="4" t="s">
        <v>37</v>
      </c>
      <c r="B29" s="5"/>
      <c r="C29" s="5"/>
      <c r="D29" s="4"/>
      <c r="E29" s="5"/>
      <c r="F29" s="5"/>
      <c r="G29" s="5"/>
      <c r="H29" s="5">
        <v>1.2999999999999999E-3</v>
      </c>
      <c r="I29" s="5">
        <v>6.9500000000000006E-2</v>
      </c>
      <c r="J29" s="5">
        <v>3.0499999999999999E-2</v>
      </c>
      <c r="K29" s="5">
        <v>0.24429999999999999</v>
      </c>
      <c r="L29" s="5">
        <v>1.8E-3</v>
      </c>
      <c r="M29" s="5">
        <v>7.0000000000000007E-2</v>
      </c>
    </row>
    <row r="30" spans="1:13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4" t="s">
        <v>32</v>
      </c>
      <c r="B31" s="1"/>
      <c r="C31" s="4" t="s">
        <v>34</v>
      </c>
      <c r="D31" s="1"/>
      <c r="E31" s="4" t="s">
        <v>34</v>
      </c>
      <c r="F31" s="1"/>
      <c r="G31" s="4" t="s">
        <v>34</v>
      </c>
      <c r="H31" s="1"/>
      <c r="I31" s="25" t="s">
        <v>34</v>
      </c>
      <c r="J31" s="1"/>
      <c r="K31" s="4" t="s">
        <v>34</v>
      </c>
      <c r="L31" s="1"/>
      <c r="M31" s="4" t="s">
        <v>34</v>
      </c>
    </row>
    <row r="32" spans="1:13" ht="31.5" customHeight="1" thickBot="1" x14ac:dyDescent="0.3">
      <c r="A32" s="77" t="s">
        <v>33</v>
      </c>
      <c r="B32" s="77"/>
      <c r="C32" s="20" t="s">
        <v>34</v>
      </c>
      <c r="D32" s="21"/>
      <c r="E32" s="20" t="s">
        <v>34</v>
      </c>
      <c r="F32" s="21"/>
      <c r="G32" s="20" t="s">
        <v>34</v>
      </c>
      <c r="H32" s="21"/>
      <c r="I32" s="20" t="s">
        <v>34</v>
      </c>
      <c r="J32" s="21"/>
      <c r="K32" s="20" t="s">
        <v>34</v>
      </c>
      <c r="L32" s="21"/>
      <c r="M32" s="20" t="s">
        <v>34</v>
      </c>
    </row>
    <row r="33" ht="15.75" thickTop="1" x14ac:dyDescent="0.25"/>
  </sheetData>
  <mergeCells count="11">
    <mergeCell ref="A32:B32"/>
    <mergeCell ref="A22:M22"/>
    <mergeCell ref="A3:M3"/>
    <mergeCell ref="A1:M1"/>
    <mergeCell ref="B4:C4"/>
    <mergeCell ref="D4:E4"/>
    <mergeCell ref="F4:G4"/>
    <mergeCell ref="J4:K4"/>
    <mergeCell ref="L4:M4"/>
    <mergeCell ref="A13:M13"/>
    <mergeCell ref="H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29" sqref="F29"/>
    </sheetView>
  </sheetViews>
  <sheetFormatPr defaultRowHeight="15" x14ac:dyDescent="0.25"/>
  <cols>
    <col min="1" max="1" width="11.42578125" customWidth="1"/>
    <col min="2" max="13" width="9.5703125" customWidth="1"/>
  </cols>
  <sheetData>
    <row r="1" spans="1:13" ht="35.25" customHeight="1" thickBot="1" x14ac:dyDescent="0.3">
      <c r="A1" s="84" t="s">
        <v>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75" thickTop="1" x14ac:dyDescent="0.25">
      <c r="A2" s="27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</row>
    <row r="3" spans="1:13" ht="15.75" customHeight="1" x14ac:dyDescent="0.25">
      <c r="A3" s="82" t="s">
        <v>36</v>
      </c>
      <c r="B3" s="78" t="s">
        <v>67</v>
      </c>
      <c r="C3" s="78"/>
      <c r="D3" s="78"/>
      <c r="E3" s="78"/>
      <c r="F3" s="78" t="s">
        <v>61</v>
      </c>
      <c r="G3" s="78"/>
      <c r="H3" s="78"/>
      <c r="I3" s="78"/>
      <c r="J3" s="78" t="s">
        <v>62</v>
      </c>
      <c r="K3" s="78"/>
      <c r="L3" s="78"/>
      <c r="M3" s="78"/>
    </row>
    <row r="4" spans="1:13" ht="40.5" customHeight="1" x14ac:dyDescent="0.25">
      <c r="A4" s="79"/>
      <c r="B4" s="79" t="s">
        <v>60</v>
      </c>
      <c r="C4" s="79"/>
      <c r="D4" s="79" t="s">
        <v>63</v>
      </c>
      <c r="E4" s="79"/>
      <c r="F4" s="79" t="s">
        <v>60</v>
      </c>
      <c r="G4" s="79"/>
      <c r="H4" s="79" t="s">
        <v>63</v>
      </c>
      <c r="I4" s="79"/>
      <c r="J4" s="79" t="s">
        <v>60</v>
      </c>
      <c r="K4" s="79"/>
      <c r="L4" s="79" t="s">
        <v>63</v>
      </c>
      <c r="M4" s="79"/>
    </row>
    <row r="5" spans="1:13" x14ac:dyDescent="0.25">
      <c r="A5" s="27" t="s">
        <v>0</v>
      </c>
      <c r="B5" s="5">
        <v>2.4080750000000002</v>
      </c>
      <c r="C5" s="5">
        <v>2.4392580000000001</v>
      </c>
      <c r="D5" s="5">
        <v>-1.2380629999999999</v>
      </c>
      <c r="E5" s="5">
        <v>-1.2823990000000001</v>
      </c>
      <c r="F5" s="5">
        <v>1.6414230000000001</v>
      </c>
      <c r="G5" s="5">
        <v>1.6158459999999999</v>
      </c>
      <c r="H5" s="5">
        <v>-0.20372199999999999</v>
      </c>
      <c r="I5" s="5">
        <v>-0.143431</v>
      </c>
      <c r="J5" s="5">
        <v>0.87657399999999996</v>
      </c>
      <c r="K5" s="5">
        <v>0.86301700000000003</v>
      </c>
      <c r="L5" s="5">
        <v>-8.7925699999999996E-2</v>
      </c>
      <c r="M5" s="5">
        <v>-0.1003624</v>
      </c>
    </row>
    <row r="6" spans="1:13" x14ac:dyDescent="0.25">
      <c r="A6" s="27"/>
      <c r="B6" s="18">
        <v>5.6630699999999999E-2</v>
      </c>
      <c r="C6" s="18">
        <v>4.0677600000000001E-2</v>
      </c>
      <c r="D6" s="18">
        <v>5.7165500000000001E-2</v>
      </c>
      <c r="E6" s="18">
        <v>4.5341199999999998E-2</v>
      </c>
      <c r="F6" s="18">
        <v>5.9959800000000001E-2</v>
      </c>
      <c r="G6" s="18">
        <v>6.3722500000000001E-2</v>
      </c>
      <c r="H6" s="18">
        <v>5.2444900000000003E-2</v>
      </c>
      <c r="I6" s="18">
        <v>5.6635100000000001E-2</v>
      </c>
      <c r="J6" s="18">
        <v>2.6368300000000001E-2</v>
      </c>
      <c r="K6" s="18">
        <v>2.5772900000000001E-2</v>
      </c>
      <c r="L6" s="18">
        <v>3.2996400000000002E-2</v>
      </c>
      <c r="M6" s="18">
        <v>3.3911999999999998E-2</v>
      </c>
    </row>
    <row r="7" spans="1:13" x14ac:dyDescent="0.25">
      <c r="A7" s="2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7" t="s">
        <v>1</v>
      </c>
      <c r="B8" s="5">
        <v>-2.6730400000000001E-2</v>
      </c>
      <c r="C8" s="5">
        <v>-3.1637199999999997E-2</v>
      </c>
      <c r="D8" s="5">
        <v>7.6054999999999998E-2</v>
      </c>
      <c r="E8" s="5">
        <v>5.2309000000000001E-2</v>
      </c>
      <c r="F8" s="5">
        <v>-0.2040517</v>
      </c>
      <c r="G8" s="5">
        <v>-0.1960286</v>
      </c>
      <c r="H8" s="5">
        <v>1.545579</v>
      </c>
      <c r="I8" s="5">
        <v>1.537239</v>
      </c>
      <c r="J8" s="5">
        <v>-7.2814500000000004E-2</v>
      </c>
      <c r="K8" s="5">
        <v>-9.55289E-2</v>
      </c>
      <c r="L8" s="5">
        <v>0.84323700000000001</v>
      </c>
      <c r="M8" s="5">
        <v>0.827098</v>
      </c>
    </row>
    <row r="9" spans="1:13" x14ac:dyDescent="0.25">
      <c r="A9" s="27" t="s">
        <v>38</v>
      </c>
      <c r="B9" s="17">
        <v>5.7373599999999997E-2</v>
      </c>
      <c r="C9" s="17">
        <v>3.6944200000000003E-2</v>
      </c>
      <c r="D9" s="17">
        <v>7.3436500000000002E-2</v>
      </c>
      <c r="E9" s="17">
        <v>5.1403499999999998E-2</v>
      </c>
      <c r="F9" s="18">
        <v>5.1567099999999998E-2</v>
      </c>
      <c r="G9" s="18">
        <v>4.3592400000000003E-2</v>
      </c>
      <c r="H9" s="18">
        <v>6.5250799999999998E-2</v>
      </c>
      <c r="I9" s="18">
        <v>6.3949000000000006E-2</v>
      </c>
      <c r="J9" s="18">
        <v>2.3512999999999999E-2</v>
      </c>
      <c r="K9" s="18">
        <v>2.5778599999999999E-2</v>
      </c>
      <c r="L9" s="18">
        <v>3.8784100000000002E-2</v>
      </c>
      <c r="M9" s="18">
        <v>4.1358800000000001E-2</v>
      </c>
    </row>
    <row r="10" spans="1:13" x14ac:dyDescent="0.25">
      <c r="A10" s="2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7" t="s">
        <v>32</v>
      </c>
      <c r="B11" s="1"/>
      <c r="C11" s="27" t="s">
        <v>34</v>
      </c>
      <c r="D11" s="1"/>
      <c r="E11" s="27" t="s">
        <v>34</v>
      </c>
      <c r="F11" s="1"/>
      <c r="G11" s="27" t="s">
        <v>34</v>
      </c>
      <c r="H11" s="1"/>
      <c r="I11" s="27" t="s">
        <v>34</v>
      </c>
      <c r="J11" s="1"/>
      <c r="K11" s="27" t="s">
        <v>34</v>
      </c>
      <c r="L11" s="1"/>
      <c r="M11" s="27" t="s">
        <v>34</v>
      </c>
    </row>
    <row r="12" spans="1:13" ht="31.5" customHeight="1" x14ac:dyDescent="0.25">
      <c r="A12" s="83" t="s">
        <v>33</v>
      </c>
      <c r="B12" s="83"/>
      <c r="C12" s="30" t="s">
        <v>34</v>
      </c>
      <c r="D12" s="31"/>
      <c r="E12" s="30" t="s">
        <v>34</v>
      </c>
      <c r="F12" s="31"/>
      <c r="G12" s="30" t="s">
        <v>34</v>
      </c>
      <c r="H12" s="31"/>
      <c r="I12" s="30" t="s">
        <v>34</v>
      </c>
      <c r="J12" s="31"/>
      <c r="K12" s="30" t="s">
        <v>34</v>
      </c>
      <c r="L12" s="31"/>
      <c r="M12" s="30" t="s">
        <v>34</v>
      </c>
    </row>
    <row r="13" spans="1:13" ht="16.5" customHeight="1" x14ac:dyDescent="0.25">
      <c r="A13" s="32"/>
      <c r="B13" s="32"/>
      <c r="C13" s="30"/>
      <c r="D13" s="31"/>
      <c r="E13" s="30"/>
      <c r="F13" s="31"/>
      <c r="G13" s="30"/>
      <c r="H13" s="31"/>
      <c r="I13" s="30"/>
      <c r="J13" s="31"/>
      <c r="K13" s="30"/>
      <c r="L13" s="31"/>
      <c r="M13" s="30"/>
    </row>
    <row r="14" spans="1:13" ht="16.5" x14ac:dyDescent="0.25">
      <c r="A14" s="33" t="s">
        <v>37</v>
      </c>
      <c r="B14" s="34">
        <v>0.7954</v>
      </c>
      <c r="C14" s="34">
        <v>0.81830000000000003</v>
      </c>
      <c r="D14" s="34">
        <v>0.37440000000000001</v>
      </c>
      <c r="E14" s="34">
        <v>0.40970000000000001</v>
      </c>
      <c r="F14" s="34">
        <v>0.81259999999999999</v>
      </c>
      <c r="G14" s="34">
        <v>0.83420000000000005</v>
      </c>
      <c r="H14" s="34">
        <v>0.84719999999999995</v>
      </c>
      <c r="I14" s="34">
        <v>0.86519999999999997</v>
      </c>
      <c r="J14" s="34">
        <v>0.9345</v>
      </c>
      <c r="K14" s="34">
        <v>0.94359999999999999</v>
      </c>
      <c r="L14" s="34">
        <v>0.93240000000000001</v>
      </c>
      <c r="M14" s="34">
        <v>0.93869999999999998</v>
      </c>
    </row>
    <row r="15" spans="1:13" x14ac:dyDescent="0.25">
      <c r="A15" s="33" t="s">
        <v>64</v>
      </c>
      <c r="B15" s="80">
        <v>2977</v>
      </c>
      <c r="C15" s="80"/>
      <c r="D15" s="80"/>
      <c r="E15" s="80"/>
      <c r="F15" s="80">
        <v>1030</v>
      </c>
      <c r="G15" s="80"/>
      <c r="H15" s="80"/>
      <c r="I15" s="80"/>
      <c r="J15" s="80">
        <v>935</v>
      </c>
      <c r="K15" s="80"/>
      <c r="L15" s="80"/>
      <c r="M15" s="80"/>
    </row>
    <row r="16" spans="1:13" ht="15.75" thickBot="1" x14ac:dyDescent="0.3">
      <c r="A16" s="26" t="s">
        <v>65</v>
      </c>
      <c r="B16" s="81">
        <v>306</v>
      </c>
      <c r="C16" s="81"/>
      <c r="D16" s="81"/>
      <c r="E16" s="81"/>
      <c r="F16" s="81">
        <v>279</v>
      </c>
      <c r="G16" s="81"/>
      <c r="H16" s="81"/>
      <c r="I16" s="81"/>
      <c r="J16" s="81">
        <v>280</v>
      </c>
      <c r="K16" s="81"/>
      <c r="L16" s="81"/>
      <c r="M16" s="81"/>
    </row>
    <row r="17" spans="1:13" ht="16.5" thickTop="1" x14ac:dyDescent="0.25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</sheetData>
  <mergeCells count="18">
    <mergeCell ref="A1:M1"/>
    <mergeCell ref="B4:C4"/>
    <mergeCell ref="D4:E4"/>
    <mergeCell ref="F4:G4"/>
    <mergeCell ref="H4:I4"/>
    <mergeCell ref="J4:K4"/>
    <mergeCell ref="L4:M4"/>
    <mergeCell ref="J15:M15"/>
    <mergeCell ref="J16:M16"/>
    <mergeCell ref="A3:A4"/>
    <mergeCell ref="A12:B12"/>
    <mergeCell ref="B3:E3"/>
    <mergeCell ref="F3:I3"/>
    <mergeCell ref="J3:M3"/>
    <mergeCell ref="B15:E15"/>
    <mergeCell ref="B16:E16"/>
    <mergeCell ref="F15:I15"/>
    <mergeCell ref="F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9" width="10.42578125" customWidth="1"/>
  </cols>
  <sheetData>
    <row r="1" spans="1:9" ht="18.75" customHeight="1" thickBot="1" x14ac:dyDescent="0.3">
      <c r="A1" s="84" t="s">
        <v>102</v>
      </c>
      <c r="B1" s="84"/>
      <c r="C1" s="84"/>
      <c r="D1" s="84"/>
      <c r="E1" s="84"/>
      <c r="F1" s="84"/>
      <c r="G1" s="84"/>
      <c r="H1" s="84"/>
      <c r="I1" s="84"/>
    </row>
    <row r="2" spans="1:9" ht="15.75" thickTop="1" x14ac:dyDescent="0.25">
      <c r="A2" s="38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</row>
    <row r="3" spans="1:9" ht="15.75" customHeight="1" x14ac:dyDescent="0.25">
      <c r="A3" s="82" t="s">
        <v>36</v>
      </c>
      <c r="B3" s="78" t="s">
        <v>99</v>
      </c>
      <c r="C3" s="78"/>
      <c r="D3" s="78"/>
      <c r="E3" s="78"/>
      <c r="F3" s="78"/>
      <c r="G3" s="78"/>
      <c r="H3" s="78"/>
      <c r="I3" s="78"/>
    </row>
    <row r="4" spans="1:9" ht="40.5" customHeight="1" x14ac:dyDescent="0.25">
      <c r="A4" s="79"/>
      <c r="B4" s="79" t="s">
        <v>74</v>
      </c>
      <c r="C4" s="79"/>
      <c r="D4" s="79" t="s">
        <v>76</v>
      </c>
      <c r="E4" s="79"/>
      <c r="F4" s="79" t="s">
        <v>100</v>
      </c>
      <c r="G4" s="79"/>
      <c r="H4" s="79" t="s">
        <v>77</v>
      </c>
      <c r="I4" s="79"/>
    </row>
    <row r="5" spans="1:9" x14ac:dyDescent="0.25">
      <c r="A5" s="38" t="s">
        <v>0</v>
      </c>
      <c r="B5" s="5">
        <v>-8.9395100000000005E-2</v>
      </c>
      <c r="C5" s="5">
        <v>-8.7587600000000002E-2</v>
      </c>
      <c r="D5" s="5">
        <v>-4.65034E-2</v>
      </c>
      <c r="E5" s="5">
        <v>-5.74181E-2</v>
      </c>
      <c r="F5" s="5">
        <v>3.5754500000000002E-2</v>
      </c>
      <c r="G5" s="5">
        <v>2.62954E-2</v>
      </c>
      <c r="H5" s="5">
        <v>-9.1178000000000006E-3</v>
      </c>
      <c r="I5" s="5">
        <v>-2.0074999999999999E-2</v>
      </c>
    </row>
    <row r="6" spans="1:9" x14ac:dyDescent="0.25">
      <c r="A6" s="38"/>
      <c r="B6" s="18">
        <v>3.3907300000000001E-2</v>
      </c>
      <c r="C6" s="18">
        <v>2.5079899999999999E-2</v>
      </c>
      <c r="D6" s="17">
        <v>4.0591799999999997E-2</v>
      </c>
      <c r="E6" s="18">
        <v>2.9159899999999999E-2</v>
      </c>
      <c r="F6" s="17">
        <v>8.2652199999999995E-2</v>
      </c>
      <c r="G6" s="17">
        <v>4.2176600000000002E-2</v>
      </c>
      <c r="H6" s="17">
        <v>1.8388499999999999E-2</v>
      </c>
      <c r="I6" s="17">
        <v>1.43115E-2</v>
      </c>
    </row>
    <row r="7" spans="1:9" x14ac:dyDescent="0.25">
      <c r="A7" s="38"/>
      <c r="B7" s="18"/>
      <c r="C7" s="18"/>
      <c r="D7" s="18"/>
      <c r="E7" s="18"/>
      <c r="F7" s="18"/>
      <c r="G7" s="18"/>
      <c r="H7" s="18"/>
      <c r="I7" s="18"/>
    </row>
    <row r="8" spans="1:9" ht="16.5" x14ac:dyDescent="0.25">
      <c r="A8" s="33" t="s">
        <v>37</v>
      </c>
      <c r="B8" s="34">
        <v>6.8999999999999999E-3</v>
      </c>
      <c r="C8" s="34">
        <v>3.78E-2</v>
      </c>
      <c r="D8" s="34">
        <v>2.0999999999999999E-3</v>
      </c>
      <c r="E8" s="34">
        <v>6.8500000000000005E-2</v>
      </c>
      <c r="F8" s="34">
        <v>1.2999999999999999E-3</v>
      </c>
      <c r="G8" s="34">
        <v>0.1134</v>
      </c>
      <c r="H8" s="34">
        <v>1E-4</v>
      </c>
      <c r="I8" s="34">
        <v>6.6900000000000001E-2</v>
      </c>
    </row>
    <row r="9" spans="1:9" x14ac:dyDescent="0.25">
      <c r="A9" s="33" t="s">
        <v>64</v>
      </c>
      <c r="B9" s="80">
        <v>1318</v>
      </c>
      <c r="C9" s="80"/>
      <c r="D9" s="80">
        <v>1306</v>
      </c>
      <c r="E9" s="80"/>
      <c r="F9" s="80">
        <v>436</v>
      </c>
      <c r="G9" s="80"/>
      <c r="H9" s="80">
        <v>2814</v>
      </c>
      <c r="I9" s="80"/>
    </row>
    <row r="10" spans="1:9" x14ac:dyDescent="0.25">
      <c r="A10" s="33" t="s">
        <v>65</v>
      </c>
      <c r="B10" s="85">
        <v>67</v>
      </c>
      <c r="C10" s="85"/>
      <c r="D10" s="85">
        <v>68</v>
      </c>
      <c r="E10" s="85"/>
      <c r="F10" s="85">
        <v>25</v>
      </c>
      <c r="G10" s="85"/>
      <c r="H10" s="85">
        <v>147</v>
      </c>
      <c r="I10" s="85"/>
    </row>
    <row r="11" spans="1:9" x14ac:dyDescent="0.25">
      <c r="A11" s="33"/>
      <c r="B11" s="55"/>
      <c r="C11" s="55"/>
      <c r="D11" s="55"/>
      <c r="E11" s="55"/>
      <c r="F11" s="55"/>
      <c r="G11" s="55"/>
      <c r="H11" s="55"/>
      <c r="I11" s="55"/>
    </row>
    <row r="12" spans="1:9" ht="27" customHeight="1" x14ac:dyDescent="0.25">
      <c r="A12" s="79" t="s">
        <v>101</v>
      </c>
      <c r="B12" s="79"/>
      <c r="C12" s="79"/>
      <c r="D12" s="79"/>
      <c r="E12" s="79"/>
      <c r="F12" s="79"/>
      <c r="G12" s="79"/>
      <c r="H12" s="79"/>
      <c r="I12" s="79"/>
    </row>
    <row r="13" spans="1:9" x14ac:dyDescent="0.25">
      <c r="A13" s="38" t="s">
        <v>0</v>
      </c>
      <c r="B13" s="5">
        <v>2.268707</v>
      </c>
      <c r="C13" s="5">
        <v>2.2362259999999998</v>
      </c>
      <c r="D13" s="5">
        <v>2.292665</v>
      </c>
      <c r="E13" s="5">
        <v>2.3165260000000001</v>
      </c>
      <c r="F13" s="5">
        <v>2.3691390000000001</v>
      </c>
      <c r="G13" s="5">
        <v>2.3520910000000002</v>
      </c>
      <c r="H13" s="5">
        <v>2.505347</v>
      </c>
      <c r="I13" s="5">
        <v>2.5514619999999999</v>
      </c>
    </row>
    <row r="14" spans="1:9" x14ac:dyDescent="0.25">
      <c r="A14" s="38"/>
      <c r="B14" s="18">
        <v>9.2172100000000007E-2</v>
      </c>
      <c r="C14" s="18">
        <v>9.3780699999999995E-2</v>
      </c>
      <c r="D14" s="18">
        <v>0.10072830000000001</v>
      </c>
      <c r="E14" s="18">
        <v>7.56159E-2</v>
      </c>
      <c r="F14" s="18">
        <v>0.12721769999999999</v>
      </c>
      <c r="G14" s="18">
        <v>0.1249707</v>
      </c>
      <c r="H14" s="18">
        <v>6.6747899999999999E-2</v>
      </c>
      <c r="I14" s="18">
        <v>4.52054E-2</v>
      </c>
    </row>
    <row r="15" spans="1:9" x14ac:dyDescent="0.25">
      <c r="A15" s="38"/>
      <c r="B15" s="1"/>
      <c r="C15" s="1"/>
      <c r="D15" s="1"/>
      <c r="E15" s="1"/>
      <c r="F15" s="1"/>
      <c r="G15" s="1"/>
      <c r="H15" s="1"/>
      <c r="I15" s="1"/>
    </row>
    <row r="16" spans="1:9" ht="16.5" x14ac:dyDescent="0.25">
      <c r="A16" s="33" t="s">
        <v>37</v>
      </c>
      <c r="B16" s="34">
        <v>0.61890000000000001</v>
      </c>
      <c r="C16" s="34">
        <v>0.64839999999999998</v>
      </c>
      <c r="D16" s="34">
        <v>0.59250000000000003</v>
      </c>
      <c r="E16" s="34">
        <v>0.63670000000000004</v>
      </c>
      <c r="F16" s="34">
        <v>0.628</v>
      </c>
      <c r="G16" s="34">
        <v>0.66920000000000002</v>
      </c>
      <c r="H16" s="34">
        <v>0.70240000000000002</v>
      </c>
      <c r="I16" s="34">
        <v>0.73960000000000004</v>
      </c>
    </row>
    <row r="17" spans="1:9" x14ac:dyDescent="0.25">
      <c r="A17" s="38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38" t="s">
        <v>32</v>
      </c>
      <c r="B18" s="1"/>
      <c r="C18" s="38" t="s">
        <v>34</v>
      </c>
      <c r="D18" s="1"/>
      <c r="E18" s="38" t="s">
        <v>34</v>
      </c>
      <c r="F18" s="1"/>
      <c r="G18" s="38" t="s">
        <v>34</v>
      </c>
      <c r="H18" s="1"/>
      <c r="I18" s="38" t="s">
        <v>34</v>
      </c>
    </row>
    <row r="19" spans="1:9" ht="31.5" customHeight="1" x14ac:dyDescent="0.25">
      <c r="A19" s="83" t="s">
        <v>33</v>
      </c>
      <c r="B19" s="83"/>
      <c r="C19" s="30" t="s">
        <v>34</v>
      </c>
      <c r="D19" s="31"/>
      <c r="E19" s="30" t="s">
        <v>34</v>
      </c>
      <c r="F19" s="31"/>
      <c r="G19" s="30" t="s">
        <v>34</v>
      </c>
      <c r="H19" s="31"/>
      <c r="I19" s="30" t="s">
        <v>34</v>
      </c>
    </row>
    <row r="20" spans="1:9" ht="16.5" customHeight="1" x14ac:dyDescent="0.25">
      <c r="A20" s="39"/>
      <c r="B20" s="39"/>
      <c r="C20" s="30"/>
      <c r="D20" s="31"/>
      <c r="E20" s="30"/>
      <c r="F20" s="31"/>
      <c r="G20" s="30"/>
      <c r="H20" s="31"/>
      <c r="I20" s="30"/>
    </row>
    <row r="21" spans="1:9" x14ac:dyDescent="0.25">
      <c r="A21" s="33" t="s">
        <v>64</v>
      </c>
      <c r="B21" s="80">
        <v>441</v>
      </c>
      <c r="C21" s="80"/>
      <c r="D21" s="80">
        <v>586</v>
      </c>
      <c r="E21" s="80"/>
      <c r="F21" s="80">
        <v>205</v>
      </c>
      <c r="G21" s="80"/>
      <c r="H21" s="80">
        <v>1745</v>
      </c>
      <c r="I21" s="80"/>
    </row>
    <row r="22" spans="1:9" ht="15.75" thickBot="1" x14ac:dyDescent="0.3">
      <c r="A22" s="37" t="s">
        <v>65</v>
      </c>
      <c r="B22" s="81">
        <v>66</v>
      </c>
      <c r="C22" s="81"/>
      <c r="D22" s="81">
        <v>68</v>
      </c>
      <c r="E22" s="81"/>
      <c r="F22" s="81">
        <v>25</v>
      </c>
      <c r="G22" s="81"/>
      <c r="H22" s="81">
        <v>147</v>
      </c>
      <c r="I22" s="81"/>
    </row>
    <row r="23" spans="1:9" ht="16.5" thickTop="1" x14ac:dyDescent="0.25">
      <c r="A23" s="28"/>
      <c r="B23" s="29"/>
      <c r="C23" s="29"/>
      <c r="D23" s="29"/>
      <c r="E23" s="29"/>
      <c r="F23" s="29"/>
      <c r="G23" s="29"/>
      <c r="H23" s="29"/>
      <c r="I23" s="29"/>
    </row>
  </sheetData>
  <mergeCells count="25">
    <mergeCell ref="B3:I3"/>
    <mergeCell ref="A19:B19"/>
    <mergeCell ref="A1:I1"/>
    <mergeCell ref="A3:A4"/>
    <mergeCell ref="B4:C4"/>
    <mergeCell ref="D4:E4"/>
    <mergeCell ref="F4:G4"/>
    <mergeCell ref="H4:I4"/>
    <mergeCell ref="A12:I12"/>
    <mergeCell ref="B9:C9"/>
    <mergeCell ref="D9:E9"/>
    <mergeCell ref="F9:G9"/>
    <mergeCell ref="H9:I9"/>
    <mergeCell ref="B10:C10"/>
    <mergeCell ref="D10:E10"/>
    <mergeCell ref="F10:G10"/>
    <mergeCell ref="H10:I10"/>
    <mergeCell ref="B21:C21"/>
    <mergeCell ref="D21:E21"/>
    <mergeCell ref="F21:G21"/>
    <mergeCell ref="H21:I21"/>
    <mergeCell ref="B22:C22"/>
    <mergeCell ref="D22:E22"/>
    <mergeCell ref="F22:G22"/>
    <mergeCell ref="H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workbookViewId="0">
      <selection sqref="A1:I24"/>
    </sheetView>
  </sheetViews>
  <sheetFormatPr defaultRowHeight="15" x14ac:dyDescent="0.25"/>
  <cols>
    <col min="1" max="1" width="31.7109375" style="40" customWidth="1"/>
    <col min="2" max="9" width="11.7109375" style="40" customWidth="1"/>
    <col min="10" max="16384" width="9.140625" style="40"/>
  </cols>
  <sheetData>
    <row r="1" spans="1:9" ht="29.25" customHeight="1" thickBot="1" x14ac:dyDescent="0.3">
      <c r="A1" s="86" t="s">
        <v>103</v>
      </c>
      <c r="B1" s="86"/>
      <c r="C1" s="86"/>
      <c r="D1" s="86"/>
      <c r="E1" s="86"/>
      <c r="F1" s="86"/>
      <c r="G1" s="86"/>
      <c r="H1" s="86"/>
      <c r="I1" s="86"/>
    </row>
    <row r="2" spans="1:9" ht="15.75" thickTop="1" x14ac:dyDescent="0.25">
      <c r="A2" s="54"/>
      <c r="B2" s="53">
        <v>1</v>
      </c>
      <c r="C2" s="53">
        <v>2</v>
      </c>
      <c r="D2" s="53">
        <v>3</v>
      </c>
      <c r="E2" s="53">
        <v>4</v>
      </c>
      <c r="F2" s="53">
        <v>5</v>
      </c>
      <c r="G2" s="53">
        <v>6</v>
      </c>
      <c r="H2" s="53">
        <v>7</v>
      </c>
      <c r="I2" s="53">
        <v>8</v>
      </c>
    </row>
    <row r="3" spans="1:9" x14ac:dyDescent="0.25">
      <c r="A3" s="46"/>
      <c r="B3" s="87" t="s">
        <v>73</v>
      </c>
      <c r="C3" s="87"/>
      <c r="D3" s="87"/>
      <c r="E3" s="87"/>
      <c r="F3" s="87"/>
      <c r="G3" s="87"/>
      <c r="H3" s="87"/>
      <c r="I3" s="46"/>
    </row>
    <row r="4" spans="1:9" ht="40.5" customHeight="1" x14ac:dyDescent="0.25">
      <c r="A4" s="52"/>
      <c r="B4" s="88" t="s">
        <v>74</v>
      </c>
      <c r="C4" s="88"/>
      <c r="D4" s="88" t="s">
        <v>76</v>
      </c>
      <c r="E4" s="88"/>
      <c r="F4" s="88" t="s">
        <v>100</v>
      </c>
      <c r="G4" s="88"/>
      <c r="H4" s="88" t="s">
        <v>77</v>
      </c>
      <c r="I4" s="88"/>
    </row>
    <row r="5" spans="1:9" x14ac:dyDescent="0.25">
      <c r="A5" s="46"/>
      <c r="B5" s="46"/>
      <c r="C5" s="46"/>
      <c r="D5" s="46"/>
      <c r="E5" s="46"/>
      <c r="F5" s="46"/>
      <c r="G5" s="46"/>
      <c r="H5" s="46"/>
      <c r="I5" s="46"/>
    </row>
    <row r="6" spans="1:9" x14ac:dyDescent="0.25">
      <c r="A6" s="89" t="s">
        <v>71</v>
      </c>
      <c r="B6" s="51">
        <v>-0.39852880000000002</v>
      </c>
      <c r="C6" s="51">
        <v>-1.0990930000000001</v>
      </c>
      <c r="D6" s="51">
        <v>4.3523199999999998E-2</v>
      </c>
      <c r="E6" s="51">
        <v>3.5964999999999997E-2</v>
      </c>
      <c r="F6" s="51">
        <v>0.44804169999999999</v>
      </c>
      <c r="G6" s="51">
        <v>0.16865069999999999</v>
      </c>
      <c r="H6" s="51">
        <v>1.2261599999999999E-2</v>
      </c>
      <c r="I6" s="51">
        <v>-1.45504E-2</v>
      </c>
    </row>
    <row r="7" spans="1:9" x14ac:dyDescent="0.25">
      <c r="A7" s="89"/>
      <c r="B7" s="50">
        <v>1.03779</v>
      </c>
      <c r="C7" s="50">
        <v>6.550376</v>
      </c>
      <c r="D7" s="50">
        <v>0.17829639999999999</v>
      </c>
      <c r="E7" s="50">
        <v>8.7321200000000002E-2</v>
      </c>
      <c r="F7" s="50">
        <v>1.107326</v>
      </c>
      <c r="G7" s="50">
        <v>0.25906760000000001</v>
      </c>
      <c r="H7" s="50">
        <v>7.4944399999999994E-2</v>
      </c>
      <c r="I7" s="50">
        <v>5.6117500000000001E-2</v>
      </c>
    </row>
    <row r="8" spans="1:9" ht="16.5" customHeight="1" x14ac:dyDescent="0.25">
      <c r="A8" s="47" t="s">
        <v>70</v>
      </c>
      <c r="B8" s="46"/>
      <c r="C8" s="46"/>
      <c r="D8" s="46"/>
      <c r="E8" s="46"/>
      <c r="F8" s="46"/>
      <c r="G8" s="46"/>
      <c r="H8" s="46"/>
      <c r="I8" s="46"/>
    </row>
    <row r="9" spans="1:9" ht="16.5" customHeight="1" x14ac:dyDescent="0.25">
      <c r="A9" s="45" t="s">
        <v>69</v>
      </c>
      <c r="B9" s="43">
        <f t="shared" ref="B9:E9" si="0">-1000*B6/0.006</f>
        <v>66421.46666666666</v>
      </c>
      <c r="C9" s="43">
        <f t="shared" si="0"/>
        <v>183182.16666666669</v>
      </c>
      <c r="D9" s="43">
        <f t="shared" si="0"/>
        <v>-7253.8666666666659</v>
      </c>
      <c r="E9" s="43">
        <f t="shared" si="0"/>
        <v>-5994.1666666666661</v>
      </c>
      <c r="F9" s="43"/>
      <c r="G9" s="43"/>
      <c r="H9" s="43"/>
      <c r="I9" s="43"/>
    </row>
    <row r="10" spans="1:9" ht="16.5" customHeight="1" x14ac:dyDescent="0.25">
      <c r="A10" s="45" t="s">
        <v>68</v>
      </c>
      <c r="B10" s="43">
        <f t="shared" ref="B10:E10" si="1">-1000*B6/0.002</f>
        <v>199264.4</v>
      </c>
      <c r="C10" s="43">
        <f t="shared" si="1"/>
        <v>549546.5</v>
      </c>
      <c r="D10" s="43">
        <f t="shared" si="1"/>
        <v>-21761.599999999999</v>
      </c>
      <c r="E10" s="43">
        <f t="shared" si="1"/>
        <v>-17982.499999999996</v>
      </c>
      <c r="F10" s="43"/>
      <c r="G10" s="43"/>
      <c r="H10" s="43"/>
      <c r="I10" s="43"/>
    </row>
    <row r="11" spans="1:9" ht="16.5" customHeight="1" x14ac:dyDescent="0.25">
      <c r="A11" s="45" t="s">
        <v>92</v>
      </c>
      <c r="B11" s="43"/>
      <c r="C11" s="43"/>
      <c r="D11" s="43"/>
      <c r="E11" s="43"/>
      <c r="F11" s="43">
        <f>-1000*F6/0.001</f>
        <v>-448041.69999999995</v>
      </c>
      <c r="G11" s="43">
        <f t="shared" ref="G11:I11" si="2">-1000*G6/0.001</f>
        <v>-168650.69999999998</v>
      </c>
      <c r="H11" s="43">
        <f t="shared" si="2"/>
        <v>-12261.599999999999</v>
      </c>
      <c r="I11" s="43">
        <f t="shared" si="2"/>
        <v>14550.4</v>
      </c>
    </row>
    <row r="12" spans="1:9" ht="24.75" customHeight="1" x14ac:dyDescent="0.25">
      <c r="A12" s="45" t="s">
        <v>93</v>
      </c>
      <c r="B12" s="43"/>
      <c r="C12" s="43"/>
      <c r="D12" s="43"/>
      <c r="E12" s="43"/>
      <c r="F12" s="43">
        <f>-1000*F6/0.0004</f>
        <v>-1120104.25</v>
      </c>
      <c r="G12" s="43">
        <f t="shared" ref="G12:I12" si="3">-1000*G6/0.0004</f>
        <v>-421626.75</v>
      </c>
      <c r="H12" s="43">
        <f t="shared" si="3"/>
        <v>-30653.999999999996</v>
      </c>
      <c r="I12" s="43">
        <f t="shared" si="3"/>
        <v>36376</v>
      </c>
    </row>
    <row r="13" spans="1:9" x14ac:dyDescent="0.25">
      <c r="A13" s="46"/>
      <c r="B13" s="46"/>
      <c r="C13" s="46"/>
      <c r="D13" s="46"/>
      <c r="E13" s="46"/>
      <c r="F13" s="46"/>
      <c r="G13" s="46"/>
      <c r="H13" s="46"/>
      <c r="I13" s="46"/>
    </row>
    <row r="14" spans="1:9" x14ac:dyDescent="0.25">
      <c r="A14" s="52"/>
      <c r="B14" s="90" t="s">
        <v>72</v>
      </c>
      <c r="C14" s="90"/>
      <c r="D14" s="90"/>
      <c r="E14" s="90"/>
      <c r="F14" s="90"/>
      <c r="G14" s="90"/>
      <c r="H14" s="90"/>
      <c r="I14" s="90"/>
    </row>
    <row r="15" spans="1:9" x14ac:dyDescent="0.25">
      <c r="A15" s="89" t="s">
        <v>71</v>
      </c>
      <c r="B15" s="51">
        <v>-0.2446402</v>
      </c>
      <c r="C15" s="51">
        <v>-1.133839</v>
      </c>
      <c r="D15" s="51">
        <v>-0.56228040000000001</v>
      </c>
      <c r="E15" s="51">
        <v>-0.34962939999999998</v>
      </c>
      <c r="F15" s="51">
        <v>0.28802319999999998</v>
      </c>
      <c r="G15" s="51">
        <v>0.37378820000000001</v>
      </c>
      <c r="H15" s="51">
        <v>2.59478E-2</v>
      </c>
      <c r="I15" s="51">
        <v>-9.8195000000000001E-3</v>
      </c>
    </row>
    <row r="16" spans="1:9" x14ac:dyDescent="0.25">
      <c r="A16" s="89"/>
      <c r="B16" s="50">
        <v>0.45591779999999998</v>
      </c>
      <c r="C16" s="50">
        <v>7.7210919999999996</v>
      </c>
      <c r="D16" s="50">
        <v>4.9250049999999996</v>
      </c>
      <c r="E16" s="50">
        <v>1.136582</v>
      </c>
      <c r="F16" s="50">
        <v>0.53576800000000002</v>
      </c>
      <c r="G16" s="50">
        <v>0.68949099999999997</v>
      </c>
      <c r="H16" s="50">
        <v>0.1207756</v>
      </c>
      <c r="I16" s="50">
        <v>8.1909399999999993E-2</v>
      </c>
    </row>
    <row r="17" spans="1:13" ht="16.5" customHeight="1" x14ac:dyDescent="0.25">
      <c r="A17" s="47" t="s">
        <v>70</v>
      </c>
      <c r="B17" s="46"/>
      <c r="C17" s="46"/>
      <c r="D17" s="46"/>
      <c r="E17" s="46"/>
      <c r="F17" s="46"/>
      <c r="G17" s="46"/>
      <c r="H17" s="46"/>
      <c r="I17" s="46"/>
    </row>
    <row r="18" spans="1:13" ht="16.5" customHeight="1" x14ac:dyDescent="0.25">
      <c r="A18" s="45" t="s">
        <v>69</v>
      </c>
      <c r="B18" s="43">
        <f>-1000*B15/0.006</f>
        <v>40773.366666666661</v>
      </c>
      <c r="C18" s="43">
        <f>-1000*C15/0.006</f>
        <v>188973.16666666666</v>
      </c>
      <c r="D18" s="43">
        <f t="shared" ref="D18:E18" si="4">-1000*D15/0.006</f>
        <v>93713.4</v>
      </c>
      <c r="E18" s="43">
        <f t="shared" si="4"/>
        <v>58271.566666666658</v>
      </c>
      <c r="F18" s="43"/>
      <c r="G18" s="43"/>
      <c r="H18" s="43"/>
      <c r="I18" s="43"/>
    </row>
    <row r="19" spans="1:13" ht="16.5" customHeight="1" x14ac:dyDescent="0.25">
      <c r="A19" s="45" t="s">
        <v>68</v>
      </c>
      <c r="B19" s="43">
        <f>-1000*B15/0.002</f>
        <v>122320.09999999999</v>
      </c>
      <c r="C19" s="43">
        <f>-1000*C15/0.002</f>
        <v>566919.5</v>
      </c>
      <c r="D19" s="43">
        <f t="shared" ref="D19:E19" si="5">-1000*D15/0.002</f>
        <v>281140.2</v>
      </c>
      <c r="E19" s="43">
        <f t="shared" si="5"/>
        <v>174814.69999999998</v>
      </c>
      <c r="F19" s="43"/>
      <c r="G19" s="43"/>
      <c r="H19" s="43"/>
      <c r="I19" s="43"/>
    </row>
    <row r="20" spans="1:13" ht="16.5" customHeight="1" x14ac:dyDescent="0.25">
      <c r="A20" s="45" t="s">
        <v>92</v>
      </c>
      <c r="B20" s="43"/>
      <c r="C20" s="43"/>
      <c r="D20" s="43"/>
      <c r="E20" s="43"/>
      <c r="F20" s="43">
        <f>-1000*F15/0.001</f>
        <v>-288023.19999999995</v>
      </c>
      <c r="G20" s="43">
        <f t="shared" ref="G20:I20" si="6">-1000*G15/0.001</f>
        <v>-373788.2</v>
      </c>
      <c r="H20" s="43">
        <f t="shared" si="6"/>
        <v>-25947.8</v>
      </c>
      <c r="I20" s="43">
        <f t="shared" si="6"/>
        <v>9819.5</v>
      </c>
    </row>
    <row r="21" spans="1:13" ht="24" customHeight="1" x14ac:dyDescent="0.25">
      <c r="A21" s="45" t="s">
        <v>93</v>
      </c>
      <c r="B21" s="43"/>
      <c r="C21" s="43"/>
      <c r="D21" s="43"/>
      <c r="E21" s="43"/>
      <c r="F21" s="43">
        <f>-1000*F15/0.0004</f>
        <v>-720057.99999999988</v>
      </c>
      <c r="G21" s="43">
        <f t="shared" ref="G21:I21" si="7">-1000*G15/0.0004</f>
        <v>-934470.5</v>
      </c>
      <c r="H21" s="43">
        <f t="shared" si="7"/>
        <v>-64869.5</v>
      </c>
      <c r="I21" s="43">
        <f t="shared" si="7"/>
        <v>24548.749999999996</v>
      </c>
    </row>
    <row r="22" spans="1:13" ht="16.5" customHeight="1" x14ac:dyDescent="0.25">
      <c r="A22" s="45"/>
      <c r="B22" s="43"/>
      <c r="C22" s="43"/>
      <c r="D22" s="43"/>
      <c r="E22" s="44"/>
      <c r="F22" s="43"/>
      <c r="G22" s="43"/>
      <c r="H22" s="43"/>
      <c r="I22" s="43"/>
    </row>
    <row r="23" spans="1:13" customFormat="1" x14ac:dyDescent="0.25">
      <c r="A23" s="33" t="s">
        <v>32</v>
      </c>
      <c r="B23" s="55"/>
      <c r="C23" s="33" t="s">
        <v>34</v>
      </c>
      <c r="D23" s="55"/>
      <c r="E23" s="33" t="s">
        <v>34</v>
      </c>
      <c r="F23" s="55"/>
      <c r="G23" s="33" t="s">
        <v>34</v>
      </c>
      <c r="H23" s="55"/>
      <c r="I23" s="33" t="s">
        <v>34</v>
      </c>
      <c r="J23" s="1"/>
      <c r="K23" s="35"/>
      <c r="L23" s="1"/>
      <c r="M23" s="35"/>
    </row>
    <row r="24" spans="1:13" customFormat="1" ht="18" customHeight="1" thickBot="1" x14ac:dyDescent="0.3">
      <c r="A24" s="84" t="s">
        <v>33</v>
      </c>
      <c r="B24" s="84"/>
      <c r="C24" s="20" t="s">
        <v>34</v>
      </c>
      <c r="D24" s="21"/>
      <c r="E24" s="20" t="s">
        <v>34</v>
      </c>
      <c r="F24" s="21"/>
      <c r="G24" s="20" t="s">
        <v>34</v>
      </c>
      <c r="H24" s="21"/>
      <c r="I24" s="20" t="s">
        <v>34</v>
      </c>
      <c r="J24" s="31"/>
      <c r="K24" s="30"/>
      <c r="L24" s="31"/>
      <c r="M24" s="30"/>
    </row>
    <row r="25" spans="1:13" ht="16.5" thickTop="1" x14ac:dyDescent="0.25">
      <c r="A25" s="42"/>
      <c r="B25" s="42"/>
      <c r="C25" s="42"/>
      <c r="D25" s="42"/>
      <c r="E25" s="42"/>
      <c r="F25" s="42"/>
      <c r="G25" s="42"/>
      <c r="H25" s="42"/>
      <c r="I25" s="42"/>
    </row>
    <row r="27" spans="1:13" x14ac:dyDescent="0.25">
      <c r="D27" s="41"/>
    </row>
  </sheetData>
  <mergeCells count="10">
    <mergeCell ref="A24:B24"/>
    <mergeCell ref="A6:A7"/>
    <mergeCell ref="A15:A16"/>
    <mergeCell ref="B14:I14"/>
    <mergeCell ref="A1:I1"/>
    <mergeCell ref="B3:H3"/>
    <mergeCell ref="B4:C4"/>
    <mergeCell ref="D4:E4"/>
    <mergeCell ref="F4:G4"/>
    <mergeCell ref="H4:I4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sqref="A1:I24"/>
    </sheetView>
  </sheetViews>
  <sheetFormatPr defaultRowHeight="15" x14ac:dyDescent="0.25"/>
  <cols>
    <col min="1" max="1" width="27" style="40" customWidth="1"/>
    <col min="2" max="5" width="8.28515625" style="40" customWidth="1"/>
    <col min="6" max="6" width="9.42578125" style="40" customWidth="1"/>
    <col min="7" max="9" width="8.28515625" style="40" customWidth="1"/>
    <col min="10" max="16384" width="9.140625" style="40"/>
  </cols>
  <sheetData>
    <row r="1" spans="1:9" ht="15.75" thickBot="1" x14ac:dyDescent="0.3">
      <c r="A1" s="87" t="s">
        <v>104</v>
      </c>
      <c r="B1" s="87"/>
      <c r="C1" s="87"/>
      <c r="D1" s="87"/>
      <c r="E1" s="87"/>
      <c r="F1" s="87"/>
      <c r="G1" s="87"/>
      <c r="H1" s="87"/>
      <c r="I1" s="87"/>
    </row>
    <row r="2" spans="1:9" ht="15.75" thickTop="1" x14ac:dyDescent="0.25">
      <c r="A2" s="54"/>
      <c r="B2" s="53">
        <v>1</v>
      </c>
      <c r="C2" s="53">
        <v>2</v>
      </c>
      <c r="D2" s="53">
        <v>3</v>
      </c>
      <c r="E2" s="53">
        <v>4</v>
      </c>
      <c r="F2" s="53">
        <v>5</v>
      </c>
      <c r="G2" s="53">
        <v>6</v>
      </c>
      <c r="H2" s="53">
        <v>7</v>
      </c>
      <c r="I2" s="53">
        <v>8</v>
      </c>
    </row>
    <row r="3" spans="1:9" x14ac:dyDescent="0.25">
      <c r="A3" s="46"/>
      <c r="B3" s="87" t="s">
        <v>73</v>
      </c>
      <c r="C3" s="87"/>
      <c r="D3" s="87"/>
      <c r="E3" s="87"/>
      <c r="F3" s="87"/>
      <c r="G3" s="87"/>
      <c r="H3" s="87"/>
      <c r="I3" s="46"/>
    </row>
    <row r="4" spans="1:9" ht="40.5" customHeight="1" x14ac:dyDescent="0.25">
      <c r="A4" s="52"/>
      <c r="B4" s="88" t="s">
        <v>74</v>
      </c>
      <c r="C4" s="88"/>
      <c r="D4" s="88" t="s">
        <v>76</v>
      </c>
      <c r="E4" s="88"/>
      <c r="F4" s="88" t="s">
        <v>100</v>
      </c>
      <c r="G4" s="88"/>
      <c r="H4" s="88" t="s">
        <v>77</v>
      </c>
      <c r="I4" s="88"/>
    </row>
    <row r="5" spans="1:9" x14ac:dyDescent="0.25">
      <c r="A5" s="46"/>
      <c r="B5" s="46"/>
      <c r="C5" s="46"/>
      <c r="D5" s="46"/>
      <c r="E5" s="46"/>
      <c r="F5" s="46"/>
      <c r="G5" s="46"/>
      <c r="H5" s="46"/>
      <c r="I5" s="46"/>
    </row>
    <row r="6" spans="1:9" x14ac:dyDescent="0.25">
      <c r="A6" s="89" t="s">
        <v>71</v>
      </c>
      <c r="B6" s="51">
        <v>-4.74551E-2</v>
      </c>
      <c r="C6" s="51">
        <v>-5.01652E-2</v>
      </c>
      <c r="D6" s="51">
        <v>-3.09118E-2</v>
      </c>
      <c r="E6" s="51">
        <v>-1.26307E-2</v>
      </c>
      <c r="F6" s="51">
        <v>2.00678E-2</v>
      </c>
      <c r="G6" s="51">
        <v>2.91738E-2</v>
      </c>
      <c r="H6" s="51">
        <v>-1.09838E-2</v>
      </c>
      <c r="I6" s="51">
        <v>-2.1260500000000002E-2</v>
      </c>
    </row>
    <row r="7" spans="1:9" x14ac:dyDescent="0.25">
      <c r="A7" s="89"/>
      <c r="B7" s="50">
        <v>3.1287000000000002E-2</v>
      </c>
      <c r="C7" s="49">
        <v>2.9458100000000001E-2</v>
      </c>
      <c r="D7" s="50">
        <v>3.8769400000000002E-2</v>
      </c>
      <c r="E7" s="50">
        <v>3.4513700000000001E-2</v>
      </c>
      <c r="F7" s="50">
        <v>7.55551E-2</v>
      </c>
      <c r="G7" s="50">
        <v>4.8576000000000001E-2</v>
      </c>
      <c r="H7" s="50">
        <v>2.6070200000000002E-2</v>
      </c>
      <c r="I7" s="50">
        <v>2.53887E-2</v>
      </c>
    </row>
    <row r="8" spans="1:9" ht="16.5" customHeight="1" x14ac:dyDescent="0.25">
      <c r="A8" s="47" t="s">
        <v>70</v>
      </c>
      <c r="B8" s="46"/>
      <c r="C8" s="46"/>
      <c r="D8" s="46"/>
      <c r="E8" s="46"/>
      <c r="F8" s="46"/>
      <c r="G8" s="46"/>
      <c r="H8" s="46"/>
      <c r="I8" s="46"/>
    </row>
    <row r="9" spans="1:9" ht="16.5" customHeight="1" x14ac:dyDescent="0.25">
      <c r="A9" s="45" t="s">
        <v>69</v>
      </c>
      <c r="B9" s="43">
        <f t="shared" ref="B9:E9" si="0">-1000*B6/0.006</f>
        <v>7909.1833333333334</v>
      </c>
      <c r="C9" s="43">
        <f t="shared" si="0"/>
        <v>8360.8666666666668</v>
      </c>
      <c r="D9" s="43">
        <f t="shared" si="0"/>
        <v>5151.9666666666662</v>
      </c>
      <c r="E9" s="43">
        <f t="shared" si="0"/>
        <v>2105.1166666666663</v>
      </c>
      <c r="F9" s="43"/>
      <c r="G9" s="43"/>
      <c r="H9" s="43"/>
      <c r="I9" s="43"/>
    </row>
    <row r="10" spans="1:9" ht="16.5" customHeight="1" x14ac:dyDescent="0.25">
      <c r="A10" s="45" t="s">
        <v>68</v>
      </c>
      <c r="B10" s="43">
        <f t="shared" ref="B10:E10" si="1">-1000*B6/0.002</f>
        <v>23727.55</v>
      </c>
      <c r="C10" s="43">
        <f t="shared" si="1"/>
        <v>25082.6</v>
      </c>
      <c r="D10" s="43">
        <f t="shared" si="1"/>
        <v>15455.9</v>
      </c>
      <c r="E10" s="43">
        <f t="shared" si="1"/>
        <v>6315.3499999999995</v>
      </c>
      <c r="F10" s="43"/>
      <c r="G10" s="43"/>
      <c r="H10" s="43"/>
      <c r="I10" s="43"/>
    </row>
    <row r="11" spans="1:9" ht="16.5" customHeight="1" x14ac:dyDescent="0.25">
      <c r="A11" s="45" t="s">
        <v>92</v>
      </c>
      <c r="B11" s="43"/>
      <c r="C11" s="43"/>
      <c r="D11" s="43"/>
      <c r="E11" s="43"/>
      <c r="F11" s="43">
        <f>-1000*F6/0.001</f>
        <v>-20067.800000000003</v>
      </c>
      <c r="G11" s="43">
        <f t="shared" ref="G11:I11" si="2">-1000*G6/0.001</f>
        <v>-29173.8</v>
      </c>
      <c r="H11" s="43">
        <f t="shared" si="2"/>
        <v>10983.800000000001</v>
      </c>
      <c r="I11" s="43">
        <f t="shared" si="2"/>
        <v>21260.5</v>
      </c>
    </row>
    <row r="12" spans="1:9" ht="24.75" customHeight="1" x14ac:dyDescent="0.25">
      <c r="A12" s="45" t="s">
        <v>93</v>
      </c>
      <c r="B12" s="43"/>
      <c r="C12" s="43"/>
      <c r="D12" s="43"/>
      <c r="E12" s="43"/>
      <c r="F12" s="43">
        <f>-1000*F6/0.0004</f>
        <v>-50169.5</v>
      </c>
      <c r="G12" s="43">
        <f t="shared" ref="G12:I12" si="3">-1000*G6/0.0004</f>
        <v>-72934.5</v>
      </c>
      <c r="H12" s="43">
        <f t="shared" si="3"/>
        <v>27459.5</v>
      </c>
      <c r="I12" s="43">
        <f t="shared" si="3"/>
        <v>53151.25</v>
      </c>
    </row>
    <row r="13" spans="1:9" x14ac:dyDescent="0.25">
      <c r="A13" s="46"/>
      <c r="B13" s="46"/>
      <c r="C13" s="46"/>
      <c r="D13" s="46"/>
      <c r="E13" s="46"/>
      <c r="F13" s="46"/>
      <c r="G13" s="46"/>
      <c r="H13" s="46"/>
      <c r="I13" s="46"/>
    </row>
    <row r="14" spans="1:9" x14ac:dyDescent="0.25">
      <c r="A14" s="52"/>
      <c r="B14" s="90" t="s">
        <v>72</v>
      </c>
      <c r="C14" s="90"/>
      <c r="D14" s="90"/>
      <c r="E14" s="90"/>
      <c r="F14" s="90"/>
      <c r="G14" s="90"/>
      <c r="H14" s="90"/>
      <c r="I14" s="90"/>
    </row>
    <row r="15" spans="1:9" x14ac:dyDescent="0.25">
      <c r="A15" s="89" t="s">
        <v>71</v>
      </c>
      <c r="B15" s="51">
        <v>-7.5497999999999997E-3</v>
      </c>
      <c r="C15" s="51">
        <v>-5.7640000000000002E-4</v>
      </c>
      <c r="D15" s="51">
        <v>-3.9730700000000001E-2</v>
      </c>
      <c r="E15" s="51">
        <v>-6.6281999999999999E-3</v>
      </c>
      <c r="F15" s="51">
        <v>-0.12012100000000001</v>
      </c>
      <c r="G15" s="51">
        <v>-0.15526519999999999</v>
      </c>
      <c r="H15" s="51">
        <v>-2.2552800000000001E-2</v>
      </c>
      <c r="I15" s="51">
        <v>-1.8945900000000002E-2</v>
      </c>
    </row>
    <row r="16" spans="1:9" x14ac:dyDescent="0.25">
      <c r="A16" s="89"/>
      <c r="B16" s="50">
        <v>3.18289E-2</v>
      </c>
      <c r="C16" s="50">
        <v>2.45813E-2</v>
      </c>
      <c r="D16" s="50">
        <v>3.5555700000000003E-2</v>
      </c>
      <c r="E16" s="50">
        <v>1.9812E-2</v>
      </c>
      <c r="F16" s="49">
        <v>6.4232899999999996E-2</v>
      </c>
      <c r="G16" s="48">
        <v>3.9481700000000002E-2</v>
      </c>
      <c r="H16" s="50">
        <v>2.1614600000000001E-2</v>
      </c>
      <c r="I16" s="50">
        <v>1.7275100000000002E-2</v>
      </c>
    </row>
    <row r="17" spans="1:13" ht="16.5" customHeight="1" x14ac:dyDescent="0.25">
      <c r="A17" s="47" t="s">
        <v>70</v>
      </c>
      <c r="B17" s="46"/>
      <c r="C17" s="46"/>
      <c r="D17" s="46"/>
      <c r="E17" s="46"/>
      <c r="F17" s="46"/>
      <c r="G17" s="46"/>
      <c r="H17" s="46"/>
      <c r="I17" s="46"/>
    </row>
    <row r="18" spans="1:13" ht="16.5" customHeight="1" x14ac:dyDescent="0.25">
      <c r="A18" s="45" t="s">
        <v>69</v>
      </c>
      <c r="B18" s="43">
        <f>-1000*B15/0.006</f>
        <v>1258.3</v>
      </c>
      <c r="C18" s="43">
        <f>-1000*C15/0.006</f>
        <v>96.066666666666663</v>
      </c>
      <c r="D18" s="43">
        <f t="shared" ref="D18:E18" si="4">-1000*D15/0.006</f>
        <v>6621.7833333333328</v>
      </c>
      <c r="E18" s="43">
        <f t="shared" si="4"/>
        <v>1104.6999999999998</v>
      </c>
      <c r="F18" s="43"/>
      <c r="G18" s="43"/>
      <c r="H18" s="43"/>
      <c r="I18" s="43"/>
    </row>
    <row r="19" spans="1:13" ht="16.5" customHeight="1" x14ac:dyDescent="0.25">
      <c r="A19" s="45" t="s">
        <v>68</v>
      </c>
      <c r="B19" s="43">
        <f>-1000*B15/0.002</f>
        <v>3774.8999999999996</v>
      </c>
      <c r="C19" s="43">
        <f>-1000*C15/0.002</f>
        <v>288.2</v>
      </c>
      <c r="D19" s="43">
        <f t="shared" ref="D19:E19" si="5">-1000*D15/0.002</f>
        <v>19865.349999999999</v>
      </c>
      <c r="E19" s="43">
        <f t="shared" si="5"/>
        <v>3314.1</v>
      </c>
      <c r="F19" s="43"/>
      <c r="G19" s="43"/>
      <c r="H19" s="43"/>
      <c r="I19" s="43"/>
    </row>
    <row r="20" spans="1:13" ht="16.5" customHeight="1" x14ac:dyDescent="0.25">
      <c r="A20" s="45" t="s">
        <v>92</v>
      </c>
      <c r="B20" s="43"/>
      <c r="C20" s="43"/>
      <c r="D20" s="43"/>
      <c r="E20" s="43"/>
      <c r="F20" s="43">
        <f>-1000*F15/0.001</f>
        <v>120121</v>
      </c>
      <c r="G20" s="43">
        <f t="shared" ref="G20:I20" si="6">-1000*G15/0.001</f>
        <v>155265.19999999998</v>
      </c>
      <c r="H20" s="43">
        <f t="shared" si="6"/>
        <v>22552.799999999999</v>
      </c>
      <c r="I20" s="43">
        <f t="shared" si="6"/>
        <v>18945.900000000001</v>
      </c>
    </row>
    <row r="21" spans="1:13" ht="24" customHeight="1" x14ac:dyDescent="0.25">
      <c r="A21" s="45" t="s">
        <v>93</v>
      </c>
      <c r="B21" s="43"/>
      <c r="C21" s="43"/>
      <c r="D21" s="43"/>
      <c r="E21" s="43"/>
      <c r="F21" s="43">
        <f>-1000*F15/0.0004</f>
        <v>300302.5</v>
      </c>
      <c r="G21" s="43">
        <f t="shared" ref="G21:I21" si="7">-1000*G15/0.0004</f>
        <v>388162.99999999994</v>
      </c>
      <c r="H21" s="43">
        <f t="shared" si="7"/>
        <v>56382</v>
      </c>
      <c r="I21" s="43">
        <f t="shared" si="7"/>
        <v>47364.75</v>
      </c>
    </row>
    <row r="22" spans="1:13" ht="16.5" customHeight="1" x14ac:dyDescent="0.25">
      <c r="A22" s="45"/>
      <c r="B22" s="43"/>
      <c r="C22" s="43"/>
      <c r="D22" s="43"/>
      <c r="E22" s="44"/>
      <c r="F22" s="43"/>
      <c r="G22" s="43"/>
      <c r="H22" s="43"/>
      <c r="I22" s="43"/>
    </row>
    <row r="23" spans="1:13" customFormat="1" x14ac:dyDescent="0.25">
      <c r="A23" s="33" t="s">
        <v>32</v>
      </c>
      <c r="B23" s="55"/>
      <c r="C23" s="33" t="s">
        <v>34</v>
      </c>
      <c r="D23" s="55"/>
      <c r="E23" s="33" t="s">
        <v>34</v>
      </c>
      <c r="F23" s="55"/>
      <c r="G23" s="33" t="s">
        <v>34</v>
      </c>
      <c r="H23" s="55"/>
      <c r="I23" s="33" t="s">
        <v>34</v>
      </c>
      <c r="J23" s="1"/>
      <c r="K23" s="38"/>
      <c r="L23" s="1"/>
      <c r="M23" s="38"/>
    </row>
    <row r="24" spans="1:13" customFormat="1" ht="18" customHeight="1" thickBot="1" x14ac:dyDescent="0.3">
      <c r="A24" s="84" t="s">
        <v>33</v>
      </c>
      <c r="B24" s="84"/>
      <c r="C24" s="20" t="s">
        <v>34</v>
      </c>
      <c r="D24" s="21"/>
      <c r="E24" s="20" t="s">
        <v>34</v>
      </c>
      <c r="F24" s="21"/>
      <c r="G24" s="20" t="s">
        <v>34</v>
      </c>
      <c r="H24" s="21"/>
      <c r="I24" s="20" t="s">
        <v>34</v>
      </c>
      <c r="J24" s="31"/>
      <c r="K24" s="30"/>
      <c r="L24" s="31"/>
      <c r="M24" s="30"/>
    </row>
    <row r="25" spans="1:13" ht="16.5" thickTop="1" x14ac:dyDescent="0.25">
      <c r="A25" s="42"/>
      <c r="B25" s="42"/>
      <c r="C25" s="42"/>
      <c r="D25" s="42"/>
      <c r="E25" s="42"/>
      <c r="F25" s="42"/>
      <c r="G25" s="42"/>
      <c r="H25" s="42"/>
      <c r="I25" s="42"/>
    </row>
    <row r="27" spans="1:13" x14ac:dyDescent="0.25">
      <c r="D27" s="41"/>
    </row>
  </sheetData>
  <mergeCells count="10">
    <mergeCell ref="A6:A7"/>
    <mergeCell ref="B14:I14"/>
    <mergeCell ref="A15:A16"/>
    <mergeCell ref="A24:B24"/>
    <mergeCell ref="A1:I1"/>
    <mergeCell ref="B3:H3"/>
    <mergeCell ref="B4:C4"/>
    <mergeCell ref="D4:E4"/>
    <mergeCell ref="F4:G4"/>
    <mergeCell ref="H4:I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sqref="A1:I24"/>
    </sheetView>
  </sheetViews>
  <sheetFormatPr defaultRowHeight="15" x14ac:dyDescent="0.25"/>
  <cols>
    <col min="1" max="1" width="27" style="40" customWidth="1"/>
    <col min="2" max="5" width="8.28515625" style="40" customWidth="1"/>
    <col min="6" max="6" width="9.42578125" style="40" customWidth="1"/>
    <col min="7" max="9" width="8.28515625" style="40" customWidth="1"/>
    <col min="10" max="16384" width="9.140625" style="40"/>
  </cols>
  <sheetData>
    <row r="1" spans="1:9" ht="15.75" thickBot="1" x14ac:dyDescent="0.3">
      <c r="A1" s="87" t="s">
        <v>105</v>
      </c>
      <c r="B1" s="87"/>
      <c r="C1" s="87"/>
      <c r="D1" s="87"/>
      <c r="E1" s="87"/>
      <c r="F1" s="87"/>
      <c r="G1" s="87"/>
      <c r="H1" s="87"/>
      <c r="I1" s="87"/>
    </row>
    <row r="2" spans="1:9" ht="15.75" thickTop="1" x14ac:dyDescent="0.25">
      <c r="A2" s="54"/>
      <c r="B2" s="53">
        <v>1</v>
      </c>
      <c r="C2" s="53">
        <v>2</v>
      </c>
      <c r="D2" s="53">
        <v>3</v>
      </c>
      <c r="E2" s="53">
        <v>4</v>
      </c>
      <c r="F2" s="53">
        <v>5</v>
      </c>
      <c r="G2" s="53">
        <v>6</v>
      </c>
      <c r="H2" s="53">
        <v>7</v>
      </c>
      <c r="I2" s="53">
        <v>8</v>
      </c>
    </row>
    <row r="3" spans="1:9" x14ac:dyDescent="0.25">
      <c r="A3" s="46"/>
      <c r="B3" s="87" t="s">
        <v>73</v>
      </c>
      <c r="C3" s="87"/>
      <c r="D3" s="87"/>
      <c r="E3" s="87"/>
      <c r="F3" s="87"/>
      <c r="G3" s="87"/>
      <c r="H3" s="87"/>
      <c r="I3" s="46"/>
    </row>
    <row r="4" spans="1:9" ht="40.5" customHeight="1" x14ac:dyDescent="0.25">
      <c r="A4" s="52"/>
      <c r="B4" s="88" t="s">
        <v>74</v>
      </c>
      <c r="C4" s="88"/>
      <c r="D4" s="88" t="s">
        <v>76</v>
      </c>
      <c r="E4" s="88"/>
      <c r="F4" s="88" t="s">
        <v>100</v>
      </c>
      <c r="G4" s="88"/>
      <c r="H4" s="88" t="s">
        <v>77</v>
      </c>
      <c r="I4" s="88"/>
    </row>
    <row r="5" spans="1:9" x14ac:dyDescent="0.25">
      <c r="A5" s="46"/>
      <c r="B5" s="46"/>
      <c r="C5" s="46"/>
      <c r="D5" s="46"/>
      <c r="E5" s="46"/>
      <c r="F5" s="46"/>
      <c r="G5" s="46"/>
      <c r="H5" s="46"/>
      <c r="I5" s="46"/>
    </row>
    <row r="6" spans="1:9" x14ac:dyDescent="0.25">
      <c r="A6" s="89" t="s">
        <v>71</v>
      </c>
      <c r="B6" s="51">
        <v>-0.19555210000000001</v>
      </c>
      <c r="C6" s="51">
        <v>-0.234649</v>
      </c>
      <c r="D6" s="51">
        <v>-3.2258099999999998E-2</v>
      </c>
      <c r="E6" s="51">
        <v>-1.7244200000000001E-2</v>
      </c>
      <c r="F6" s="51">
        <v>0.1241379</v>
      </c>
      <c r="G6" s="51">
        <v>0.240758</v>
      </c>
      <c r="H6" s="51">
        <v>8.1522000000000001E-3</v>
      </c>
      <c r="I6" s="51">
        <v>-4.3340799999999999E-2</v>
      </c>
    </row>
    <row r="7" spans="1:9" x14ac:dyDescent="0.25">
      <c r="A7" s="89"/>
      <c r="B7" s="48">
        <v>9.0874399999999994E-2</v>
      </c>
      <c r="C7" s="48">
        <v>8.8817900000000005E-2</v>
      </c>
      <c r="D7" s="50">
        <v>7.2619699999999995E-2</v>
      </c>
      <c r="E7" s="50">
        <v>5.8514999999999998E-2</v>
      </c>
      <c r="F7" s="50">
        <v>9.1631699999999996E-2</v>
      </c>
      <c r="G7" s="48">
        <v>0.1084522</v>
      </c>
      <c r="H7" s="50">
        <v>6.14783E-2</v>
      </c>
      <c r="I7" s="50">
        <v>5.8941E-2</v>
      </c>
    </row>
    <row r="8" spans="1:9" ht="16.5" customHeight="1" x14ac:dyDescent="0.25">
      <c r="A8" s="47" t="s">
        <v>70</v>
      </c>
      <c r="B8" s="46"/>
      <c r="C8" s="46"/>
      <c r="D8" s="46"/>
      <c r="E8" s="46"/>
      <c r="F8" s="46"/>
      <c r="G8" s="46"/>
      <c r="H8" s="46"/>
      <c r="I8" s="46"/>
    </row>
    <row r="9" spans="1:9" ht="16.5" customHeight="1" x14ac:dyDescent="0.25">
      <c r="A9" s="45" t="s">
        <v>69</v>
      </c>
      <c r="B9" s="43">
        <f t="shared" ref="B9:E9" si="0">-1000*B6/0.006</f>
        <v>32592.016666666666</v>
      </c>
      <c r="C9" s="43">
        <f t="shared" si="0"/>
        <v>39108.166666666664</v>
      </c>
      <c r="D9" s="43">
        <f t="shared" si="0"/>
        <v>5376.3499999999995</v>
      </c>
      <c r="E9" s="43">
        <f t="shared" si="0"/>
        <v>2874.0333333333338</v>
      </c>
      <c r="F9" s="43"/>
      <c r="G9" s="43"/>
      <c r="H9" s="43"/>
      <c r="I9" s="43"/>
    </row>
    <row r="10" spans="1:9" ht="16.5" customHeight="1" x14ac:dyDescent="0.25">
      <c r="A10" s="45" t="s">
        <v>68</v>
      </c>
      <c r="B10" s="43">
        <f t="shared" ref="B10:E10" si="1">-1000*B6/0.002</f>
        <v>97776.05</v>
      </c>
      <c r="C10" s="43">
        <f t="shared" si="1"/>
        <v>117324.5</v>
      </c>
      <c r="D10" s="43">
        <f t="shared" si="1"/>
        <v>16129.05</v>
      </c>
      <c r="E10" s="43">
        <f t="shared" si="1"/>
        <v>8622.1</v>
      </c>
      <c r="F10" s="43"/>
      <c r="G10" s="43"/>
      <c r="H10" s="43"/>
      <c r="I10" s="43"/>
    </row>
    <row r="11" spans="1:9" ht="16.5" customHeight="1" x14ac:dyDescent="0.25">
      <c r="A11" s="45" t="s">
        <v>92</v>
      </c>
      <c r="B11" s="43"/>
      <c r="C11" s="43"/>
      <c r="D11" s="43"/>
      <c r="E11" s="43"/>
      <c r="F11" s="43">
        <f>-1000*F6/0.001</f>
        <v>-124137.9</v>
      </c>
      <c r="G11" s="43">
        <f t="shared" ref="G11:I11" si="2">-1000*G6/0.001</f>
        <v>-240758</v>
      </c>
      <c r="H11" s="43">
        <f t="shared" si="2"/>
        <v>-8152.2000000000007</v>
      </c>
      <c r="I11" s="43">
        <f t="shared" si="2"/>
        <v>43340.800000000003</v>
      </c>
    </row>
    <row r="12" spans="1:9" ht="24.75" customHeight="1" x14ac:dyDescent="0.25">
      <c r="A12" s="45" t="s">
        <v>93</v>
      </c>
      <c r="B12" s="43"/>
      <c r="C12" s="43"/>
      <c r="D12" s="43"/>
      <c r="E12" s="43"/>
      <c r="F12" s="43">
        <f>-1000*F6/0.0004</f>
        <v>-310344.75</v>
      </c>
      <c r="G12" s="43">
        <f t="shared" ref="G12:I12" si="3">-1000*G6/0.0004</f>
        <v>-601895</v>
      </c>
      <c r="H12" s="43">
        <f t="shared" si="3"/>
        <v>-20380.5</v>
      </c>
      <c r="I12" s="43">
        <f t="shared" si="3"/>
        <v>108352</v>
      </c>
    </row>
    <row r="13" spans="1:9" x14ac:dyDescent="0.25">
      <c r="A13" s="46"/>
      <c r="B13" s="46"/>
      <c r="C13" s="46"/>
      <c r="D13" s="46"/>
      <c r="E13" s="46"/>
      <c r="F13" s="46"/>
      <c r="G13" s="46"/>
      <c r="H13" s="46"/>
      <c r="I13" s="46"/>
    </row>
    <row r="14" spans="1:9" x14ac:dyDescent="0.25">
      <c r="A14" s="52"/>
      <c r="B14" s="90" t="s">
        <v>72</v>
      </c>
      <c r="C14" s="90"/>
      <c r="D14" s="90"/>
      <c r="E14" s="90"/>
      <c r="F14" s="90"/>
      <c r="G14" s="90"/>
      <c r="H14" s="90"/>
      <c r="I14" s="90"/>
    </row>
    <row r="15" spans="1:9" x14ac:dyDescent="0.25">
      <c r="A15" s="89" t="s">
        <v>71</v>
      </c>
      <c r="B15" s="51">
        <v>-0.19350300000000001</v>
      </c>
      <c r="C15" s="51">
        <v>-0.18875320000000001</v>
      </c>
      <c r="D15" s="51">
        <v>-2.92573E-2</v>
      </c>
      <c r="E15" s="51">
        <v>-4.26524E-2</v>
      </c>
      <c r="F15" s="51">
        <v>1.82556E-2</v>
      </c>
      <c r="G15" s="51">
        <v>0.30028840000000001</v>
      </c>
      <c r="H15" s="51">
        <v>-3.8915699999999998E-2</v>
      </c>
      <c r="I15" s="51">
        <v>-5.6916500000000002E-2</v>
      </c>
    </row>
    <row r="16" spans="1:9" x14ac:dyDescent="0.25">
      <c r="A16" s="89"/>
      <c r="B16" s="50">
        <v>9.2714400000000002E-2</v>
      </c>
      <c r="C16" s="50">
        <v>6.8209000000000006E-2</v>
      </c>
      <c r="D16" s="50">
        <v>6.9022100000000003E-2</v>
      </c>
      <c r="E16" s="50">
        <v>5.3974800000000003E-2</v>
      </c>
      <c r="F16" s="50">
        <v>7.0302100000000006E-2</v>
      </c>
      <c r="G16" s="48">
        <v>9.9281099999999997E-2</v>
      </c>
      <c r="H16" s="50">
        <v>5.0763900000000001E-2</v>
      </c>
      <c r="I16" s="50">
        <v>4.9392600000000002E-2</v>
      </c>
    </row>
    <row r="17" spans="1:13" ht="16.5" customHeight="1" x14ac:dyDescent="0.25">
      <c r="A17" s="47" t="s">
        <v>70</v>
      </c>
      <c r="B17" s="46"/>
      <c r="C17" s="46"/>
      <c r="D17" s="46"/>
      <c r="E17" s="46"/>
      <c r="F17" s="46"/>
      <c r="G17" s="46"/>
      <c r="H17" s="46"/>
      <c r="I17" s="46"/>
    </row>
    <row r="18" spans="1:13" ht="16.5" customHeight="1" x14ac:dyDescent="0.25">
      <c r="A18" s="45" t="s">
        <v>69</v>
      </c>
      <c r="B18" s="43">
        <f>-1000*B15/0.006</f>
        <v>32250.5</v>
      </c>
      <c r="C18" s="43">
        <f>-1000*C15/0.006</f>
        <v>31458.866666666669</v>
      </c>
      <c r="D18" s="43">
        <f t="shared" ref="D18:E18" si="4">-1000*D15/0.006</f>
        <v>4876.2166666666662</v>
      </c>
      <c r="E18" s="43">
        <f t="shared" si="4"/>
        <v>7108.7333333333336</v>
      </c>
      <c r="F18" s="43"/>
      <c r="G18" s="43"/>
      <c r="H18" s="43"/>
      <c r="I18" s="43"/>
    </row>
    <row r="19" spans="1:13" ht="16.5" customHeight="1" x14ac:dyDescent="0.25">
      <c r="A19" s="45" t="s">
        <v>68</v>
      </c>
      <c r="B19" s="43">
        <f>-1000*B15/0.002</f>
        <v>96751.5</v>
      </c>
      <c r="C19" s="43">
        <f>-1000*C15/0.002</f>
        <v>94376.6</v>
      </c>
      <c r="D19" s="43">
        <f t="shared" ref="D19:E19" si="5">-1000*D15/0.002</f>
        <v>14628.65</v>
      </c>
      <c r="E19" s="43">
        <f t="shared" si="5"/>
        <v>21326.2</v>
      </c>
      <c r="F19" s="43"/>
      <c r="G19" s="43"/>
      <c r="H19" s="43"/>
      <c r="I19" s="43"/>
    </row>
    <row r="20" spans="1:13" ht="16.5" customHeight="1" x14ac:dyDescent="0.25">
      <c r="A20" s="45" t="s">
        <v>92</v>
      </c>
      <c r="B20" s="43"/>
      <c r="C20" s="43"/>
      <c r="D20" s="43"/>
      <c r="E20" s="43"/>
      <c r="F20" s="43">
        <f>-1000*F15/0.001</f>
        <v>-18255.600000000002</v>
      </c>
      <c r="G20" s="43">
        <f t="shared" ref="G20:I20" si="6">-1000*G15/0.001</f>
        <v>-300288.40000000002</v>
      </c>
      <c r="H20" s="43">
        <f t="shared" si="6"/>
        <v>38915.699999999997</v>
      </c>
      <c r="I20" s="43">
        <f t="shared" si="6"/>
        <v>56916.5</v>
      </c>
    </row>
    <row r="21" spans="1:13" ht="24" customHeight="1" x14ac:dyDescent="0.25">
      <c r="A21" s="45" t="s">
        <v>93</v>
      </c>
      <c r="B21" s="43"/>
      <c r="C21" s="43"/>
      <c r="D21" s="43"/>
      <c r="E21" s="43"/>
      <c r="F21" s="43">
        <f>-1000*F15/0.0004</f>
        <v>-45639</v>
      </c>
      <c r="G21" s="43">
        <f t="shared" ref="G21:I21" si="7">-1000*G15/0.0004</f>
        <v>-750721</v>
      </c>
      <c r="H21" s="43">
        <f t="shared" si="7"/>
        <v>97289.25</v>
      </c>
      <c r="I21" s="43">
        <f t="shared" si="7"/>
        <v>142291.25</v>
      </c>
    </row>
    <row r="22" spans="1:13" ht="16.5" customHeight="1" x14ac:dyDescent="0.25">
      <c r="A22" s="45"/>
      <c r="B22" s="43"/>
      <c r="C22" s="43"/>
      <c r="D22" s="43"/>
      <c r="E22" s="44"/>
      <c r="F22" s="43"/>
      <c r="G22" s="43"/>
      <c r="H22" s="43"/>
      <c r="I22" s="43"/>
    </row>
    <row r="23" spans="1:13" customFormat="1" x14ac:dyDescent="0.25">
      <c r="A23" s="33" t="s">
        <v>32</v>
      </c>
      <c r="B23" s="55"/>
      <c r="C23" s="33" t="s">
        <v>34</v>
      </c>
      <c r="D23" s="55"/>
      <c r="E23" s="33" t="s">
        <v>34</v>
      </c>
      <c r="F23" s="55"/>
      <c r="G23" s="33" t="s">
        <v>34</v>
      </c>
      <c r="H23" s="55"/>
      <c r="I23" s="33" t="s">
        <v>34</v>
      </c>
      <c r="J23" s="1"/>
      <c r="K23" s="38"/>
      <c r="L23" s="1"/>
      <c r="M23" s="38"/>
    </row>
    <row r="24" spans="1:13" customFormat="1" ht="18" customHeight="1" thickBot="1" x14ac:dyDescent="0.3">
      <c r="A24" s="84" t="s">
        <v>33</v>
      </c>
      <c r="B24" s="84"/>
      <c r="C24" s="20" t="s">
        <v>34</v>
      </c>
      <c r="D24" s="21"/>
      <c r="E24" s="20" t="s">
        <v>34</v>
      </c>
      <c r="F24" s="21"/>
      <c r="G24" s="20" t="s">
        <v>34</v>
      </c>
      <c r="H24" s="21"/>
      <c r="I24" s="20" t="s">
        <v>34</v>
      </c>
      <c r="J24" s="31"/>
      <c r="K24" s="30"/>
      <c r="L24" s="31"/>
      <c r="M24" s="30"/>
    </row>
    <row r="25" spans="1:13" ht="16.5" thickTop="1" x14ac:dyDescent="0.25">
      <c r="A25" s="42"/>
      <c r="B25" s="42"/>
      <c r="C25" s="42"/>
      <c r="D25" s="42"/>
      <c r="E25" s="42"/>
      <c r="F25" s="42"/>
      <c r="G25" s="42"/>
      <c r="H25" s="42"/>
      <c r="I25" s="42"/>
    </row>
    <row r="27" spans="1:13" x14ac:dyDescent="0.25">
      <c r="D27" s="41"/>
    </row>
  </sheetData>
  <mergeCells count="10">
    <mergeCell ref="A6:A7"/>
    <mergeCell ref="B14:I14"/>
    <mergeCell ref="A15:A16"/>
    <mergeCell ref="A24:B24"/>
    <mergeCell ref="A1:I1"/>
    <mergeCell ref="B3:H3"/>
    <mergeCell ref="B4:C4"/>
    <mergeCell ref="D4:E4"/>
    <mergeCell ref="F4:G4"/>
    <mergeCell ref="H4:I4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B1" workbookViewId="0">
      <selection activeCell="L7" sqref="L7"/>
    </sheetView>
  </sheetViews>
  <sheetFormatPr defaultRowHeight="15" x14ac:dyDescent="0.25"/>
  <cols>
    <col min="1" max="1" width="27" style="40" customWidth="1"/>
    <col min="2" max="9" width="8.28515625" style="40" customWidth="1"/>
    <col min="10" max="16384" width="9.140625" style="40"/>
  </cols>
  <sheetData>
    <row r="1" spans="1:13" ht="15.75" thickBot="1" x14ac:dyDescent="0.3">
      <c r="A1" s="92" t="s">
        <v>106</v>
      </c>
      <c r="B1" s="92"/>
      <c r="C1" s="92"/>
      <c r="D1" s="92"/>
      <c r="E1" s="92"/>
      <c r="F1" s="92"/>
      <c r="G1" s="92"/>
      <c r="H1" s="92"/>
      <c r="I1" s="92"/>
    </row>
    <row r="2" spans="1:13" ht="15.75" thickTop="1" x14ac:dyDescent="0.25">
      <c r="A2" s="46"/>
      <c r="B2" s="56">
        <v>1</v>
      </c>
      <c r="C2" s="56">
        <v>2</v>
      </c>
      <c r="D2" s="56">
        <v>5</v>
      </c>
      <c r="E2" s="56">
        <v>6</v>
      </c>
      <c r="F2" s="56">
        <v>3</v>
      </c>
      <c r="G2" s="56">
        <v>4</v>
      </c>
      <c r="H2" s="56">
        <v>7</v>
      </c>
      <c r="I2" s="56">
        <v>8</v>
      </c>
    </row>
    <row r="3" spans="1:13" ht="40.5" customHeight="1" x14ac:dyDescent="0.25">
      <c r="A3" s="52"/>
      <c r="B3" s="88" t="s">
        <v>74</v>
      </c>
      <c r="C3" s="88"/>
      <c r="D3" s="88" t="s">
        <v>76</v>
      </c>
      <c r="E3" s="88"/>
      <c r="F3" s="88" t="s">
        <v>75</v>
      </c>
      <c r="G3" s="88"/>
      <c r="H3" s="88" t="s">
        <v>77</v>
      </c>
      <c r="I3" s="88"/>
    </row>
    <row r="4" spans="1:13" x14ac:dyDescent="0.25">
      <c r="A4" s="89" t="s">
        <v>71</v>
      </c>
      <c r="B4" s="51">
        <v>-3.9403599999999997E-2</v>
      </c>
      <c r="C4" s="51">
        <v>-3.9167599999999997E-2</v>
      </c>
      <c r="D4" s="51">
        <v>-2.0283599999999999E-2</v>
      </c>
      <c r="E4" s="51">
        <v>-2.4786300000000001E-2</v>
      </c>
      <c r="F4" s="51">
        <v>1.5091800000000001E-2</v>
      </c>
      <c r="G4" s="51">
        <v>1.11796E-2</v>
      </c>
      <c r="H4" s="51">
        <v>-3.6392999999999998E-3</v>
      </c>
      <c r="I4" s="51">
        <v>-7.868E-3</v>
      </c>
    </row>
    <row r="5" spans="1:13" x14ac:dyDescent="0.25">
      <c r="A5" s="89"/>
      <c r="B5" s="48">
        <v>1.51091E-2</v>
      </c>
      <c r="C5" s="48">
        <v>1.15593E-2</v>
      </c>
      <c r="D5" s="50">
        <v>1.7571400000000001E-2</v>
      </c>
      <c r="E5" s="48">
        <v>1.2600699999999999E-2</v>
      </c>
      <c r="F5" s="50">
        <v>3.4794199999999997E-2</v>
      </c>
      <c r="G5" s="50">
        <v>1.80675E-2</v>
      </c>
      <c r="H5" s="50">
        <v>7.3245999999999997E-3</v>
      </c>
      <c r="I5" s="50">
        <v>5.5849000000000003E-3</v>
      </c>
    </row>
    <row r="6" spans="1:13" ht="16.5" customHeight="1" x14ac:dyDescent="0.25">
      <c r="A6" s="47" t="s">
        <v>70</v>
      </c>
      <c r="B6" s="46"/>
      <c r="C6" s="46"/>
      <c r="D6" s="46"/>
      <c r="E6" s="46"/>
      <c r="F6" s="46"/>
      <c r="G6" s="46"/>
      <c r="H6" s="46"/>
      <c r="I6" s="46"/>
    </row>
    <row r="7" spans="1:13" ht="16.5" customHeight="1" x14ac:dyDescent="0.25">
      <c r="A7" s="45" t="s">
        <v>69</v>
      </c>
      <c r="B7" s="43">
        <f>-1000*B4/0.006</f>
        <v>6567.2666666666664</v>
      </c>
      <c r="C7" s="43">
        <f t="shared" ref="C7:E7" si="0">-1000*C4/0.006</f>
        <v>6527.9333333333334</v>
      </c>
      <c r="D7" s="43">
        <f t="shared" si="0"/>
        <v>3380.6</v>
      </c>
      <c r="E7" s="43">
        <f t="shared" si="0"/>
        <v>4131.05</v>
      </c>
      <c r="F7" s="43"/>
      <c r="G7" s="43"/>
      <c r="H7" s="43"/>
      <c r="I7" s="43"/>
      <c r="J7" s="41">
        <f>AVERAGE(B7:C8)</f>
        <v>13095.2</v>
      </c>
      <c r="L7" s="41">
        <f>AVERAGE(D7:E8)</f>
        <v>7511.65</v>
      </c>
    </row>
    <row r="8" spans="1:13" ht="16.5" customHeight="1" x14ac:dyDescent="0.25">
      <c r="A8" s="45" t="s">
        <v>68</v>
      </c>
      <c r="B8" s="43">
        <f>-1000*B4/0.002</f>
        <v>19701.8</v>
      </c>
      <c r="C8" s="43">
        <f t="shared" ref="C8:E8" si="1">-1000*C4/0.002</f>
        <v>19583.8</v>
      </c>
      <c r="D8" s="43">
        <f t="shared" si="1"/>
        <v>10141.799999999999</v>
      </c>
      <c r="E8" s="43">
        <f t="shared" si="1"/>
        <v>12393.15</v>
      </c>
      <c r="F8" s="43"/>
      <c r="G8" s="43"/>
      <c r="H8" s="43"/>
      <c r="I8" s="43"/>
    </row>
    <row r="9" spans="1:13" ht="16.5" customHeight="1" x14ac:dyDescent="0.25">
      <c r="A9" s="45" t="s">
        <v>92</v>
      </c>
      <c r="B9" s="43"/>
      <c r="C9" s="43"/>
      <c r="D9" s="43"/>
      <c r="E9" s="43"/>
      <c r="F9" s="43">
        <f>-1000*F4/0.001</f>
        <v>-15091.800000000001</v>
      </c>
      <c r="G9" s="43">
        <f t="shared" ref="G9:I9" si="2">-1000*G4/0.001</f>
        <v>-11179.599999999999</v>
      </c>
      <c r="H9" s="43">
        <f t="shared" si="2"/>
        <v>3639.2999999999997</v>
      </c>
      <c r="I9" s="43">
        <f t="shared" si="2"/>
        <v>7868</v>
      </c>
    </row>
    <row r="10" spans="1:13" ht="29.25" customHeight="1" x14ac:dyDescent="0.25">
      <c r="A10" s="45" t="s">
        <v>93</v>
      </c>
      <c r="B10" s="43"/>
      <c r="C10" s="43"/>
      <c r="D10" s="43"/>
      <c r="E10" s="43"/>
      <c r="F10" s="43">
        <f>-1000*F4/0.0004</f>
        <v>-37729.5</v>
      </c>
      <c r="G10" s="43">
        <f t="shared" ref="G10:I10" si="3">-1000*G4/0.0004</f>
        <v>-27948.999999999996</v>
      </c>
      <c r="H10" s="43">
        <f t="shared" si="3"/>
        <v>9098.25</v>
      </c>
      <c r="I10" s="43">
        <f t="shared" si="3"/>
        <v>19670</v>
      </c>
    </row>
    <row r="11" spans="1:13" ht="16.5" customHeight="1" x14ac:dyDescent="0.25">
      <c r="A11" s="45"/>
      <c r="B11" s="43"/>
      <c r="C11" s="43"/>
      <c r="D11" s="43"/>
      <c r="E11" s="43"/>
      <c r="F11" s="43"/>
      <c r="G11" s="44"/>
      <c r="H11" s="43"/>
      <c r="I11" s="43"/>
    </row>
    <row r="12" spans="1:13" customFormat="1" x14ac:dyDescent="0.25">
      <c r="A12" s="33" t="s">
        <v>32</v>
      </c>
      <c r="B12" s="55"/>
      <c r="C12" s="33" t="s">
        <v>34</v>
      </c>
      <c r="D12" s="55"/>
      <c r="E12" s="33" t="s">
        <v>34</v>
      </c>
      <c r="F12" s="55"/>
      <c r="G12" s="33" t="s">
        <v>34</v>
      </c>
      <c r="H12" s="55"/>
      <c r="I12" s="33" t="s">
        <v>34</v>
      </c>
      <c r="J12" s="1"/>
      <c r="K12" s="35"/>
      <c r="L12" s="1"/>
      <c r="M12" s="35"/>
    </row>
    <row r="13" spans="1:13" customFormat="1" ht="18" customHeight="1" x14ac:dyDescent="0.25">
      <c r="A13" s="36" t="s">
        <v>33</v>
      </c>
      <c r="B13" s="58"/>
      <c r="C13" s="30" t="s">
        <v>34</v>
      </c>
      <c r="D13" s="31"/>
      <c r="E13" s="30" t="s">
        <v>34</v>
      </c>
      <c r="F13" s="31"/>
      <c r="G13" s="30" t="s">
        <v>34</v>
      </c>
      <c r="H13" s="31"/>
      <c r="I13" s="30" t="s">
        <v>34</v>
      </c>
      <c r="J13" s="31"/>
      <c r="K13" s="30"/>
      <c r="L13" s="31"/>
      <c r="M13" s="30"/>
    </row>
    <row r="14" spans="1:13" ht="15.75" thickBot="1" x14ac:dyDescent="0.3">
      <c r="A14" s="57" t="s">
        <v>78</v>
      </c>
      <c r="B14" s="91">
        <v>1318</v>
      </c>
      <c r="C14" s="91"/>
      <c r="D14" s="91">
        <v>1306</v>
      </c>
      <c r="E14" s="91"/>
      <c r="F14" s="91">
        <v>436</v>
      </c>
      <c r="G14" s="91"/>
      <c r="H14" s="91">
        <v>2814</v>
      </c>
      <c r="I14" s="91"/>
    </row>
    <row r="15" spans="1:13" ht="15.75" thickTop="1" x14ac:dyDescent="0.25"/>
    <row r="16" spans="1:13" x14ac:dyDescent="0.25">
      <c r="F16" s="41"/>
    </row>
  </sheetData>
  <mergeCells count="10">
    <mergeCell ref="B14:C14"/>
    <mergeCell ref="D14:E14"/>
    <mergeCell ref="H14:I14"/>
    <mergeCell ref="A1:I1"/>
    <mergeCell ref="B3:C3"/>
    <mergeCell ref="D3:E3"/>
    <mergeCell ref="H3:I3"/>
    <mergeCell ref="A4:A5"/>
    <mergeCell ref="F3:G3"/>
    <mergeCell ref="F14:G14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27" sqref="F27"/>
    </sheetView>
  </sheetViews>
  <sheetFormatPr defaultRowHeight="15" x14ac:dyDescent="0.25"/>
  <cols>
    <col min="1" max="11" width="9.7109375" customWidth="1"/>
  </cols>
  <sheetData>
    <row r="1" spans="1:11" ht="15.75" thickBot="1" x14ac:dyDescent="0.3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15.75" thickTop="1" x14ac:dyDescent="0.25">
      <c r="A2" s="13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</row>
    <row r="3" spans="1:11" x14ac:dyDescent="0.25">
      <c r="A3" s="78" t="s">
        <v>50</v>
      </c>
      <c r="B3" s="78"/>
      <c r="C3" s="78"/>
      <c r="D3" s="78"/>
      <c r="E3" s="78"/>
      <c r="F3" s="78"/>
      <c r="G3" s="78"/>
      <c r="H3" s="78"/>
      <c r="I3" s="78"/>
      <c r="J3" s="78"/>
      <c r="K3" s="78"/>
    </row>
    <row r="4" spans="1:11" ht="96.75" customHeight="1" x14ac:dyDescent="0.25">
      <c r="A4" s="16" t="s">
        <v>36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48</v>
      </c>
      <c r="G4" s="24" t="s">
        <v>49</v>
      </c>
      <c r="H4" s="24" t="s">
        <v>42</v>
      </c>
      <c r="I4" s="24" t="s">
        <v>51</v>
      </c>
      <c r="J4" s="24" t="s">
        <v>52</v>
      </c>
      <c r="K4" s="24" t="s">
        <v>53</v>
      </c>
    </row>
    <row r="5" spans="1:11" x14ac:dyDescent="0.25">
      <c r="A5" s="13" t="s">
        <v>0</v>
      </c>
      <c r="B5" s="5">
        <v>0.66025460000000002</v>
      </c>
      <c r="C5" s="5">
        <v>0.42209010000000002</v>
      </c>
      <c r="D5" s="5">
        <v>-0.29821819999999999</v>
      </c>
      <c r="E5" s="5">
        <v>-0.21671750000000001</v>
      </c>
      <c r="F5" s="5">
        <v>-8.9212000000000007E-3</v>
      </c>
      <c r="G5" s="5">
        <v>-4.0205100000000001E-2</v>
      </c>
      <c r="H5" s="5">
        <v>-1.45399E-2</v>
      </c>
      <c r="I5" s="5">
        <v>-2.1905000000000002E-3</v>
      </c>
      <c r="J5" s="5">
        <v>1.48684E-2</v>
      </c>
      <c r="K5" s="5">
        <v>3.3509E-3</v>
      </c>
    </row>
    <row r="6" spans="1:11" x14ac:dyDescent="0.25">
      <c r="A6" s="13"/>
      <c r="B6" s="18">
        <v>1.5912699999999998E-2</v>
      </c>
      <c r="C6" s="18">
        <v>1.69389E-2</v>
      </c>
      <c r="D6" s="18">
        <v>1.2311900000000001E-2</v>
      </c>
      <c r="E6" s="18">
        <v>1.0747400000000001E-2</v>
      </c>
      <c r="F6" s="17">
        <v>9.0232000000000003E-3</v>
      </c>
      <c r="G6" s="18">
        <v>1.18703E-2</v>
      </c>
      <c r="H6" s="17">
        <v>1.03526E-2</v>
      </c>
      <c r="I6" s="17">
        <v>9.8046000000000001E-3</v>
      </c>
      <c r="J6" s="17">
        <v>1.25667E-2</v>
      </c>
      <c r="K6" s="17">
        <v>8.7694000000000001E-3</v>
      </c>
    </row>
    <row r="7" spans="1:11" x14ac:dyDescent="0.25">
      <c r="A7" s="13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3" t="s">
        <v>1</v>
      </c>
      <c r="B8" s="5">
        <v>1.1061999999999999E-3</v>
      </c>
      <c r="C8" s="5">
        <v>5.9620999999999997E-3</v>
      </c>
      <c r="D8" s="5">
        <v>5.9505000000000001E-3</v>
      </c>
      <c r="E8" s="5">
        <v>6.2296000000000001E-3</v>
      </c>
      <c r="F8" s="5">
        <v>-1.20517E-2</v>
      </c>
      <c r="G8" s="5">
        <v>-8.2375999999999994E-3</v>
      </c>
      <c r="H8" s="5">
        <v>-7.8100000000000001E-4</v>
      </c>
      <c r="I8" s="5">
        <v>7.8438999999999991E-3</v>
      </c>
      <c r="J8" s="5">
        <v>4.5224000000000002E-3</v>
      </c>
      <c r="K8" s="5">
        <v>4.1219999999999998E-3</v>
      </c>
    </row>
    <row r="9" spans="1:11" x14ac:dyDescent="0.25">
      <c r="A9" s="13" t="s">
        <v>38</v>
      </c>
      <c r="B9" s="17">
        <v>1.0712899999999999E-2</v>
      </c>
      <c r="C9" s="17">
        <v>1.17971E-2</v>
      </c>
      <c r="D9" s="17">
        <v>1.3141699999999999E-2</v>
      </c>
      <c r="E9" s="17">
        <v>1.1249E-2</v>
      </c>
      <c r="F9" s="17">
        <v>8.8427000000000002E-3</v>
      </c>
      <c r="G9" s="17">
        <v>1.1262299999999999E-2</v>
      </c>
      <c r="H9" s="17">
        <v>1.03537E-2</v>
      </c>
      <c r="I9" s="17">
        <v>9.3145999999999993E-3</v>
      </c>
      <c r="J9" s="17">
        <v>1.1879199999999999E-2</v>
      </c>
      <c r="K9" s="17">
        <v>7.3293999999999998E-3</v>
      </c>
    </row>
    <row r="10" spans="1:11" x14ac:dyDescent="0.2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6.5" x14ac:dyDescent="0.25">
      <c r="A11" s="13" t="s">
        <v>37</v>
      </c>
      <c r="B11" s="5">
        <v>0.49659999999999999</v>
      </c>
      <c r="C11" s="5">
        <v>0.25669999999999998</v>
      </c>
      <c r="D11" s="5">
        <v>0.15110000000000001</v>
      </c>
      <c r="E11" s="5">
        <v>0.10929999999999999</v>
      </c>
      <c r="F11" s="5">
        <v>7.2900000000000006E-2</v>
      </c>
      <c r="G11" s="5">
        <v>9.2399999999999996E-2</v>
      </c>
      <c r="H11" s="5">
        <v>0.12809999999999999</v>
      </c>
      <c r="I11" s="5">
        <v>5.9400000000000001E-2</v>
      </c>
      <c r="J11" s="5">
        <v>0.23519999999999999</v>
      </c>
      <c r="K11" s="5">
        <v>6.3100000000000003E-2</v>
      </c>
    </row>
    <row r="12" spans="1:11" x14ac:dyDescent="0.2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76" t="s">
        <v>39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x14ac:dyDescent="0.25">
      <c r="A14" s="13" t="s">
        <v>0</v>
      </c>
      <c r="B14" s="5">
        <v>0.51878990000000003</v>
      </c>
      <c r="C14" s="5">
        <v>0.35456080000000001</v>
      </c>
      <c r="D14" s="5">
        <v>-5.5531499999999998E-2</v>
      </c>
      <c r="E14" s="5">
        <v>-4.5063600000000002E-2</v>
      </c>
      <c r="F14" s="5">
        <v>-4.9039000000000001E-3</v>
      </c>
      <c r="G14" s="5">
        <v>5.6368300000000003E-2</v>
      </c>
      <c r="H14" s="5">
        <v>-2.0439300000000001E-2</v>
      </c>
      <c r="I14" s="5">
        <v>-1.24747E-2</v>
      </c>
      <c r="J14" s="5">
        <v>-2.4336E-2</v>
      </c>
      <c r="K14" s="5">
        <v>-4.0102699999999998E-2</v>
      </c>
    </row>
    <row r="15" spans="1:11" x14ac:dyDescent="0.25">
      <c r="A15" s="13"/>
      <c r="B15" s="18">
        <v>3.1405099999999998E-2</v>
      </c>
      <c r="C15" s="18">
        <v>3.1536599999999998E-2</v>
      </c>
      <c r="D15" s="18">
        <v>1.8136699999999999E-2</v>
      </c>
      <c r="E15" s="18">
        <v>1.7352099999999999E-2</v>
      </c>
      <c r="F15" s="17">
        <v>2.22271E-2</v>
      </c>
      <c r="G15" s="18">
        <v>2.6044600000000001E-2</v>
      </c>
      <c r="H15" s="17">
        <v>2.31992E-2</v>
      </c>
      <c r="I15" s="17">
        <v>2.1336399999999998E-2</v>
      </c>
      <c r="J15" s="17">
        <v>2.3538E-2</v>
      </c>
      <c r="K15" s="18">
        <v>1.5694900000000001E-2</v>
      </c>
    </row>
    <row r="16" spans="1:11" x14ac:dyDescent="0.2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3" t="s">
        <v>1</v>
      </c>
      <c r="B17" s="5">
        <v>-4.16341E-2</v>
      </c>
      <c r="C17" s="5">
        <v>-6.2155700000000001E-2</v>
      </c>
      <c r="D17" s="5">
        <v>0.54006330000000002</v>
      </c>
      <c r="E17" s="5">
        <v>0.40229989999999999</v>
      </c>
      <c r="F17" s="5">
        <v>3.8184E-3</v>
      </c>
      <c r="G17" s="5">
        <v>-2.7139300000000002E-2</v>
      </c>
      <c r="H17" s="5">
        <v>-3.06302E-2</v>
      </c>
      <c r="I17" s="5">
        <v>-1.7400800000000001E-2</v>
      </c>
      <c r="J17" s="5">
        <v>1.37156E-2</v>
      </c>
      <c r="K17" s="5">
        <v>-1.5958099999999999E-2</v>
      </c>
    </row>
    <row r="18" spans="1:11" x14ac:dyDescent="0.25">
      <c r="A18" s="13" t="s">
        <v>38</v>
      </c>
      <c r="B18" s="18">
        <v>1.42761E-2</v>
      </c>
      <c r="C18" s="18">
        <v>1.5129099999999999E-2</v>
      </c>
      <c r="D18" s="18">
        <v>2.5545999999999999E-2</v>
      </c>
      <c r="E18" s="18">
        <v>2.3885E-2</v>
      </c>
      <c r="F18" s="17">
        <v>1.3043799999999999E-2</v>
      </c>
      <c r="G18" s="17">
        <v>1.76528E-2</v>
      </c>
      <c r="H18" s="19">
        <v>1.57086E-2</v>
      </c>
      <c r="I18" s="17">
        <v>1.3141699999999999E-2</v>
      </c>
      <c r="J18" s="17">
        <v>1.60713E-2</v>
      </c>
      <c r="K18" s="17">
        <v>1.27799E-2</v>
      </c>
    </row>
    <row r="19" spans="1:11" x14ac:dyDescent="0.2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6.5" x14ac:dyDescent="0.25">
      <c r="A20" s="13" t="s">
        <v>37</v>
      </c>
      <c r="B20" s="5">
        <v>0.3962</v>
      </c>
      <c r="C20" s="5">
        <v>0.26300000000000001</v>
      </c>
      <c r="D20" s="5">
        <v>0.40239999999999998</v>
      </c>
      <c r="E20" s="5">
        <v>0.2974</v>
      </c>
      <c r="F20" s="5">
        <v>7.4200000000000002E-2</v>
      </c>
      <c r="G20" s="5">
        <v>0.10340000000000001</v>
      </c>
      <c r="H20" s="5">
        <v>9.1300000000000006E-2</v>
      </c>
      <c r="I20" s="5">
        <v>9.3299999999999994E-2</v>
      </c>
      <c r="J20" s="5">
        <v>0.23569999999999999</v>
      </c>
      <c r="K20" s="5">
        <v>9.9699999999999997E-2</v>
      </c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76" t="s">
        <v>41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</row>
    <row r="23" spans="1:11" x14ac:dyDescent="0.25">
      <c r="A23" s="13" t="s">
        <v>0</v>
      </c>
      <c r="B23" s="5"/>
      <c r="C23" s="5">
        <v>0.56944019999999995</v>
      </c>
      <c r="D23" s="5"/>
      <c r="E23" s="5">
        <v>-4.6569300000000001E-2</v>
      </c>
      <c r="F23" s="5">
        <v>9.0518999999999999E-3</v>
      </c>
      <c r="G23" s="5">
        <v>-6.4831999999999997E-3</v>
      </c>
      <c r="H23" s="5">
        <v>-2.5456900000000001E-2</v>
      </c>
      <c r="I23" s="5">
        <v>-7.8440999999999997E-3</v>
      </c>
      <c r="J23" s="5">
        <v>-1.40987E-2</v>
      </c>
      <c r="K23" s="5">
        <v>-5.1516000000000001E-3</v>
      </c>
    </row>
    <row r="24" spans="1:11" x14ac:dyDescent="0.25">
      <c r="A24" s="13"/>
      <c r="B24" s="18"/>
      <c r="C24" s="18">
        <v>2.8232E-2</v>
      </c>
      <c r="D24" s="18"/>
      <c r="E24" s="19">
        <v>2.5145000000000001E-2</v>
      </c>
      <c r="F24" s="17">
        <v>1.8434599999999999E-2</v>
      </c>
      <c r="G24" s="17">
        <v>2.861E-2</v>
      </c>
      <c r="H24" s="17">
        <v>1.73361E-2</v>
      </c>
      <c r="I24" s="17">
        <v>1.80004E-2</v>
      </c>
      <c r="J24" s="17">
        <v>2.9082799999999999E-2</v>
      </c>
      <c r="K24" s="17">
        <v>1.1285399999999999E-2</v>
      </c>
    </row>
    <row r="25" spans="1:11" x14ac:dyDescent="0.2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3" t="s">
        <v>1</v>
      </c>
      <c r="B26" s="5"/>
      <c r="C26" s="5">
        <v>-5.6474400000000001E-2</v>
      </c>
      <c r="D26" s="5"/>
      <c r="E26" s="5">
        <v>0.57515119999999997</v>
      </c>
      <c r="F26" s="5">
        <v>1.4300999999999999E-2</v>
      </c>
      <c r="G26" s="5">
        <v>-2.4312500000000001E-2</v>
      </c>
      <c r="H26" s="5">
        <v>-4.8701800000000003E-2</v>
      </c>
      <c r="I26" s="5">
        <v>-1.0213E-2</v>
      </c>
      <c r="J26" s="5">
        <v>3.4457399999999999E-2</v>
      </c>
      <c r="K26" s="5">
        <v>-7.9240000000000005E-3</v>
      </c>
    </row>
    <row r="27" spans="1:11" x14ac:dyDescent="0.25">
      <c r="A27" s="13" t="s">
        <v>38</v>
      </c>
      <c r="B27" s="18"/>
      <c r="C27" s="18">
        <v>1.6083500000000001E-2</v>
      </c>
      <c r="D27" s="18"/>
      <c r="E27" s="18">
        <v>3.0444200000000001E-2</v>
      </c>
      <c r="F27" s="17">
        <v>1.48874E-2</v>
      </c>
      <c r="G27" s="17">
        <v>2.0048099999999999E-2</v>
      </c>
      <c r="H27" s="18">
        <v>1.77171E-2</v>
      </c>
      <c r="I27" s="17">
        <v>1.47996E-2</v>
      </c>
      <c r="J27" s="17">
        <v>2.3487500000000001E-2</v>
      </c>
      <c r="K27" s="17">
        <v>1.05562E-2</v>
      </c>
    </row>
    <row r="28" spans="1:11" x14ac:dyDescent="0.2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6.5" x14ac:dyDescent="0.25">
      <c r="A29" s="13" t="s">
        <v>37</v>
      </c>
      <c r="B29" s="5"/>
      <c r="C29" s="5">
        <v>0.50039999999999996</v>
      </c>
      <c r="D29" s="5"/>
      <c r="E29" s="5">
        <v>0.4496</v>
      </c>
      <c r="F29" s="5">
        <v>6.9599999999999995E-2</v>
      </c>
      <c r="G29" s="5">
        <v>0.11840000000000001</v>
      </c>
      <c r="H29" s="5">
        <v>9.1200000000000003E-2</v>
      </c>
      <c r="I29" s="5">
        <v>8.5300000000000001E-2</v>
      </c>
      <c r="J29" s="5">
        <v>0.26800000000000002</v>
      </c>
      <c r="K29" s="5">
        <v>8.6900000000000005E-2</v>
      </c>
    </row>
    <row r="30" spans="1:11" x14ac:dyDescent="0.2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3" t="s">
        <v>32</v>
      </c>
      <c r="B31" s="13" t="s">
        <v>34</v>
      </c>
      <c r="C31" s="13" t="s">
        <v>34</v>
      </c>
      <c r="D31" s="13" t="s">
        <v>34</v>
      </c>
      <c r="E31" s="13" t="s">
        <v>34</v>
      </c>
      <c r="F31" s="23" t="s">
        <v>34</v>
      </c>
      <c r="G31" s="23" t="s">
        <v>34</v>
      </c>
      <c r="H31" s="23" t="s">
        <v>34</v>
      </c>
      <c r="I31" s="23" t="s">
        <v>34</v>
      </c>
      <c r="J31" s="23" t="s">
        <v>34</v>
      </c>
      <c r="K31" s="13" t="s">
        <v>34</v>
      </c>
    </row>
    <row r="32" spans="1:11" ht="31.5" customHeight="1" thickBot="1" x14ac:dyDescent="0.3">
      <c r="A32" s="22" t="s">
        <v>33</v>
      </c>
      <c r="B32" s="20" t="s">
        <v>34</v>
      </c>
      <c r="C32" s="20" t="s">
        <v>34</v>
      </c>
      <c r="D32" s="20" t="s">
        <v>34</v>
      </c>
      <c r="E32" s="20" t="s">
        <v>34</v>
      </c>
      <c r="F32" s="20" t="s">
        <v>34</v>
      </c>
      <c r="G32" s="20" t="s">
        <v>34</v>
      </c>
      <c r="H32" s="20" t="s">
        <v>34</v>
      </c>
      <c r="I32" s="20" t="s">
        <v>34</v>
      </c>
      <c r="J32" s="20" t="s">
        <v>34</v>
      </c>
      <c r="K32" s="20" t="s">
        <v>34</v>
      </c>
    </row>
    <row r="33" ht="15.75" thickTop="1" x14ac:dyDescent="0.25"/>
  </sheetData>
  <mergeCells count="4">
    <mergeCell ref="A13:K13"/>
    <mergeCell ref="A22:K22"/>
    <mergeCell ref="A1:K1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 Means</vt:lpstr>
      <vt:lpstr>Attrtition Regressions</vt:lpstr>
      <vt:lpstr>Years in Class Type</vt:lpstr>
      <vt:lpstr>Eqn 1 and 4</vt:lpstr>
      <vt:lpstr>Value, K</vt:lpstr>
      <vt:lpstr>Value, 1</vt:lpstr>
      <vt:lpstr>Value, 2</vt:lpstr>
      <vt:lpstr>Urbanicity</vt:lpstr>
      <vt:lpstr>Other Outcomes</vt:lpstr>
      <vt:lpstr>Table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Andrew Rohlfs</dc:creator>
  <cp:lastModifiedBy>carohlfs</cp:lastModifiedBy>
  <cp:lastPrinted>2011-02-15T14:01:15Z</cp:lastPrinted>
  <dcterms:created xsi:type="dcterms:W3CDTF">2011-02-02T00:44:48Z</dcterms:created>
  <dcterms:modified xsi:type="dcterms:W3CDTF">2011-04-10T20:46:40Z</dcterms:modified>
</cp:coreProperties>
</file>