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3.xml" ContentType="application/vnd.openxmlformats-officedocument.spreadsheetml.work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35" windowWidth="11415" windowHeight="9375" tabRatio="736" activeTab="3"/>
  </bookViews>
  <sheets>
    <sheet name="Time Series K" sheetId="36" r:id="rId1"/>
    <sheet name="Time Series 1" sheetId="37" r:id="rId2"/>
    <sheet name="Time Series 2" sheetId="38" r:id="rId3"/>
    <sheet name="Time-Series Data" sheetId="35" r:id="rId4"/>
    <sheet name="Small Class K to 3" sheetId="6" r:id="rId5"/>
    <sheet name="Regular Class K to 3" sheetId="9" r:id="rId6"/>
    <sheet name="Aide Class K to 3" sheetId="27" r:id="rId7"/>
    <sheet name="Small Class 1 to 3" sheetId="28" r:id="rId8"/>
    <sheet name="Regular Class 1 to 3" sheetId="29" r:id="rId9"/>
    <sheet name="Aide Class 1 to 3" sheetId="30" r:id="rId10"/>
    <sheet name="Small Class 2 to 3" sheetId="32" r:id="rId11"/>
    <sheet name="Regular Class 2 to 3" sheetId="33" r:id="rId12"/>
    <sheet name="Aide Class 2 to 3" sheetId="34" r:id="rId13"/>
    <sheet name="Pie Chart Data" sheetId="1" r:id="rId14"/>
    <sheet name="Within K" sheetId="40" r:id="rId15"/>
    <sheet name="Within 1" sheetId="41" r:id="rId16"/>
    <sheet name="Within 2" sheetId="42" r:id="rId17"/>
    <sheet name="Within Data" sheetId="39" r:id="rId18"/>
    <sheet name="Retained" sheetId="44" r:id="rId19"/>
    <sheet name="Retook TCAP" sheetId="45" r:id="rId20"/>
    <sheet name="Retention Data" sheetId="43" r:id="rId21"/>
  </sheets>
  <calcPr calcId="144525"/>
</workbook>
</file>

<file path=xl/calcChain.xml><?xml version="1.0" encoding="utf-8"?>
<calcChain xmlns="http://schemas.openxmlformats.org/spreadsheetml/2006/main">
  <c r="K13" i="35" l="1"/>
  <c r="L13" i="35"/>
  <c r="J13" i="35"/>
  <c r="K10" i="35"/>
  <c r="L10" i="35"/>
  <c r="J10" i="35"/>
  <c r="O6" i="35"/>
  <c r="P6" i="35"/>
  <c r="N6" i="35"/>
  <c r="J6" i="35"/>
  <c r="K6" i="35"/>
  <c r="L6" i="35"/>
  <c r="K5" i="35"/>
  <c r="L5" i="35"/>
  <c r="J5" i="35"/>
  <c r="H6" i="35"/>
  <c r="G6" i="35"/>
  <c r="F6" i="35"/>
  <c r="G5" i="35"/>
  <c r="H5" i="35"/>
  <c r="F5" i="35"/>
  <c r="E41" i="39" l="1"/>
  <c r="D41" i="39"/>
  <c r="C41" i="39"/>
  <c r="E40" i="39"/>
  <c r="D40" i="39"/>
  <c r="C40" i="39"/>
  <c r="E39" i="39"/>
  <c r="D39" i="39"/>
  <c r="C39" i="39"/>
  <c r="E35" i="39"/>
  <c r="D35" i="39"/>
  <c r="C35" i="39"/>
  <c r="E34" i="39"/>
  <c r="D34" i="39"/>
  <c r="C34" i="39"/>
  <c r="E33" i="39"/>
  <c r="D33" i="39"/>
  <c r="C33" i="39"/>
  <c r="E29" i="39"/>
  <c r="D29" i="39"/>
  <c r="C29" i="39"/>
  <c r="E28" i="39"/>
  <c r="D28" i="39"/>
  <c r="C28" i="39"/>
  <c r="E27" i="39"/>
  <c r="D27" i="39"/>
  <c r="C27" i="39"/>
  <c r="D21" i="39"/>
  <c r="C21" i="39"/>
  <c r="B21" i="39"/>
  <c r="D20" i="39"/>
  <c r="C20" i="39"/>
  <c r="B20" i="39"/>
  <c r="D19" i="39"/>
  <c r="C19" i="39"/>
  <c r="B19" i="39"/>
  <c r="D14" i="39"/>
  <c r="C14" i="39"/>
  <c r="B14" i="39"/>
  <c r="D13" i="39"/>
  <c r="C13" i="39"/>
  <c r="B13" i="39"/>
  <c r="D12" i="39"/>
  <c r="C12" i="39"/>
  <c r="B12" i="39"/>
  <c r="D5" i="39"/>
  <c r="D6" i="39"/>
  <c r="D7" i="39"/>
  <c r="C7" i="39"/>
  <c r="C6" i="39"/>
  <c r="C5" i="39"/>
  <c r="B7" i="39"/>
  <c r="B6" i="39"/>
  <c r="B5" i="39"/>
  <c r="B26" i="1" l="1"/>
  <c r="B28" i="1" s="1"/>
  <c r="D40" i="1"/>
  <c r="D42" i="1" s="1"/>
  <c r="C40" i="1"/>
  <c r="C42" i="1" s="1"/>
  <c r="B40" i="1"/>
  <c r="B42" i="1" s="1"/>
  <c r="D26" i="1"/>
  <c r="D28" i="1" s="1"/>
  <c r="C26" i="1"/>
  <c r="C28" i="1" s="1"/>
  <c r="D11" i="1" l="1"/>
  <c r="D13" i="1" s="1"/>
  <c r="C11" i="1" l="1"/>
  <c r="C13" i="1" s="1"/>
  <c r="B11" i="1"/>
  <c r="B13" i="1" s="1"/>
</calcChain>
</file>

<file path=xl/sharedStrings.xml><?xml version="1.0" encoding="utf-8"?>
<sst xmlns="http://schemas.openxmlformats.org/spreadsheetml/2006/main" count="109" uniqueCount="35">
  <si>
    <t>K to 3rd</t>
  </si>
  <si>
    <t>small</t>
  </si>
  <si>
    <t>School left experiment</t>
  </si>
  <si>
    <t>Left public school system</t>
  </si>
  <si>
    <t>Switched to other public school or grade</t>
  </si>
  <si>
    <t>Switched to other program school</t>
  </si>
  <si>
    <t>Changed class type within school</t>
  </si>
  <si>
    <t>Remained in experiment, same class type</t>
  </si>
  <si>
    <t>Small</t>
  </si>
  <si>
    <t>Regular with Aide</t>
  </si>
  <si>
    <t>regular</t>
  </si>
  <si>
    <t>regular with aide</t>
  </si>
  <si>
    <t>1st to 3rd</t>
  </si>
  <si>
    <t>2nd to 3rd</t>
  </si>
  <si>
    <t>Regular</t>
  </si>
  <si>
    <t>K</t>
  </si>
  <si>
    <t>Entered in Grade 1</t>
  </si>
  <si>
    <t>Entered in Grade K</t>
  </si>
  <si>
    <t>Entered in Grade 2</t>
  </si>
  <si>
    <t>Class Type upon Entry</t>
  </si>
  <si>
    <t>Class Type in Third Grade</t>
  </si>
  <si>
    <t>Panel A: Entered STAR in Kindergarten</t>
  </si>
  <si>
    <t>Panel B: Entered STAR in First Grade</t>
  </si>
  <si>
    <t>Panel C: Entered STAR in Second Grade</t>
  </si>
  <si>
    <t>Table 2: Transitions Across Class Types within Project STAR Schools</t>
  </si>
  <si>
    <t>Entered in K</t>
  </si>
  <si>
    <t>Small class in grade 3</t>
  </si>
  <si>
    <t>Regular class in grade 3</t>
  </si>
  <si>
    <t>Regular class with aide in grade 3</t>
  </si>
  <si>
    <t>Entered in 1</t>
  </si>
  <si>
    <t>Entered in 2</t>
  </si>
  <si>
    <t>Retained</t>
  </si>
  <si>
    <t>Took Extra Year Before High School</t>
  </si>
  <si>
    <t>Hazard Rates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</si>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</sst>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164" fontId="2" fillId="0" borderId="0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worksheet" Target="worksheets/sheet3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4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5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4.xml"/><Relationship Id="rId20" Type="http://schemas.openxmlformats.org/officeDocument/2006/relationships/chartsheet" Target="chartsheets/sheet17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3.xml"/><Relationship Id="rId23" Type="http://schemas.openxmlformats.org/officeDocument/2006/relationships/styles" Target="styles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6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2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85627960828268E-2"/>
          <c:y val="2.2402178541241668E-2"/>
          <c:w val="0.91371437203917161"/>
          <c:h val="0.847418860777996"/>
        </c:manualLayout>
      </c:layout>
      <c:lineChart>
        <c:grouping val="standard"/>
        <c:varyColors val="0"/>
        <c:ser>
          <c:idx val="0"/>
          <c:order val="0"/>
          <c:tx>
            <c:strRef>
              <c:f>'Time-Series Data'!$B$2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strRef>
              <c:f>'Time-Series Data'!$A$3:$A$6</c:f>
              <c:strCache>
                <c:ptCount val="4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'Time-Series Data'!$B$3:$B$6</c:f>
              <c:numCache>
                <c:formatCode>General</c:formatCode>
                <c:ptCount val="4"/>
                <c:pt idx="0">
                  <c:v>1</c:v>
                </c:pt>
                <c:pt idx="1">
                  <c:v>0.67368419999999996</c:v>
                </c:pt>
                <c:pt idx="2">
                  <c:v>0.54842109999999999</c:v>
                </c:pt>
                <c:pt idx="3">
                  <c:v>0.46157890000000001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'Time-Series Data'!$C$2</c:f>
              <c:strCache>
                <c:ptCount val="1"/>
                <c:pt idx="0">
                  <c:v>Regular</c:v>
                </c:pt>
              </c:strCache>
            </c:strRef>
          </c:tx>
          <c:marker>
            <c:symbol val="none"/>
          </c:marker>
          <c:cat>
            <c:strRef>
              <c:f>'Time-Series Data'!$A$3:$A$6</c:f>
              <c:strCache>
                <c:ptCount val="4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'Time-Series Data'!$C$3:$C$6</c:f>
              <c:numCache>
                <c:formatCode>General</c:formatCode>
                <c:ptCount val="4"/>
                <c:pt idx="0">
                  <c:v>1</c:v>
                </c:pt>
                <c:pt idx="1">
                  <c:v>0.3277119</c:v>
                </c:pt>
                <c:pt idx="2">
                  <c:v>0.239289</c:v>
                </c:pt>
                <c:pt idx="3">
                  <c:v>0.183227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'Time-Series Data'!$D$2</c:f>
              <c:strCache>
                <c:ptCount val="1"/>
                <c:pt idx="0">
                  <c:v>Regular with Aide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'Time-Series Data'!$A$3:$A$6</c:f>
              <c:strCache>
                <c:ptCount val="4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'Time-Series Data'!$D$3:$D$6</c:f>
              <c:numCache>
                <c:formatCode>General</c:formatCode>
                <c:ptCount val="4"/>
                <c:pt idx="0">
                  <c:v>1</c:v>
                </c:pt>
                <c:pt idx="1">
                  <c:v>0.3137606</c:v>
                </c:pt>
                <c:pt idx="2">
                  <c:v>0.25369789999999998</c:v>
                </c:pt>
                <c:pt idx="3">
                  <c:v>0.23083819999999999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9920"/>
        <c:axId val="51731840"/>
      </c:lineChart>
      <c:catAx>
        <c:axId val="5172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Grade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1731840"/>
        <c:crosses val="autoZero"/>
        <c:auto val="1"/>
        <c:lblAlgn val="ctr"/>
        <c:lblOffset val="100"/>
        <c:noMultiLvlLbl val="0"/>
      </c:catAx>
      <c:valAx>
        <c:axId val="5173184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51729920"/>
        <c:crosses val="autoZero"/>
        <c:crossBetween val="between"/>
        <c:majorUnit val="0.2"/>
        <c:minorUnit val="0.1"/>
      </c:valAx>
    </c:plotArea>
    <c:legend>
      <c:legendPos val="r"/>
      <c:layout>
        <c:manualLayout>
          <c:xMode val="edge"/>
          <c:yMode val="edge"/>
          <c:x val="0.10615783088625345"/>
          <c:y val="0.61879659110407814"/>
          <c:w val="0.35342037649511743"/>
          <c:h val="0.2345616225937859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39000704699989"/>
          <c:y val="6.0486598266125832E-2"/>
          <c:w val="0.66293215984205811"/>
          <c:h val="0.91333752772428856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19"/>
          <c:dPt>
            <c:idx val="4"/>
            <c:bubble3D val="0"/>
            <c:explosion val="61"/>
          </c:dPt>
          <c:dLbls>
            <c:dLbl>
              <c:idx val="1"/>
              <c:layout>
                <c:manualLayout>
                  <c:x val="0.25769445672572794"/>
                  <c:y val="5.0505050505050505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4402033249415183"/>
                  <c:y val="0.1134130279169649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Left public school system
29%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20248237297416075"/>
                  <c:y val="-9.9608526206951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Chart Data'!$A$33:$A$38</c:f>
              <c:strCache>
                <c:ptCount val="6"/>
                <c:pt idx="0">
                  <c:v>School left experiment</c:v>
                </c:pt>
                <c:pt idx="1">
                  <c:v>Switched to other program school</c:v>
                </c:pt>
                <c:pt idx="2">
                  <c:v>Switched to other public school or grade</c:v>
                </c:pt>
                <c:pt idx="3">
                  <c:v>Left public school system</c:v>
                </c:pt>
                <c:pt idx="4">
                  <c:v>Changed class type within school</c:v>
                </c:pt>
                <c:pt idx="5">
                  <c:v>Remained in experiment, same class type</c:v>
                </c:pt>
              </c:strCache>
            </c:strRef>
          </c:cat>
          <c:val>
            <c:numRef>
              <c:f>'Pie Chart Data'!$B$33:$B$38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48</c:v>
                </c:pt>
                <c:pt idx="3">
                  <c:v>87</c:v>
                </c:pt>
                <c:pt idx="4">
                  <c:v>9</c:v>
                </c:pt>
                <c:pt idx="5">
                  <c:v>212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665246258756639E-2"/>
          <c:y val="3.6244174023701586E-2"/>
          <c:w val="0.66293215984205811"/>
          <c:h val="0.91333752772428856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19"/>
          <c:dPt>
            <c:idx val="4"/>
            <c:bubble3D val="0"/>
            <c:explosion val="61"/>
          </c:dPt>
          <c:dLbls>
            <c:dLbl>
              <c:idx val="1"/>
              <c:layout>
                <c:manualLayout>
                  <c:x val="0.25769445672572794"/>
                  <c:y val="5.0505050505050505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3962112474182842"/>
                  <c:y val="7.300898751292453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9401483045343165"/>
                  <c:y val="1.3312654100055676E-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Left public school system
22%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14969049433266715"/>
                  <c:y val="-0.1177903443887695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Chart Data'!$A$33:$A$38</c:f>
              <c:strCache>
                <c:ptCount val="6"/>
                <c:pt idx="0">
                  <c:v>School left experiment</c:v>
                </c:pt>
                <c:pt idx="1">
                  <c:v>Switched to other program school</c:v>
                </c:pt>
                <c:pt idx="2">
                  <c:v>Switched to other public school or grade</c:v>
                </c:pt>
                <c:pt idx="3">
                  <c:v>Left public school system</c:v>
                </c:pt>
                <c:pt idx="4">
                  <c:v>Changed class type within school</c:v>
                </c:pt>
                <c:pt idx="5">
                  <c:v>Remained in experiment, same class type</c:v>
                </c:pt>
              </c:strCache>
            </c:strRef>
          </c:cat>
          <c:val>
            <c:numRef>
              <c:f>'Pie Chart Data'!$C$33:$C$38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77</c:v>
                </c:pt>
                <c:pt idx="3">
                  <c:v>143</c:v>
                </c:pt>
                <c:pt idx="4">
                  <c:v>75</c:v>
                </c:pt>
                <c:pt idx="5">
                  <c:v>343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869983717885378E-2"/>
          <c:y val="4.2304780084307651E-2"/>
          <c:w val="0.66293215984205811"/>
          <c:h val="0.91333752772428856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19"/>
          <c:dPt>
            <c:idx val="4"/>
            <c:bubble3D val="0"/>
            <c:explosion val="61"/>
          </c:dPt>
          <c:dLbls>
            <c:dLbl>
              <c:idx val="1"/>
              <c:layout>
                <c:manualLayout>
                  <c:x val="0.25769445672572794"/>
                  <c:y val="5.0505050505050505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3522168605390292"/>
                  <c:y val="8.3109997613934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Left public school system
23%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11889523179179587"/>
                  <c:y val="-0.1521337787322039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Chart Data'!$A$33:$A$38</c:f>
              <c:strCache>
                <c:ptCount val="6"/>
                <c:pt idx="0">
                  <c:v>School left experiment</c:v>
                </c:pt>
                <c:pt idx="1">
                  <c:v>Switched to other program school</c:v>
                </c:pt>
                <c:pt idx="2">
                  <c:v>Switched to other public school or grade</c:v>
                </c:pt>
                <c:pt idx="3">
                  <c:v>Left public school system</c:v>
                </c:pt>
                <c:pt idx="4">
                  <c:v>Changed class type within school</c:v>
                </c:pt>
                <c:pt idx="5">
                  <c:v>Remained in experiment, same class type</c:v>
                </c:pt>
              </c:strCache>
            </c:strRef>
          </c:cat>
          <c:val>
            <c:numRef>
              <c:f>'Pie Chart Data'!$D$33:$D$38</c:f>
              <c:numCache>
                <c:formatCode>General</c:formatCode>
                <c:ptCount val="6"/>
                <c:pt idx="0">
                  <c:v>0</c:v>
                </c:pt>
                <c:pt idx="1">
                  <c:v>18</c:v>
                </c:pt>
                <c:pt idx="2">
                  <c:v>77</c:v>
                </c:pt>
                <c:pt idx="3">
                  <c:v>153</c:v>
                </c:pt>
                <c:pt idx="4">
                  <c:v>32</c:v>
                </c:pt>
                <c:pt idx="5">
                  <c:v>379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42036726955703"/>
          <c:y val="0.23262203453381886"/>
          <c:w val="0.87632790409107475"/>
          <c:h val="0.58876252756541025"/>
        </c:manualLayout>
      </c:layout>
      <c:barChart>
        <c:barDir val="col"/>
        <c:grouping val="percentStacked"/>
        <c:varyColors val="0"/>
        <c:ser>
          <c:idx val="2"/>
          <c:order val="0"/>
          <c:tx>
            <c:strRef>
              <c:f>'Within Data'!$E$26</c:f>
              <c:strCache>
                <c:ptCount val="1"/>
                <c:pt idx="0">
                  <c:v>Regular class with aide in grade 3</c:v>
                </c:pt>
              </c:strCache>
            </c:strRef>
          </c:tx>
          <c:invertIfNegative val="0"/>
          <c:cat>
            <c:strRef>
              <c:f>'Within Data'!$B$27:$B$29</c:f>
              <c:strCache>
                <c:ptCount val="3"/>
                <c:pt idx="0">
                  <c:v>Small</c:v>
                </c:pt>
                <c:pt idx="1">
                  <c:v>Regular</c:v>
                </c:pt>
                <c:pt idx="2">
                  <c:v>Regular with Aide</c:v>
                </c:pt>
              </c:strCache>
            </c:strRef>
          </c:cat>
          <c:val>
            <c:numRef>
              <c:f>'Within Data'!$E$27:$E$29</c:f>
              <c:numCache>
                <c:formatCode>0.0%</c:formatCode>
                <c:ptCount val="3"/>
                <c:pt idx="0">
                  <c:v>5.7553956834532377E-2</c:v>
                </c:pt>
                <c:pt idx="1">
                  <c:v>0.46435272045028142</c:v>
                </c:pt>
                <c:pt idx="2">
                  <c:v>0.49376797698945352</c:v>
                </c:pt>
              </c:numCache>
            </c:numRef>
          </c:val>
        </c:ser>
        <c:ser>
          <c:idx val="1"/>
          <c:order val="1"/>
          <c:tx>
            <c:strRef>
              <c:f>'Within Data'!$D$26</c:f>
              <c:strCache>
                <c:ptCount val="1"/>
                <c:pt idx="0">
                  <c:v>Regular class in grade 3</c:v>
                </c:pt>
              </c:strCache>
            </c:strRef>
          </c:tx>
          <c:invertIfNegative val="0"/>
          <c:cat>
            <c:strRef>
              <c:f>'Within Data'!$B$27:$B$29</c:f>
              <c:strCache>
                <c:ptCount val="3"/>
                <c:pt idx="0">
                  <c:v>Small</c:v>
                </c:pt>
                <c:pt idx="1">
                  <c:v>Regular</c:v>
                </c:pt>
                <c:pt idx="2">
                  <c:v>Regular with Aide</c:v>
                </c:pt>
              </c:strCache>
            </c:strRef>
          </c:cat>
          <c:val>
            <c:numRef>
              <c:f>'Within Data'!$D$27:$D$29</c:f>
              <c:numCache>
                <c:formatCode>0.0%</c:formatCode>
                <c:ptCount val="3"/>
                <c:pt idx="0">
                  <c:v>4.1109969167523124E-2</c:v>
                </c:pt>
                <c:pt idx="1">
                  <c:v>0.37711069418386489</c:v>
                </c:pt>
                <c:pt idx="2">
                  <c:v>0.34995206136145734</c:v>
                </c:pt>
              </c:numCache>
            </c:numRef>
          </c:val>
        </c:ser>
        <c:ser>
          <c:idx val="0"/>
          <c:order val="2"/>
          <c:tx>
            <c:strRef>
              <c:f>'Within Data'!$C$26</c:f>
              <c:strCache>
                <c:ptCount val="1"/>
                <c:pt idx="0">
                  <c:v>Small class in grade 3</c:v>
                </c:pt>
              </c:strCache>
            </c:strRef>
          </c:tx>
          <c:invertIfNegative val="0"/>
          <c:cat>
            <c:strRef>
              <c:f>'Within Data'!$B$27:$B$29</c:f>
              <c:strCache>
                <c:ptCount val="3"/>
                <c:pt idx="0">
                  <c:v>Small</c:v>
                </c:pt>
                <c:pt idx="1">
                  <c:v>Regular</c:v>
                </c:pt>
                <c:pt idx="2">
                  <c:v>Regular with Aide</c:v>
                </c:pt>
              </c:strCache>
            </c:strRef>
          </c:cat>
          <c:val>
            <c:numRef>
              <c:f>'Within Data'!$C$27:$C$29</c:f>
              <c:numCache>
                <c:formatCode>0.0%</c:formatCode>
                <c:ptCount val="3"/>
                <c:pt idx="0">
                  <c:v>0.90133607399794446</c:v>
                </c:pt>
                <c:pt idx="1">
                  <c:v>0.15853658536585366</c:v>
                </c:pt>
                <c:pt idx="2">
                  <c:v>0.15627996164908917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88544"/>
        <c:axId val="89390464"/>
      </c:barChart>
      <c:catAx>
        <c:axId val="8938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Class Type upon Entry</a:t>
                </a:r>
              </a:p>
            </c:rich>
          </c:tx>
          <c:layout>
            <c:manualLayout>
              <c:xMode val="edge"/>
              <c:yMode val="edge"/>
              <c:x val="0.39516569106366101"/>
              <c:y val="0.91487070472123189"/>
            </c:manualLayout>
          </c:layout>
          <c:overlay val="0"/>
        </c:title>
        <c:majorTickMark val="out"/>
        <c:minorTickMark val="none"/>
        <c:tickLblPos val="nextTo"/>
        <c:crossAx val="89390464"/>
        <c:crosses val="autoZero"/>
        <c:auto val="1"/>
        <c:lblAlgn val="ctr"/>
        <c:lblOffset val="100"/>
        <c:noMultiLvlLbl val="0"/>
      </c:catAx>
      <c:valAx>
        <c:axId val="893904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out"/>
        <c:tickLblPos val="nextTo"/>
        <c:crossAx val="89388544"/>
        <c:crosses val="autoZero"/>
        <c:crossBetween val="between"/>
        <c:majorUnit val="0.2"/>
        <c:minorUnit val="0.1"/>
      </c:valAx>
    </c:plotArea>
    <c:legend>
      <c:legendPos val="r"/>
      <c:layout>
        <c:manualLayout>
          <c:xMode val="edge"/>
          <c:yMode val="edge"/>
          <c:x val="1.795916766994635E-2"/>
          <c:y val="1.5884508080557726E-2"/>
          <c:w val="0.55731909829373261"/>
          <c:h val="0.1853415568816609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42036726955703"/>
          <c:y val="0.23262203453381886"/>
          <c:w val="0.87632790409107475"/>
          <c:h val="0.58876252756541025"/>
        </c:manualLayout>
      </c:layout>
      <c:barChart>
        <c:barDir val="col"/>
        <c:grouping val="percentStacked"/>
        <c:varyColors val="0"/>
        <c:ser>
          <c:idx val="2"/>
          <c:order val="0"/>
          <c:tx>
            <c:strRef>
              <c:f>'Within Data'!$E$32</c:f>
              <c:strCache>
                <c:ptCount val="1"/>
                <c:pt idx="0">
                  <c:v>Regular class with aide in grade 3</c:v>
                </c:pt>
              </c:strCache>
            </c:strRef>
          </c:tx>
          <c:invertIfNegative val="0"/>
          <c:cat>
            <c:strRef>
              <c:f>'Within Data'!$B$27:$B$29</c:f>
              <c:strCache>
                <c:ptCount val="3"/>
                <c:pt idx="0">
                  <c:v>Small</c:v>
                </c:pt>
                <c:pt idx="1">
                  <c:v>Regular</c:v>
                </c:pt>
                <c:pt idx="2">
                  <c:v>Regular with Aide</c:v>
                </c:pt>
              </c:strCache>
            </c:strRef>
          </c:cat>
          <c:val>
            <c:numRef>
              <c:f>'Within Data'!$E$33:$E$35</c:f>
              <c:numCache>
                <c:formatCode>0.0%</c:formatCode>
                <c:ptCount val="3"/>
                <c:pt idx="0">
                  <c:v>2.2857142857142857E-2</c:v>
                </c:pt>
                <c:pt idx="1">
                  <c:v>0.1431578947368421</c:v>
                </c:pt>
                <c:pt idx="2">
                  <c:v>0.89052631578947372</c:v>
                </c:pt>
              </c:numCache>
            </c:numRef>
          </c:val>
        </c:ser>
        <c:ser>
          <c:idx val="1"/>
          <c:order val="1"/>
          <c:tx>
            <c:strRef>
              <c:f>'Within Data'!$D$32</c:f>
              <c:strCache>
                <c:ptCount val="1"/>
                <c:pt idx="0">
                  <c:v>Regular class in grade 3</c:v>
                </c:pt>
              </c:strCache>
            </c:strRef>
          </c:tx>
          <c:invertIfNegative val="0"/>
          <c:cat>
            <c:strRef>
              <c:f>'Within Data'!$B$27:$B$29</c:f>
              <c:strCache>
                <c:ptCount val="3"/>
                <c:pt idx="0">
                  <c:v>Small</c:v>
                </c:pt>
                <c:pt idx="1">
                  <c:v>Regular</c:v>
                </c:pt>
                <c:pt idx="2">
                  <c:v>Regular with Aide</c:v>
                </c:pt>
              </c:strCache>
            </c:strRef>
          </c:cat>
          <c:val>
            <c:numRef>
              <c:f>'Within Data'!$D$33:$D$35</c:f>
              <c:numCache>
                <c:formatCode>0.0%</c:formatCode>
                <c:ptCount val="3"/>
                <c:pt idx="0">
                  <c:v>2.8571428571428571E-2</c:v>
                </c:pt>
                <c:pt idx="1">
                  <c:v>0.6831275720164609</c:v>
                </c:pt>
                <c:pt idx="2">
                  <c:v>7.1578947368421048E-2</c:v>
                </c:pt>
              </c:numCache>
            </c:numRef>
          </c:val>
        </c:ser>
        <c:ser>
          <c:idx val="0"/>
          <c:order val="2"/>
          <c:tx>
            <c:strRef>
              <c:f>'Within Data'!$C$32</c:f>
              <c:strCache>
                <c:ptCount val="1"/>
                <c:pt idx="0">
                  <c:v>Small class in grade 3</c:v>
                </c:pt>
              </c:strCache>
            </c:strRef>
          </c:tx>
          <c:invertIfNegative val="0"/>
          <c:cat>
            <c:strRef>
              <c:f>'Within Data'!$B$27:$B$29</c:f>
              <c:strCache>
                <c:ptCount val="3"/>
                <c:pt idx="0">
                  <c:v>Small</c:v>
                </c:pt>
                <c:pt idx="1">
                  <c:v>Regular</c:v>
                </c:pt>
                <c:pt idx="2">
                  <c:v>Regular with Aide</c:v>
                </c:pt>
              </c:strCache>
            </c:strRef>
          </c:cat>
          <c:val>
            <c:numRef>
              <c:f>'Within Data'!$C$33:$C$35</c:f>
              <c:numCache>
                <c:formatCode>0.0%</c:formatCode>
                <c:ptCount val="3"/>
                <c:pt idx="0">
                  <c:v>0.94857142857142862</c:v>
                </c:pt>
                <c:pt idx="1">
                  <c:v>0.17695473251028807</c:v>
                </c:pt>
                <c:pt idx="2">
                  <c:v>3.7894736842105266E-2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114304"/>
        <c:axId val="88116224"/>
      </c:barChart>
      <c:catAx>
        <c:axId val="8811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Class Type upon Entry</a:t>
                </a:r>
              </a:p>
            </c:rich>
          </c:tx>
          <c:layout>
            <c:manualLayout>
              <c:xMode val="edge"/>
              <c:yMode val="edge"/>
              <c:x val="0.39516569106366101"/>
              <c:y val="0.91487070472123189"/>
            </c:manualLayout>
          </c:layout>
          <c:overlay val="0"/>
        </c:title>
        <c:majorTickMark val="out"/>
        <c:minorTickMark val="none"/>
        <c:tickLblPos val="nextTo"/>
        <c:crossAx val="88116224"/>
        <c:crosses val="autoZero"/>
        <c:auto val="1"/>
        <c:lblAlgn val="ctr"/>
        <c:lblOffset val="100"/>
        <c:noMultiLvlLbl val="0"/>
      </c:catAx>
      <c:valAx>
        <c:axId val="881162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out"/>
        <c:tickLblPos val="nextTo"/>
        <c:crossAx val="88114304"/>
        <c:crosses val="autoZero"/>
        <c:crossBetween val="between"/>
        <c:majorUnit val="0.2"/>
        <c:minorUnit val="0.1"/>
      </c:valAx>
    </c:plotArea>
    <c:legend>
      <c:legendPos val="r"/>
      <c:layout>
        <c:manualLayout>
          <c:xMode val="edge"/>
          <c:yMode val="edge"/>
          <c:x val="1.795916766994635E-2"/>
          <c:y val="1.5884508080557726E-2"/>
          <c:w val="0.55731909829373261"/>
          <c:h val="0.1853415568816609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42036726955703"/>
          <c:y val="0.23262203453381886"/>
          <c:w val="0.87632790409107475"/>
          <c:h val="0.58876252756541025"/>
        </c:manualLayout>
      </c:layout>
      <c:barChart>
        <c:barDir val="col"/>
        <c:grouping val="percentStacked"/>
        <c:varyColors val="0"/>
        <c:ser>
          <c:idx val="2"/>
          <c:order val="0"/>
          <c:tx>
            <c:strRef>
              <c:f>'Within Data'!$E$38</c:f>
              <c:strCache>
                <c:ptCount val="1"/>
                <c:pt idx="0">
                  <c:v>Regular class with aide in grade 3</c:v>
                </c:pt>
              </c:strCache>
            </c:strRef>
          </c:tx>
          <c:invertIfNegative val="0"/>
          <c:cat>
            <c:strRef>
              <c:f>'Within Data'!$B$27:$B$29</c:f>
              <c:strCache>
                <c:ptCount val="3"/>
                <c:pt idx="0">
                  <c:v>Small</c:v>
                </c:pt>
                <c:pt idx="1">
                  <c:v>Regular</c:v>
                </c:pt>
                <c:pt idx="2">
                  <c:v>Regular with Aide</c:v>
                </c:pt>
              </c:strCache>
            </c:strRef>
          </c:cat>
          <c:val>
            <c:numRef>
              <c:f>'Within Data'!$E$39:$E$41</c:f>
              <c:numCache>
                <c:formatCode>0.0%</c:formatCode>
                <c:ptCount val="3"/>
                <c:pt idx="0">
                  <c:v>1.8099547511312219E-2</c:v>
                </c:pt>
                <c:pt idx="1">
                  <c:v>0.10047846889952153</c:v>
                </c:pt>
                <c:pt idx="2">
                  <c:v>0.92214111922141118</c:v>
                </c:pt>
              </c:numCache>
            </c:numRef>
          </c:val>
        </c:ser>
        <c:ser>
          <c:idx val="1"/>
          <c:order val="1"/>
          <c:tx>
            <c:strRef>
              <c:f>'Within Data'!$D$38</c:f>
              <c:strCache>
                <c:ptCount val="1"/>
                <c:pt idx="0">
                  <c:v>Regular class in grade 3</c:v>
                </c:pt>
              </c:strCache>
            </c:strRef>
          </c:tx>
          <c:invertIfNegative val="0"/>
          <c:cat>
            <c:strRef>
              <c:f>'Within Data'!$B$27:$B$29</c:f>
              <c:strCache>
                <c:ptCount val="3"/>
                <c:pt idx="0">
                  <c:v>Small</c:v>
                </c:pt>
                <c:pt idx="1">
                  <c:v>Regular</c:v>
                </c:pt>
                <c:pt idx="2">
                  <c:v>Regular with Aide</c:v>
                </c:pt>
              </c:strCache>
            </c:strRef>
          </c:cat>
          <c:val>
            <c:numRef>
              <c:f>'Within Data'!$D$39:$D$41</c:f>
              <c:numCache>
                <c:formatCode>0.0%</c:formatCode>
                <c:ptCount val="3"/>
                <c:pt idx="0">
                  <c:v>2.2624434389140271E-2</c:v>
                </c:pt>
                <c:pt idx="1">
                  <c:v>0.82057416267942584</c:v>
                </c:pt>
                <c:pt idx="2">
                  <c:v>6.0827250608272508E-2</c:v>
                </c:pt>
              </c:numCache>
            </c:numRef>
          </c:val>
        </c:ser>
        <c:ser>
          <c:idx val="0"/>
          <c:order val="2"/>
          <c:tx>
            <c:strRef>
              <c:f>'Within Data'!$C$38</c:f>
              <c:strCache>
                <c:ptCount val="1"/>
                <c:pt idx="0">
                  <c:v>Small class in grade 3</c:v>
                </c:pt>
              </c:strCache>
            </c:strRef>
          </c:tx>
          <c:invertIfNegative val="0"/>
          <c:cat>
            <c:strRef>
              <c:f>'Within Data'!$B$27:$B$29</c:f>
              <c:strCache>
                <c:ptCount val="3"/>
                <c:pt idx="0">
                  <c:v>Small</c:v>
                </c:pt>
                <c:pt idx="1">
                  <c:v>Regular</c:v>
                </c:pt>
                <c:pt idx="2">
                  <c:v>Regular with Aide</c:v>
                </c:pt>
              </c:strCache>
            </c:strRef>
          </c:cat>
          <c:val>
            <c:numRef>
              <c:f>'Within Data'!$C$39:$C$41</c:f>
              <c:numCache>
                <c:formatCode>0.0%</c:formatCode>
                <c:ptCount val="3"/>
                <c:pt idx="0">
                  <c:v>0.95927601809954754</c:v>
                </c:pt>
                <c:pt idx="1">
                  <c:v>7.8947368421052627E-2</c:v>
                </c:pt>
                <c:pt idx="2">
                  <c:v>1.7031630170316302E-2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449216"/>
        <c:axId val="89451136"/>
      </c:barChart>
      <c:catAx>
        <c:axId val="8944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Class Type upon Entry</a:t>
                </a:r>
              </a:p>
            </c:rich>
          </c:tx>
          <c:layout>
            <c:manualLayout>
              <c:xMode val="edge"/>
              <c:yMode val="edge"/>
              <c:x val="0.39516569106366101"/>
              <c:y val="0.91487070472123189"/>
            </c:manualLayout>
          </c:layout>
          <c:overlay val="0"/>
        </c:title>
        <c:majorTickMark val="out"/>
        <c:minorTickMark val="none"/>
        <c:tickLblPos val="nextTo"/>
        <c:crossAx val="89451136"/>
        <c:crosses val="autoZero"/>
        <c:auto val="1"/>
        <c:lblAlgn val="ctr"/>
        <c:lblOffset val="100"/>
        <c:noMultiLvlLbl val="0"/>
      </c:catAx>
      <c:valAx>
        <c:axId val="894511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out"/>
        <c:tickLblPos val="nextTo"/>
        <c:crossAx val="89449216"/>
        <c:crosses val="autoZero"/>
        <c:crossBetween val="between"/>
        <c:majorUnit val="0.2"/>
        <c:minorUnit val="0.1"/>
      </c:valAx>
    </c:plotArea>
    <c:legend>
      <c:legendPos val="r"/>
      <c:layout>
        <c:manualLayout>
          <c:xMode val="edge"/>
          <c:yMode val="edge"/>
          <c:x val="1.795916766994635E-2"/>
          <c:y val="1.5884508080557726E-2"/>
          <c:w val="0.55731909829373261"/>
          <c:h val="0.1853415568816609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645552705002586E-2"/>
          <c:y val="2.2396225542993552E-2"/>
          <c:w val="0.95270241991078009"/>
          <c:h val="0.80200143174974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'Retention Data'!$B$3</c:f>
              <c:strCache>
                <c:ptCount val="1"/>
                <c:pt idx="0">
                  <c:v>small</c:v>
                </c:pt>
              </c:strCache>
            </c:strRef>
          </c:tx>
          <c:invertIfNegative val="0"/>
          <c:cat>
            <c:strRef>
              <c:f>'Retention Data'!$A$4:$A$6</c:f>
              <c:strCache>
                <c:ptCount val="3"/>
                <c:pt idx="0">
                  <c:v>K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'Retention Data'!$B$4:$B$6</c:f>
              <c:numCache>
                <c:formatCode>General</c:formatCode>
                <c:ptCount val="3"/>
                <c:pt idx="0">
                  <c:v>0.1040975</c:v>
                </c:pt>
                <c:pt idx="1">
                  <c:v>0.15143599999999999</c:v>
                </c:pt>
                <c:pt idx="2">
                  <c:v>7.9235E-2</c:v>
                </c:pt>
              </c:numCache>
            </c:numRef>
          </c:val>
        </c:ser>
        <c:ser>
          <c:idx val="1"/>
          <c:order val="1"/>
          <c:tx>
            <c:strRef>
              <c:f>'Retention Data'!$C$3</c:f>
              <c:strCache>
                <c:ptCount val="1"/>
                <c:pt idx="0">
                  <c:v>regular</c:v>
                </c:pt>
              </c:strCache>
            </c:strRef>
          </c:tx>
          <c:invertIfNegative val="0"/>
          <c:cat>
            <c:strRef>
              <c:f>'Retention Data'!$A$4:$A$6</c:f>
              <c:strCache>
                <c:ptCount val="3"/>
                <c:pt idx="0">
                  <c:v>K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'Retention Data'!$C$4:$C$6</c:f>
              <c:numCache>
                <c:formatCode>General</c:formatCode>
                <c:ptCount val="3"/>
                <c:pt idx="0">
                  <c:v>0.11495909999999999</c:v>
                </c:pt>
                <c:pt idx="1">
                  <c:v>0.1871921</c:v>
                </c:pt>
                <c:pt idx="2">
                  <c:v>9.32722E-2</c:v>
                </c:pt>
              </c:numCache>
            </c:numRef>
          </c:val>
        </c:ser>
        <c:ser>
          <c:idx val="2"/>
          <c:order val="2"/>
          <c:tx>
            <c:strRef>
              <c:f>'Retention Data'!$D$3</c:f>
              <c:strCache>
                <c:ptCount val="1"/>
                <c:pt idx="0">
                  <c:v>regular with aide</c:v>
                </c:pt>
              </c:strCache>
            </c:strRef>
          </c:tx>
          <c:invertIfNegative val="0"/>
          <c:cat>
            <c:strRef>
              <c:f>'Retention Data'!$A$4:$A$6</c:f>
              <c:strCache>
                <c:ptCount val="3"/>
                <c:pt idx="0">
                  <c:v>K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'Retention Data'!$D$4:$D$6</c:f>
              <c:numCache>
                <c:formatCode>General</c:formatCode>
                <c:ptCount val="3"/>
                <c:pt idx="0">
                  <c:v>0.11369020000000001</c:v>
                </c:pt>
                <c:pt idx="1">
                  <c:v>0.1444569</c:v>
                </c:pt>
                <c:pt idx="2">
                  <c:v>6.22155E-2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588096"/>
        <c:axId val="89590016"/>
      </c:barChart>
      <c:catAx>
        <c:axId val="8958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Grade upon Entry</a:t>
                </a:r>
              </a:p>
            </c:rich>
          </c:tx>
          <c:overlay val="0"/>
        </c:title>
        <c:majorTickMark val="out"/>
        <c:minorTickMark val="none"/>
        <c:tickLblPos val="nextTo"/>
        <c:crossAx val="89590016"/>
        <c:crosses val="autoZero"/>
        <c:auto val="1"/>
        <c:lblAlgn val="ctr"/>
        <c:lblOffset val="100"/>
        <c:noMultiLvlLbl val="0"/>
      </c:catAx>
      <c:valAx>
        <c:axId val="89590016"/>
        <c:scaling>
          <c:orientation val="minMax"/>
          <c:max val="0.4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89588096"/>
        <c:crosses val="autoZero"/>
        <c:crossBetween val="between"/>
        <c:majorUnit val="0.2"/>
        <c:minorUnit val="0.1"/>
      </c:valAx>
    </c:plotArea>
    <c:legend>
      <c:legendPos val="r"/>
      <c:layout>
        <c:manualLayout>
          <c:xMode val="edge"/>
          <c:yMode val="edge"/>
          <c:x val="8.2098000834988721E-2"/>
          <c:y val="4.3857382223335489E-2"/>
          <c:w val="0.34683058825889629"/>
          <c:h val="0.194154890416505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645552705002586E-2"/>
          <c:y val="2.2396225542993552E-2"/>
          <c:w val="0.95270241991078009"/>
          <c:h val="0.80200143174974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'Retention Data'!$B$10</c:f>
              <c:strCache>
                <c:ptCount val="1"/>
                <c:pt idx="0">
                  <c:v>small</c:v>
                </c:pt>
              </c:strCache>
            </c:strRef>
          </c:tx>
          <c:invertIfNegative val="0"/>
          <c:cat>
            <c:strRef>
              <c:f>'Retention Data'!$A$11:$A$13</c:f>
              <c:strCache>
                <c:ptCount val="3"/>
                <c:pt idx="0">
                  <c:v>K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'Retention Data'!$B$11:$B$13</c:f>
              <c:numCache>
                <c:formatCode>General</c:formatCode>
                <c:ptCount val="3"/>
                <c:pt idx="0">
                  <c:v>0.24251500000000001</c:v>
                </c:pt>
                <c:pt idx="1">
                  <c:v>0.23376620000000001</c:v>
                </c:pt>
                <c:pt idx="2">
                  <c:v>0.16113739999999999</c:v>
                </c:pt>
              </c:numCache>
            </c:numRef>
          </c:val>
        </c:ser>
        <c:ser>
          <c:idx val="1"/>
          <c:order val="1"/>
          <c:tx>
            <c:strRef>
              <c:f>'Retention Data'!$C$10</c:f>
              <c:strCache>
                <c:ptCount val="1"/>
                <c:pt idx="0">
                  <c:v>regular</c:v>
                </c:pt>
              </c:strCache>
            </c:strRef>
          </c:tx>
          <c:invertIfNegative val="0"/>
          <c:cat>
            <c:strRef>
              <c:f>'Retention Data'!$A$11:$A$13</c:f>
              <c:strCache>
                <c:ptCount val="3"/>
                <c:pt idx="0">
                  <c:v>K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'Retention Data'!$C$11:$C$13</c:f>
              <c:numCache>
                <c:formatCode>General</c:formatCode>
                <c:ptCount val="3"/>
                <c:pt idx="0">
                  <c:v>0.24885699999999999</c:v>
                </c:pt>
                <c:pt idx="1">
                  <c:v>0.2402985</c:v>
                </c:pt>
                <c:pt idx="2">
                  <c:v>0.1605839</c:v>
                </c:pt>
              </c:numCache>
            </c:numRef>
          </c:val>
        </c:ser>
        <c:ser>
          <c:idx val="2"/>
          <c:order val="2"/>
          <c:tx>
            <c:strRef>
              <c:f>'Retention Data'!$D$10</c:f>
              <c:strCache>
                <c:ptCount val="1"/>
                <c:pt idx="0">
                  <c:v>regular with aide</c:v>
                </c:pt>
              </c:strCache>
            </c:strRef>
          </c:tx>
          <c:invertIfNegative val="0"/>
          <c:cat>
            <c:strRef>
              <c:f>'Retention Data'!$A$11:$A$13</c:f>
              <c:strCache>
                <c:ptCount val="3"/>
                <c:pt idx="0">
                  <c:v>K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'Retention Data'!$D$11:$D$13</c:f>
              <c:numCache>
                <c:formatCode>General</c:formatCode>
                <c:ptCount val="3"/>
                <c:pt idx="0">
                  <c:v>0.26047710000000002</c:v>
                </c:pt>
                <c:pt idx="1">
                  <c:v>0.19444439999999999</c:v>
                </c:pt>
                <c:pt idx="2">
                  <c:v>0.14928910000000001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20480"/>
        <c:axId val="89622400"/>
      </c:barChart>
      <c:catAx>
        <c:axId val="8962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Grade upon Entry</a:t>
                </a:r>
              </a:p>
            </c:rich>
          </c:tx>
          <c:overlay val="0"/>
        </c:title>
        <c:majorTickMark val="out"/>
        <c:minorTickMark val="none"/>
        <c:tickLblPos val="nextTo"/>
        <c:crossAx val="89622400"/>
        <c:crosses val="autoZero"/>
        <c:auto val="1"/>
        <c:lblAlgn val="ctr"/>
        <c:lblOffset val="100"/>
        <c:noMultiLvlLbl val="0"/>
      </c:catAx>
      <c:valAx>
        <c:axId val="89622400"/>
        <c:scaling>
          <c:orientation val="minMax"/>
          <c:max val="0.4"/>
          <c:min val="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89620480"/>
        <c:crosses val="autoZero"/>
        <c:crossBetween val="between"/>
        <c:majorUnit val="0.2"/>
        <c:minorUnit val="0.1"/>
      </c:valAx>
    </c:plotArea>
    <c:legend>
      <c:legendPos val="r"/>
      <c:layout>
        <c:manualLayout>
          <c:xMode val="edge"/>
          <c:yMode val="edge"/>
          <c:x val="9.3812286186909039E-2"/>
          <c:y val="4.3857382223335489E-2"/>
          <c:w val="0.34683058825889629"/>
          <c:h val="0.194154890416505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85627960828268E-2"/>
          <c:y val="2.2402178541241668E-2"/>
          <c:w val="0.91371437203917161"/>
          <c:h val="0.847418860777996"/>
        </c:manualLayout>
      </c:layout>
      <c:lineChart>
        <c:grouping val="standard"/>
        <c:varyColors val="0"/>
        <c:ser>
          <c:idx val="0"/>
          <c:order val="0"/>
          <c:tx>
            <c:strRef>
              <c:f>'Time-Series Data'!$B$9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strRef>
              <c:f>'Time-Series Data'!$A$10:$A$13</c:f>
              <c:strCache>
                <c:ptCount val="4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'Time-Series Data'!$B$10:$B$13</c:f>
              <c:numCache>
                <c:formatCode>General</c:formatCode>
                <c:ptCount val="4"/>
                <c:pt idx="1">
                  <c:v>1</c:v>
                </c:pt>
                <c:pt idx="2">
                  <c:v>0.55844159999999998</c:v>
                </c:pt>
                <c:pt idx="3">
                  <c:v>0.43116880000000002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'Time-Series Data'!$C$9</c:f>
              <c:strCache>
                <c:ptCount val="1"/>
                <c:pt idx="0">
                  <c:v>Regular</c:v>
                </c:pt>
              </c:strCache>
            </c:strRef>
          </c:tx>
          <c:marker>
            <c:symbol val="none"/>
          </c:marker>
          <c:cat>
            <c:strRef>
              <c:f>'Time-Series Data'!$A$10:$A$13</c:f>
              <c:strCache>
                <c:ptCount val="4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'Time-Series Data'!$C$10:$C$13</c:f>
              <c:numCache>
                <c:formatCode>General</c:formatCode>
                <c:ptCount val="4"/>
                <c:pt idx="1">
                  <c:v>1</c:v>
                </c:pt>
                <c:pt idx="2">
                  <c:v>0.4990253</c:v>
                </c:pt>
                <c:pt idx="3">
                  <c:v>0.3235867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'Time-Series Data'!$D$9</c:f>
              <c:strCache>
                <c:ptCount val="1"/>
                <c:pt idx="0">
                  <c:v>Regular with Aide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'Time-Series Data'!$A$10:$A$13</c:f>
              <c:strCache>
                <c:ptCount val="4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'Time-Series Data'!$D$10:$D$13</c:f>
              <c:numCache>
                <c:formatCode>General</c:formatCode>
                <c:ptCount val="4"/>
                <c:pt idx="1">
                  <c:v>1</c:v>
                </c:pt>
                <c:pt idx="2">
                  <c:v>0.5946844</c:v>
                </c:pt>
                <c:pt idx="3">
                  <c:v>0.46843849999999998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62304"/>
        <c:axId val="51764224"/>
      </c:lineChart>
      <c:catAx>
        <c:axId val="5176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Grade</a:t>
                </a:r>
              </a:p>
            </c:rich>
          </c:tx>
          <c:overlay val="0"/>
        </c:title>
        <c:majorTickMark val="out"/>
        <c:minorTickMark val="none"/>
        <c:tickLblPos val="nextTo"/>
        <c:crossAx val="51764224"/>
        <c:crosses val="autoZero"/>
        <c:auto val="1"/>
        <c:lblAlgn val="ctr"/>
        <c:lblOffset val="100"/>
        <c:noMultiLvlLbl val="0"/>
      </c:catAx>
      <c:valAx>
        <c:axId val="5176422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51762304"/>
        <c:crosses val="autoZero"/>
        <c:crossBetween val="between"/>
        <c:majorUnit val="0.2"/>
        <c:minorUnit val="0.1"/>
      </c:valAx>
    </c:plotArea>
    <c:legend>
      <c:legendPos val="r"/>
      <c:layout>
        <c:manualLayout>
          <c:xMode val="edge"/>
          <c:yMode val="edge"/>
          <c:x val="0.10615783088625345"/>
          <c:y val="0.61879659110407814"/>
          <c:w val="0.35342037649511743"/>
          <c:h val="0.2345616225937859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85627960828268E-2"/>
          <c:y val="2.2402178541241668E-2"/>
          <c:w val="0.91371437203917161"/>
          <c:h val="0.847418860777996"/>
        </c:manualLayout>
      </c:layout>
      <c:lineChart>
        <c:grouping val="standard"/>
        <c:varyColors val="0"/>
        <c:ser>
          <c:idx val="0"/>
          <c:order val="0"/>
          <c:tx>
            <c:strRef>
              <c:f>'Time-Series Data'!$B$16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strRef>
              <c:f>'Time-Series Data'!$A$17:$A$20</c:f>
              <c:strCache>
                <c:ptCount val="4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'Time-Series Data'!$B$17:$B$20</c:f>
              <c:numCache>
                <c:formatCode>General</c:formatCode>
                <c:ptCount val="4"/>
                <c:pt idx="2">
                  <c:v>1</c:v>
                </c:pt>
                <c:pt idx="3">
                  <c:v>0.57923500000000006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'Time-Series Data'!$C$16</c:f>
              <c:strCache>
                <c:ptCount val="1"/>
                <c:pt idx="0">
                  <c:v>Regular</c:v>
                </c:pt>
              </c:strCache>
            </c:strRef>
          </c:tx>
          <c:marker>
            <c:symbol val="none"/>
          </c:marker>
          <c:cat>
            <c:strRef>
              <c:f>'Time-Series Data'!$A$17:$A$20</c:f>
              <c:strCache>
                <c:ptCount val="4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'Time-Series Data'!$C$17:$C$20</c:f>
              <c:numCache>
                <c:formatCode>General</c:formatCode>
                <c:ptCount val="4"/>
                <c:pt idx="2">
                  <c:v>1</c:v>
                </c:pt>
                <c:pt idx="3">
                  <c:v>0.52446479999999995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'Time-Series Data'!$D$16</c:f>
              <c:strCache>
                <c:ptCount val="1"/>
                <c:pt idx="0">
                  <c:v>Regular with Aide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'Time-Series Data'!$A$17:$A$20</c:f>
              <c:strCache>
                <c:ptCount val="4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'Time-Series Data'!$D$17:$D$20</c:f>
              <c:numCache>
                <c:formatCode>General</c:formatCode>
                <c:ptCount val="4"/>
                <c:pt idx="2">
                  <c:v>1</c:v>
                </c:pt>
                <c:pt idx="3">
                  <c:v>0.57511380000000001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19968"/>
        <c:axId val="52021888"/>
      </c:lineChart>
      <c:catAx>
        <c:axId val="5201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Grade</a:t>
                </a:r>
              </a:p>
            </c:rich>
          </c:tx>
          <c:overlay val="0"/>
        </c:title>
        <c:majorTickMark val="out"/>
        <c:minorTickMark val="none"/>
        <c:tickLblPos val="nextTo"/>
        <c:crossAx val="52021888"/>
        <c:crosses val="autoZero"/>
        <c:auto val="1"/>
        <c:lblAlgn val="ctr"/>
        <c:lblOffset val="100"/>
        <c:noMultiLvlLbl val="0"/>
      </c:catAx>
      <c:valAx>
        <c:axId val="5202188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52019968"/>
        <c:crosses val="autoZero"/>
        <c:crossBetween val="between"/>
        <c:majorUnit val="0.2"/>
        <c:minorUnit val="0.1"/>
      </c:valAx>
    </c:plotArea>
    <c:legend>
      <c:legendPos val="r"/>
      <c:layout>
        <c:manualLayout>
          <c:xMode val="edge"/>
          <c:yMode val="edge"/>
          <c:x val="0.10615783088625345"/>
          <c:y val="0.61879659110407814"/>
          <c:w val="0.35342037649511743"/>
          <c:h val="0.2345616225937859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24218018441908"/>
          <c:y val="8.4695239366265718E-2"/>
          <c:w val="0.66293215984205811"/>
          <c:h val="0.91333752772428856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19"/>
          <c:dPt>
            <c:idx val="4"/>
            <c:bubble3D val="0"/>
            <c:explosion val="61"/>
          </c:dPt>
          <c:dLbls>
            <c:dLbl>
              <c:idx val="1"/>
              <c:layout>
                <c:manualLayout>
                  <c:x val="0.10665102616812139"/>
                  <c:y val="5.0505050505050505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410874503474023"/>
                  <c:y val="0.169978684482621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Left public school system
22%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25234136946890467"/>
                  <c:y val="4.58460192475940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Chart Data'!$A$4:$A$9</c:f>
              <c:strCache>
                <c:ptCount val="6"/>
                <c:pt idx="0">
                  <c:v>School left experiment</c:v>
                </c:pt>
                <c:pt idx="1">
                  <c:v>Switched to other program school</c:v>
                </c:pt>
                <c:pt idx="2">
                  <c:v>Switched to other public school or grade</c:v>
                </c:pt>
                <c:pt idx="3">
                  <c:v>Left public school system</c:v>
                </c:pt>
                <c:pt idx="4">
                  <c:v>Changed class type within school</c:v>
                </c:pt>
                <c:pt idx="5">
                  <c:v>Remained in experiment, same class type</c:v>
                </c:pt>
              </c:strCache>
            </c:strRef>
          </c:cat>
          <c:val>
            <c:numRef>
              <c:f>'Pie Chart Data'!$B$4:$B$9</c:f>
              <c:numCache>
                <c:formatCode>General</c:formatCode>
                <c:ptCount val="6"/>
                <c:pt idx="0">
                  <c:v>94</c:v>
                </c:pt>
                <c:pt idx="1">
                  <c:v>37</c:v>
                </c:pt>
                <c:pt idx="2">
                  <c:v>377</c:v>
                </c:pt>
                <c:pt idx="3">
                  <c:v>419</c:v>
                </c:pt>
                <c:pt idx="4">
                  <c:v>96</c:v>
                </c:pt>
                <c:pt idx="5">
                  <c:v>877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24218018441908"/>
          <c:y val="8.4695239366265718E-2"/>
          <c:w val="0.66293215984205811"/>
          <c:h val="0.91333752772428856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19"/>
          <c:dLbls>
            <c:dLbl>
              <c:idx val="2"/>
              <c:layout>
                <c:manualLayout>
                  <c:x val="-0.12642303961365392"/>
                  <c:y val="0.1396758132506162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Left public school system
25%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18463349773585994"/>
                  <c:y val="-1.66073038147084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16815217328603155"/>
                  <c:y val="0.139559007468998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Chart Data'!$A$4:$A$9</c:f>
              <c:strCache>
                <c:ptCount val="6"/>
                <c:pt idx="0">
                  <c:v>School left experiment</c:v>
                </c:pt>
                <c:pt idx="1">
                  <c:v>Switched to other program school</c:v>
                </c:pt>
                <c:pt idx="2">
                  <c:v>Switched to other public school or grade</c:v>
                </c:pt>
                <c:pt idx="3">
                  <c:v>Left public school system</c:v>
                </c:pt>
                <c:pt idx="4">
                  <c:v>Changed class type within school</c:v>
                </c:pt>
                <c:pt idx="5">
                  <c:v>Remained in experiment, same class type</c:v>
                </c:pt>
              </c:strCache>
            </c:strRef>
          </c:cat>
          <c:val>
            <c:numRef>
              <c:f>'Pie Chart Data'!$C$4:$C$9</c:f>
              <c:numCache>
                <c:formatCode>General</c:formatCode>
                <c:ptCount val="6"/>
                <c:pt idx="0">
                  <c:v>115</c:v>
                </c:pt>
                <c:pt idx="1">
                  <c:v>44</c:v>
                </c:pt>
                <c:pt idx="2">
                  <c:v>426</c:v>
                </c:pt>
                <c:pt idx="3">
                  <c:v>543</c:v>
                </c:pt>
                <c:pt idx="4">
                  <c:v>664</c:v>
                </c:pt>
                <c:pt idx="5">
                  <c:v>402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24218018441908"/>
          <c:y val="8.4695239366265718E-2"/>
          <c:w val="0.66293215984205811"/>
          <c:h val="0.91333752772428856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19"/>
          <c:dLbls>
            <c:dLbl>
              <c:idx val="2"/>
              <c:layout>
                <c:manualLayout>
                  <c:x val="-0.12642303961365392"/>
                  <c:y val="0.1396758132506162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Left public school system
25%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24177622019567421"/>
                  <c:y val="-8.72074253430185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19013019526405353"/>
                  <c:y val="0.1819190679833704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Chart Data'!$A$4:$A$9</c:f>
              <c:strCache>
                <c:ptCount val="6"/>
                <c:pt idx="0">
                  <c:v>School left experiment</c:v>
                </c:pt>
                <c:pt idx="1">
                  <c:v>Switched to other program school</c:v>
                </c:pt>
                <c:pt idx="2">
                  <c:v>Switched to other public school or grade</c:v>
                </c:pt>
                <c:pt idx="3">
                  <c:v>Left public school system</c:v>
                </c:pt>
                <c:pt idx="4">
                  <c:v>Changed class type within school</c:v>
                </c:pt>
                <c:pt idx="5">
                  <c:v>Remained in experiment, same class type</c:v>
                </c:pt>
              </c:strCache>
            </c:strRef>
          </c:cat>
          <c:val>
            <c:numRef>
              <c:f>'Pie Chart Data'!$D$4:$D$9</c:f>
              <c:numCache>
                <c:formatCode>General</c:formatCode>
                <c:ptCount val="6"/>
                <c:pt idx="0">
                  <c:v>120</c:v>
                </c:pt>
                <c:pt idx="1">
                  <c:v>65</c:v>
                </c:pt>
                <c:pt idx="2">
                  <c:v>440</c:v>
                </c:pt>
                <c:pt idx="3">
                  <c:v>563</c:v>
                </c:pt>
                <c:pt idx="4">
                  <c:v>528</c:v>
                </c:pt>
                <c:pt idx="5">
                  <c:v>515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24218018441908"/>
          <c:y val="8.4695239366265718E-2"/>
          <c:w val="0.66293215984205811"/>
          <c:h val="0.91333752772428856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19"/>
          <c:dPt>
            <c:idx val="4"/>
            <c:bubble3D val="0"/>
            <c:explosion val="61"/>
          </c:dPt>
          <c:dLbls>
            <c:dLbl>
              <c:idx val="1"/>
              <c:layout>
                <c:manualLayout>
                  <c:x val="0.25769445672572794"/>
                  <c:y val="5.0505050505050505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7188271288827348"/>
                  <c:y val="0.1740190885230255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Left public school system
34%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25234136946890467"/>
                  <c:y val="4.58460192475940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Chart Data'!$A$19:$A$24</c:f>
              <c:strCache>
                <c:ptCount val="6"/>
                <c:pt idx="0">
                  <c:v>School left experiment</c:v>
                </c:pt>
                <c:pt idx="1">
                  <c:v>Switched to other program school</c:v>
                </c:pt>
                <c:pt idx="2">
                  <c:v>Switched to other public school or grade</c:v>
                </c:pt>
                <c:pt idx="3">
                  <c:v>Left public school system</c:v>
                </c:pt>
                <c:pt idx="4">
                  <c:v>Changed class type within school</c:v>
                </c:pt>
                <c:pt idx="5">
                  <c:v>Remained in experiment, same class type</c:v>
                </c:pt>
              </c:strCache>
            </c:strRef>
          </c:cat>
          <c:val>
            <c:numRef>
              <c:f>'Pie Chart Data'!$B$19:$B$24</c:f>
              <c:numCache>
                <c:formatCode>General</c:formatCode>
                <c:ptCount val="6"/>
                <c:pt idx="0">
                  <c:v>2</c:v>
                </c:pt>
                <c:pt idx="1">
                  <c:v>12</c:v>
                </c:pt>
                <c:pt idx="2">
                  <c:v>66</c:v>
                </c:pt>
                <c:pt idx="3">
                  <c:v>130</c:v>
                </c:pt>
                <c:pt idx="4">
                  <c:v>9</c:v>
                </c:pt>
                <c:pt idx="5">
                  <c:v>166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24218018441908"/>
          <c:y val="8.4695239366265718E-2"/>
          <c:w val="0.66293215984205811"/>
          <c:h val="0.91333752772428856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19"/>
          <c:dPt>
            <c:idx val="4"/>
            <c:bubble3D val="0"/>
            <c:explosion val="61"/>
          </c:dPt>
          <c:dLbls>
            <c:dLbl>
              <c:idx val="1"/>
              <c:layout>
                <c:manualLayout>
                  <c:x val="0.25769445672572794"/>
                  <c:y val="5.0505050505050505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7188271288827348"/>
                  <c:y val="0.1740190885230255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Left public school system
29%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22302616019151453"/>
                  <c:y val="0.187128704222108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Chart Data'!$A$19:$A$24</c:f>
              <c:strCache>
                <c:ptCount val="6"/>
                <c:pt idx="0">
                  <c:v>School left experiment</c:v>
                </c:pt>
                <c:pt idx="1">
                  <c:v>Switched to other program school</c:v>
                </c:pt>
                <c:pt idx="2">
                  <c:v>Switched to other public school or grade</c:v>
                </c:pt>
                <c:pt idx="3">
                  <c:v>Left public school system</c:v>
                </c:pt>
                <c:pt idx="4">
                  <c:v>Changed class type within school</c:v>
                </c:pt>
                <c:pt idx="5">
                  <c:v>Remained in experiment, same class type</c:v>
                </c:pt>
              </c:strCache>
            </c:strRef>
          </c:cat>
          <c:val>
            <c:numRef>
              <c:f>'Pie Chart Data'!$C$19:$C$24</c:f>
              <c:numCache>
                <c:formatCode>General</c:formatCode>
                <c:ptCount val="6"/>
                <c:pt idx="0">
                  <c:v>11</c:v>
                </c:pt>
                <c:pt idx="1">
                  <c:v>28</c:v>
                </c:pt>
                <c:pt idx="2">
                  <c:v>207</c:v>
                </c:pt>
                <c:pt idx="3">
                  <c:v>294</c:v>
                </c:pt>
                <c:pt idx="4">
                  <c:v>154</c:v>
                </c:pt>
                <c:pt idx="5">
                  <c:v>332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39339094637756"/>
          <c:y val="8.2708820488348059E-2"/>
          <c:w val="0.66293215984205811"/>
          <c:h val="0.91333752772428856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19"/>
          <c:dPt>
            <c:idx val="4"/>
            <c:bubble3D val="0"/>
            <c:explosion val="61"/>
          </c:dPt>
          <c:dLbls>
            <c:dLbl>
              <c:idx val="1"/>
              <c:layout>
                <c:manualLayout>
                  <c:x val="0.33541583361459354"/>
                  <c:y val="1.86868686868686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7188271288827348"/>
                  <c:y val="0.1740190885230255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Left public school system
25%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17022066935991467"/>
                  <c:y val="-2.08206474190726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Chart Data'!$A$19:$A$24</c:f>
              <c:strCache>
                <c:ptCount val="6"/>
                <c:pt idx="0">
                  <c:v>School left experiment</c:v>
                </c:pt>
                <c:pt idx="1">
                  <c:v>Switched to other program school</c:v>
                </c:pt>
                <c:pt idx="2">
                  <c:v>Switched to other public school or grade</c:v>
                </c:pt>
                <c:pt idx="3">
                  <c:v>Left public school system</c:v>
                </c:pt>
                <c:pt idx="4">
                  <c:v>Changed class type within school</c:v>
                </c:pt>
                <c:pt idx="5">
                  <c:v>Remained in experiment, same class type</c:v>
                </c:pt>
              </c:strCache>
            </c:strRef>
          </c:cat>
          <c:val>
            <c:numRef>
              <c:f>'Pie Chart Data'!$D$19:$D$24</c:f>
              <c:numCache>
                <c:formatCode>General</c:formatCode>
                <c:ptCount val="6"/>
                <c:pt idx="0">
                  <c:v>10</c:v>
                </c:pt>
                <c:pt idx="1">
                  <c:v>18</c:v>
                </c:pt>
                <c:pt idx="2">
                  <c:v>173</c:v>
                </c:pt>
                <c:pt idx="3">
                  <c:v>227</c:v>
                </c:pt>
                <c:pt idx="4">
                  <c:v>52</c:v>
                </c:pt>
                <c:pt idx="5">
                  <c:v>423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24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61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6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J13" sqref="J13:L13"/>
    </sheetView>
  </sheetViews>
  <sheetFormatPr defaultRowHeight="15" x14ac:dyDescent="0.25"/>
  <sheetData>
    <row r="1" spans="1:16" x14ac:dyDescent="0.25">
      <c r="A1" s="8" t="s">
        <v>17</v>
      </c>
      <c r="B1" s="8"/>
      <c r="C1" s="8"/>
      <c r="D1" s="8"/>
      <c r="F1" t="s">
        <v>33</v>
      </c>
      <c r="H1" s="14"/>
      <c r="I1" s="14"/>
      <c r="J1" s="14" t="s">
        <v>34</v>
      </c>
      <c r="K1" s="14"/>
    </row>
    <row r="2" spans="1:16" x14ac:dyDescent="0.25">
      <c r="B2" t="s">
        <v>8</v>
      </c>
      <c r="C2" t="s">
        <v>14</v>
      </c>
      <c r="D2" t="s">
        <v>9</v>
      </c>
    </row>
    <row r="3" spans="1:16" x14ac:dyDescent="0.25">
      <c r="A3" s="1" t="s">
        <v>15</v>
      </c>
      <c r="B3">
        <v>1</v>
      </c>
      <c r="C3">
        <v>1</v>
      </c>
      <c r="D3">
        <v>1</v>
      </c>
      <c r="H3" s="7"/>
    </row>
    <row r="4" spans="1:16" x14ac:dyDescent="0.25">
      <c r="A4" s="1">
        <v>1</v>
      </c>
      <c r="B4">
        <v>0.67368419999999996</v>
      </c>
      <c r="C4">
        <v>0.3277119</v>
      </c>
      <c r="D4">
        <v>0.3137606</v>
      </c>
      <c r="H4" s="7"/>
    </row>
    <row r="5" spans="1:16" x14ac:dyDescent="0.25">
      <c r="A5" s="1">
        <v>2</v>
      </c>
      <c r="B5">
        <v>0.54842109999999999</v>
      </c>
      <c r="C5">
        <v>0.239289</v>
      </c>
      <c r="D5">
        <v>0.25369789999999998</v>
      </c>
      <c r="F5">
        <f>(B4-B5)/B4</f>
        <v>0.18593741696777211</v>
      </c>
      <c r="G5">
        <f t="shared" ref="G5:H5" si="0">(C4-C5)/C4</f>
        <v>0.26981900870856385</v>
      </c>
      <c r="H5">
        <f t="shared" si="0"/>
        <v>0.19142843301549023</v>
      </c>
      <c r="J5">
        <f>B4-B5</f>
        <v>0.12526309999999996</v>
      </c>
      <c r="K5">
        <f t="shared" ref="K5:L5" si="1">C4-C5</f>
        <v>8.8422899999999999E-2</v>
      </c>
      <c r="L5">
        <f t="shared" si="1"/>
        <v>6.0062700000000024E-2</v>
      </c>
    </row>
    <row r="6" spans="1:16" x14ac:dyDescent="0.25">
      <c r="A6" s="1">
        <v>3</v>
      </c>
      <c r="B6">
        <v>0.46157890000000001</v>
      </c>
      <c r="C6">
        <v>0.183227</v>
      </c>
      <c r="D6">
        <v>0.23083819999999999</v>
      </c>
      <c r="F6">
        <f>(B5-B6)/B5</f>
        <v>0.15834948728267381</v>
      </c>
      <c r="G6">
        <f t="shared" ref="G6" si="2">(C5-C6)/C5</f>
        <v>0.23428573816598339</v>
      </c>
      <c r="H6">
        <f t="shared" ref="H6" si="3">(D5-D6)/D5</f>
        <v>9.0105988263994241E-2</v>
      </c>
      <c r="J6">
        <f>B5-B6</f>
        <v>8.6842199999999981E-2</v>
      </c>
      <c r="K6">
        <f t="shared" ref="K6" si="4">C5-C6</f>
        <v>5.6062000000000001E-2</v>
      </c>
      <c r="L6">
        <f t="shared" ref="L6" si="5">D5-D6</f>
        <v>2.2859699999999983E-2</v>
      </c>
      <c r="N6">
        <f>(B4-B6)/B4</f>
        <v>0.31484380960693448</v>
      </c>
      <c r="O6">
        <f t="shared" ref="O6:P6" si="6">(C4-C6)/C4</f>
        <v>0.44089000124804745</v>
      </c>
      <c r="P6">
        <f t="shared" si="6"/>
        <v>0.26428557314079593</v>
      </c>
    </row>
    <row r="8" spans="1:16" x14ac:dyDescent="0.25">
      <c r="A8" s="8" t="s">
        <v>16</v>
      </c>
      <c r="B8" s="8"/>
      <c r="C8" s="8"/>
      <c r="D8" s="8"/>
      <c r="H8" s="8"/>
      <c r="I8" s="8"/>
      <c r="J8" s="8"/>
      <c r="K8" s="8"/>
    </row>
    <row r="9" spans="1:16" x14ac:dyDescent="0.25">
      <c r="B9" t="s">
        <v>8</v>
      </c>
      <c r="C9" t="s">
        <v>14</v>
      </c>
      <c r="D9" t="s">
        <v>9</v>
      </c>
    </row>
    <row r="10" spans="1:16" x14ac:dyDescent="0.25">
      <c r="A10" s="1" t="s">
        <v>15</v>
      </c>
      <c r="H10" s="7"/>
      <c r="J10">
        <f>J6+J5</f>
        <v>0.21210529999999994</v>
      </c>
      <c r="K10">
        <f t="shared" ref="K10:L10" si="7">K6+K5</f>
        <v>0.1444849</v>
      </c>
      <c r="L10">
        <f t="shared" si="7"/>
        <v>8.2922400000000007E-2</v>
      </c>
    </row>
    <row r="11" spans="1:16" x14ac:dyDescent="0.25">
      <c r="A11" s="1">
        <v>1</v>
      </c>
      <c r="B11">
        <v>1</v>
      </c>
      <c r="C11">
        <v>1</v>
      </c>
      <c r="D11">
        <v>1</v>
      </c>
      <c r="H11" s="7"/>
    </row>
    <row r="12" spans="1:16" x14ac:dyDescent="0.25">
      <c r="A12" s="1">
        <v>2</v>
      </c>
      <c r="B12">
        <v>0.55844159999999998</v>
      </c>
      <c r="C12">
        <v>0.4990253</v>
      </c>
      <c r="D12">
        <v>0.5946844</v>
      </c>
      <c r="H12" s="7"/>
    </row>
    <row r="13" spans="1:16" x14ac:dyDescent="0.25">
      <c r="A13" s="1">
        <v>3</v>
      </c>
      <c r="B13">
        <v>0.43116880000000002</v>
      </c>
      <c r="C13">
        <v>0.3235867</v>
      </c>
      <c r="D13">
        <v>0.46843849999999998</v>
      </c>
      <c r="H13" s="7"/>
      <c r="J13">
        <f>B12-B13</f>
        <v>0.12727279999999996</v>
      </c>
      <c r="K13">
        <f t="shared" ref="K13:L13" si="8">C12-C13</f>
        <v>0.1754386</v>
      </c>
      <c r="L13">
        <f t="shared" si="8"/>
        <v>0.12624590000000002</v>
      </c>
    </row>
    <row r="14" spans="1:16" x14ac:dyDescent="0.25">
      <c r="A14" s="1"/>
      <c r="H14" s="7"/>
    </row>
    <row r="15" spans="1:16" x14ac:dyDescent="0.25">
      <c r="A15" s="8" t="s">
        <v>18</v>
      </c>
      <c r="B15" s="8"/>
      <c r="C15" s="8"/>
      <c r="D15" s="8"/>
      <c r="H15" s="8"/>
      <c r="I15" s="8"/>
      <c r="J15" s="8"/>
      <c r="K15" s="8"/>
    </row>
    <row r="16" spans="1:16" x14ac:dyDescent="0.25">
      <c r="B16" t="s">
        <v>8</v>
      </c>
      <c r="C16" t="s">
        <v>14</v>
      </c>
      <c r="D16" t="s">
        <v>9</v>
      </c>
    </row>
    <row r="17" spans="1:8" x14ac:dyDescent="0.25">
      <c r="A17" s="1" t="s">
        <v>15</v>
      </c>
      <c r="H17" s="7"/>
    </row>
    <row r="18" spans="1:8" x14ac:dyDescent="0.25">
      <c r="A18" s="1">
        <v>1</v>
      </c>
      <c r="H18" s="7"/>
    </row>
    <row r="19" spans="1:8" x14ac:dyDescent="0.25">
      <c r="A19" s="1">
        <v>2</v>
      </c>
      <c r="B19">
        <v>1</v>
      </c>
      <c r="C19">
        <v>1</v>
      </c>
      <c r="D19">
        <v>1</v>
      </c>
      <c r="H19" s="7"/>
    </row>
    <row r="20" spans="1:8" x14ac:dyDescent="0.25">
      <c r="A20" s="1">
        <v>3</v>
      </c>
      <c r="B20">
        <v>0.57923500000000006</v>
      </c>
      <c r="C20">
        <v>0.52446479999999995</v>
      </c>
      <c r="D20">
        <v>0.57511380000000001</v>
      </c>
      <c r="H20" s="7"/>
    </row>
  </sheetData>
  <mergeCells count="5">
    <mergeCell ref="A8:D8"/>
    <mergeCell ref="A1:D1"/>
    <mergeCell ref="A15:D15"/>
    <mergeCell ref="H8:K8"/>
    <mergeCell ref="H15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3" workbookViewId="0">
      <selection activeCell="C13" sqref="C13"/>
    </sheetView>
  </sheetViews>
  <sheetFormatPr defaultRowHeight="15" x14ac:dyDescent="0.25"/>
  <cols>
    <col min="1" max="1" width="38.7109375" customWidth="1"/>
  </cols>
  <sheetData>
    <row r="1" spans="1:4" x14ac:dyDescent="0.25">
      <c r="A1" t="s">
        <v>0</v>
      </c>
    </row>
    <row r="2" spans="1:4" x14ac:dyDescent="0.25">
      <c r="B2" t="s">
        <v>1</v>
      </c>
      <c r="C2" t="s">
        <v>10</v>
      </c>
      <c r="D2" t="s">
        <v>11</v>
      </c>
    </row>
    <row r="4" spans="1:4" x14ac:dyDescent="0.25">
      <c r="A4" t="s">
        <v>2</v>
      </c>
      <c r="B4">
        <v>94</v>
      </c>
      <c r="C4">
        <v>115</v>
      </c>
      <c r="D4">
        <v>120</v>
      </c>
    </row>
    <row r="5" spans="1:4" x14ac:dyDescent="0.25">
      <c r="A5" t="s">
        <v>5</v>
      </c>
      <c r="B5">
        <v>37</v>
      </c>
      <c r="C5">
        <v>44</v>
      </c>
      <c r="D5">
        <v>65</v>
      </c>
    </row>
    <row r="6" spans="1:4" x14ac:dyDescent="0.25">
      <c r="A6" t="s">
        <v>4</v>
      </c>
      <c r="B6">
        <v>377</v>
      </c>
      <c r="C6">
        <v>426</v>
      </c>
      <c r="D6">
        <v>440</v>
      </c>
    </row>
    <row r="7" spans="1:4" x14ac:dyDescent="0.25">
      <c r="A7" t="s">
        <v>3</v>
      </c>
      <c r="B7">
        <v>419</v>
      </c>
      <c r="C7">
        <v>543</v>
      </c>
      <c r="D7">
        <v>563</v>
      </c>
    </row>
    <row r="8" spans="1:4" x14ac:dyDescent="0.25">
      <c r="A8" t="s">
        <v>6</v>
      </c>
      <c r="B8">
        <v>96</v>
      </c>
      <c r="C8">
        <v>664</v>
      </c>
      <c r="D8">
        <v>528</v>
      </c>
    </row>
    <row r="9" spans="1:4" x14ac:dyDescent="0.25">
      <c r="A9" t="s">
        <v>7</v>
      </c>
      <c r="B9">
        <v>877</v>
      </c>
      <c r="C9">
        <v>402</v>
      </c>
      <c r="D9">
        <v>515</v>
      </c>
    </row>
    <row r="11" spans="1:4" x14ac:dyDescent="0.25">
      <c r="B11">
        <f>SUM(B4:B9)</f>
        <v>1900</v>
      </c>
      <c r="C11">
        <f>SUM(C4:C9)</f>
        <v>2194</v>
      </c>
      <c r="D11">
        <f>SUM(D4:D9)</f>
        <v>2231</v>
      </c>
    </row>
    <row r="13" spans="1:4" x14ac:dyDescent="0.25">
      <c r="B13">
        <f>B7/B11</f>
        <v>0.22052631578947368</v>
      </c>
      <c r="C13">
        <f>C7/C11</f>
        <v>0.24749316317228806</v>
      </c>
      <c r="D13">
        <f>D7/D11</f>
        <v>0.25235320484087853</v>
      </c>
    </row>
    <row r="16" spans="1:4" x14ac:dyDescent="0.25">
      <c r="A16" t="s">
        <v>12</v>
      </c>
    </row>
    <row r="17" spans="1:4" x14ac:dyDescent="0.25">
      <c r="B17" t="s">
        <v>1</v>
      </c>
      <c r="C17" t="s">
        <v>10</v>
      </c>
      <c r="D17" t="s">
        <v>11</v>
      </c>
    </row>
    <row r="19" spans="1:4" x14ac:dyDescent="0.25">
      <c r="A19" t="s">
        <v>2</v>
      </c>
      <c r="B19">
        <v>2</v>
      </c>
      <c r="C19">
        <v>11</v>
      </c>
      <c r="D19">
        <v>10</v>
      </c>
    </row>
    <row r="20" spans="1:4" x14ac:dyDescent="0.25">
      <c r="A20" t="s">
        <v>5</v>
      </c>
      <c r="B20">
        <v>12</v>
      </c>
      <c r="C20">
        <v>28</v>
      </c>
      <c r="D20">
        <v>18</v>
      </c>
    </row>
    <row r="21" spans="1:4" x14ac:dyDescent="0.25">
      <c r="A21" t="s">
        <v>4</v>
      </c>
      <c r="B21">
        <v>66</v>
      </c>
      <c r="C21">
        <v>207</v>
      </c>
      <c r="D21">
        <v>173</v>
      </c>
    </row>
    <row r="22" spans="1:4" x14ac:dyDescent="0.25">
      <c r="A22" t="s">
        <v>3</v>
      </c>
      <c r="B22">
        <v>130</v>
      </c>
      <c r="C22">
        <v>294</v>
      </c>
      <c r="D22">
        <v>227</v>
      </c>
    </row>
    <row r="23" spans="1:4" x14ac:dyDescent="0.25">
      <c r="A23" t="s">
        <v>6</v>
      </c>
      <c r="B23">
        <v>9</v>
      </c>
      <c r="C23">
        <v>154</v>
      </c>
      <c r="D23">
        <v>52</v>
      </c>
    </row>
    <row r="24" spans="1:4" x14ac:dyDescent="0.25">
      <c r="A24" t="s">
        <v>7</v>
      </c>
      <c r="B24">
        <v>166</v>
      </c>
      <c r="C24">
        <v>332</v>
      </c>
      <c r="D24">
        <v>423</v>
      </c>
    </row>
    <row r="26" spans="1:4" x14ac:dyDescent="0.25">
      <c r="B26">
        <f>SUM(B19:B25)</f>
        <v>385</v>
      </c>
      <c r="C26">
        <f>SUM(C19:C24)</f>
        <v>1026</v>
      </c>
      <c r="D26">
        <f>SUM(D19:D24)</f>
        <v>903</v>
      </c>
    </row>
    <row r="28" spans="1:4" x14ac:dyDescent="0.25">
      <c r="B28">
        <f>B22/B26</f>
        <v>0.33766233766233766</v>
      </c>
      <c r="C28">
        <f>C22/C26</f>
        <v>0.28654970760233917</v>
      </c>
      <c r="D28">
        <f>D22/D26</f>
        <v>0.25138427464008861</v>
      </c>
    </row>
    <row r="30" spans="1:4" x14ac:dyDescent="0.25">
      <c r="A30" t="s">
        <v>13</v>
      </c>
    </row>
    <row r="31" spans="1:4" x14ac:dyDescent="0.25">
      <c r="B31" t="s">
        <v>1</v>
      </c>
      <c r="C31" t="s">
        <v>10</v>
      </c>
      <c r="D31" t="s">
        <v>11</v>
      </c>
    </row>
    <row r="33" spans="1:4" x14ac:dyDescent="0.25">
      <c r="A33" t="s">
        <v>2</v>
      </c>
      <c r="B33">
        <v>0</v>
      </c>
      <c r="C33">
        <v>0</v>
      </c>
      <c r="D33">
        <v>0</v>
      </c>
    </row>
    <row r="34" spans="1:4" x14ac:dyDescent="0.25">
      <c r="A34" t="s">
        <v>5</v>
      </c>
      <c r="B34">
        <v>10</v>
      </c>
      <c r="C34">
        <v>16</v>
      </c>
      <c r="D34">
        <v>18</v>
      </c>
    </row>
    <row r="35" spans="1:4" x14ac:dyDescent="0.25">
      <c r="A35" t="s">
        <v>4</v>
      </c>
      <c r="B35">
        <v>48</v>
      </c>
      <c r="C35">
        <v>77</v>
      </c>
      <c r="D35">
        <v>77</v>
      </c>
    </row>
    <row r="36" spans="1:4" x14ac:dyDescent="0.25">
      <c r="A36" t="s">
        <v>3</v>
      </c>
      <c r="B36">
        <v>87</v>
      </c>
      <c r="C36">
        <v>143</v>
      </c>
      <c r="D36">
        <v>153</v>
      </c>
    </row>
    <row r="37" spans="1:4" x14ac:dyDescent="0.25">
      <c r="A37" t="s">
        <v>6</v>
      </c>
      <c r="B37">
        <v>9</v>
      </c>
      <c r="C37">
        <v>75</v>
      </c>
      <c r="D37">
        <v>32</v>
      </c>
    </row>
    <row r="38" spans="1:4" x14ac:dyDescent="0.25">
      <c r="A38" t="s">
        <v>7</v>
      </c>
      <c r="B38">
        <v>212</v>
      </c>
      <c r="C38">
        <v>343</v>
      </c>
      <c r="D38">
        <v>379</v>
      </c>
    </row>
    <row r="40" spans="1:4" x14ac:dyDescent="0.25">
      <c r="B40">
        <f>SUM(B33:B38)</f>
        <v>366</v>
      </c>
      <c r="C40">
        <f>SUM(C33:C38)</f>
        <v>654</v>
      </c>
      <c r="D40">
        <f>SUM(D33:D38)</f>
        <v>659</v>
      </c>
    </row>
    <row r="42" spans="1:4" x14ac:dyDescent="0.25">
      <c r="B42">
        <f>B36/B40</f>
        <v>0.23770491803278687</v>
      </c>
      <c r="C42">
        <f>C36/C40</f>
        <v>0.21865443425076453</v>
      </c>
      <c r="D42">
        <f>D36/D40</f>
        <v>0.23216995447647951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J34" sqref="J34"/>
    </sheetView>
  </sheetViews>
  <sheetFormatPr defaultRowHeight="15" x14ac:dyDescent="0.25"/>
  <cols>
    <col min="1" max="4" width="16.7109375" customWidth="1"/>
  </cols>
  <sheetData>
    <row r="1" spans="1:4" ht="16.5" thickBot="1" x14ac:dyDescent="0.3">
      <c r="A1" s="9" t="s">
        <v>24</v>
      </c>
      <c r="B1" s="9"/>
      <c r="C1" s="9"/>
      <c r="D1" s="9"/>
    </row>
    <row r="2" spans="1:4" ht="16.5" thickTop="1" x14ac:dyDescent="0.25">
      <c r="A2" s="13" t="s">
        <v>21</v>
      </c>
      <c r="B2" s="13"/>
      <c r="C2" s="13"/>
      <c r="D2" s="13"/>
    </row>
    <row r="3" spans="1:4" ht="15" customHeight="1" x14ac:dyDescent="0.25">
      <c r="A3" s="11" t="s">
        <v>19</v>
      </c>
      <c r="B3" s="10" t="s">
        <v>20</v>
      </c>
      <c r="C3" s="10"/>
      <c r="D3" s="10"/>
    </row>
    <row r="4" spans="1:4" ht="15.75" x14ac:dyDescent="0.25">
      <c r="A4" s="12"/>
      <c r="B4" s="2" t="s">
        <v>8</v>
      </c>
      <c r="C4" s="2" t="s">
        <v>14</v>
      </c>
      <c r="D4" s="2" t="s">
        <v>9</v>
      </c>
    </row>
    <row r="5" spans="1:4" ht="15.75" x14ac:dyDescent="0.25">
      <c r="A5" s="3" t="s">
        <v>8</v>
      </c>
      <c r="B5" s="5">
        <f>877/973</f>
        <v>0.90133607399794446</v>
      </c>
      <c r="C5" s="5">
        <f>40/973</f>
        <v>4.1109969167523124E-2</v>
      </c>
      <c r="D5" s="5">
        <f>56/973</f>
        <v>5.7553956834532377E-2</v>
      </c>
    </row>
    <row r="6" spans="1:4" ht="15.75" x14ac:dyDescent="0.25">
      <c r="A6" s="3" t="s">
        <v>14</v>
      </c>
      <c r="B6" s="5">
        <f>169/1066</f>
        <v>0.15853658536585366</v>
      </c>
      <c r="C6" s="5">
        <f>402/1066</f>
        <v>0.37711069418386489</v>
      </c>
      <c r="D6" s="5">
        <f>495/1066</f>
        <v>0.46435272045028142</v>
      </c>
    </row>
    <row r="7" spans="1:4" ht="15.75" x14ac:dyDescent="0.25">
      <c r="A7" s="3" t="s">
        <v>9</v>
      </c>
      <c r="B7" s="5">
        <f>163/1043</f>
        <v>0.15627996164908917</v>
      </c>
      <c r="C7" s="5">
        <f>365/1043</f>
        <v>0.34995206136145734</v>
      </c>
      <c r="D7" s="5">
        <f>515/1043</f>
        <v>0.49376797698945352</v>
      </c>
    </row>
    <row r="8" spans="1:4" ht="15.75" x14ac:dyDescent="0.25">
      <c r="A8" s="3"/>
      <c r="B8" s="3"/>
      <c r="C8" s="3"/>
      <c r="D8" s="3"/>
    </row>
    <row r="9" spans="1:4" ht="15.75" x14ac:dyDescent="0.25">
      <c r="A9" s="13" t="s">
        <v>22</v>
      </c>
      <c r="B9" s="13"/>
      <c r="C9" s="13"/>
      <c r="D9" s="13"/>
    </row>
    <row r="10" spans="1:4" ht="15" customHeight="1" x14ac:dyDescent="0.25">
      <c r="A10" s="11" t="s">
        <v>19</v>
      </c>
      <c r="B10" s="10" t="s">
        <v>20</v>
      </c>
      <c r="C10" s="10"/>
      <c r="D10" s="10"/>
    </row>
    <row r="11" spans="1:4" ht="15.75" x14ac:dyDescent="0.25">
      <c r="A11" s="12"/>
      <c r="B11" s="2" t="s">
        <v>8</v>
      </c>
      <c r="C11" s="2" t="s">
        <v>14</v>
      </c>
      <c r="D11" s="2" t="s">
        <v>9</v>
      </c>
    </row>
    <row r="12" spans="1:4" ht="15.75" x14ac:dyDescent="0.25">
      <c r="A12" s="3" t="s">
        <v>8</v>
      </c>
      <c r="B12" s="5">
        <f>166/175</f>
        <v>0.94857142857142862</v>
      </c>
      <c r="C12" s="5">
        <f>5/175</f>
        <v>2.8571428571428571E-2</v>
      </c>
      <c r="D12" s="5">
        <f>4/175</f>
        <v>2.2857142857142857E-2</v>
      </c>
    </row>
    <row r="13" spans="1:4" ht="15.75" x14ac:dyDescent="0.25">
      <c r="A13" s="3" t="s">
        <v>14</v>
      </c>
      <c r="B13" s="5">
        <f>86/486</f>
        <v>0.17695473251028807</v>
      </c>
      <c r="C13" s="5">
        <f>332/486</f>
        <v>0.6831275720164609</v>
      </c>
      <c r="D13" s="5">
        <f>68/475</f>
        <v>0.1431578947368421</v>
      </c>
    </row>
    <row r="14" spans="1:4" ht="15.75" x14ac:dyDescent="0.25">
      <c r="A14" s="3" t="s">
        <v>9</v>
      </c>
      <c r="B14" s="5">
        <f>18/475</f>
        <v>3.7894736842105266E-2</v>
      </c>
      <c r="C14" s="5">
        <f>34/475</f>
        <v>7.1578947368421048E-2</v>
      </c>
      <c r="D14" s="5">
        <f>423/475</f>
        <v>0.89052631578947372</v>
      </c>
    </row>
    <row r="15" spans="1:4" ht="15.75" x14ac:dyDescent="0.25">
      <c r="A15" s="3"/>
      <c r="B15" s="3"/>
      <c r="C15" s="3"/>
      <c r="D15" s="3"/>
    </row>
    <row r="16" spans="1:4" ht="15.75" x14ac:dyDescent="0.25">
      <c r="A16" s="13" t="s">
        <v>23</v>
      </c>
      <c r="B16" s="13"/>
      <c r="C16" s="13"/>
      <c r="D16" s="13"/>
    </row>
    <row r="17" spans="1:5" ht="15.75" x14ac:dyDescent="0.25">
      <c r="A17" s="11" t="s">
        <v>19</v>
      </c>
      <c r="B17" s="10" t="s">
        <v>20</v>
      </c>
      <c r="C17" s="10"/>
      <c r="D17" s="10"/>
    </row>
    <row r="18" spans="1:5" ht="15.75" x14ac:dyDescent="0.25">
      <c r="A18" s="12"/>
      <c r="B18" s="2" t="s">
        <v>8</v>
      </c>
      <c r="C18" s="2" t="s">
        <v>14</v>
      </c>
      <c r="D18" s="2" t="s">
        <v>9</v>
      </c>
    </row>
    <row r="19" spans="1:5" ht="15.75" x14ac:dyDescent="0.25">
      <c r="A19" s="3" t="s">
        <v>8</v>
      </c>
      <c r="B19" s="5">
        <f>212/221</f>
        <v>0.95927601809954754</v>
      </c>
      <c r="C19" s="5">
        <f>5/221</f>
        <v>2.2624434389140271E-2</v>
      </c>
      <c r="D19" s="5">
        <f>4/221</f>
        <v>1.8099547511312219E-2</v>
      </c>
    </row>
    <row r="20" spans="1:5" ht="15.75" x14ac:dyDescent="0.25">
      <c r="A20" s="3" t="s">
        <v>14</v>
      </c>
      <c r="B20" s="5">
        <f>33/418</f>
        <v>7.8947368421052627E-2</v>
      </c>
      <c r="C20" s="5">
        <f>343/418</f>
        <v>0.82057416267942584</v>
      </c>
      <c r="D20" s="5">
        <f>42/418</f>
        <v>0.10047846889952153</v>
      </c>
    </row>
    <row r="21" spans="1:5" ht="16.5" thickBot="1" x14ac:dyDescent="0.3">
      <c r="A21" s="4" t="s">
        <v>9</v>
      </c>
      <c r="B21" s="6">
        <f>7/411</f>
        <v>1.7031630170316302E-2</v>
      </c>
      <c r="C21" s="6">
        <f>25/411</f>
        <v>6.0827250608272508E-2</v>
      </c>
      <c r="D21" s="6">
        <f>379/411</f>
        <v>0.92214111922141118</v>
      </c>
    </row>
    <row r="22" spans="1:5" ht="15.75" thickTop="1" x14ac:dyDescent="0.25"/>
    <row r="25" spans="1:5" x14ac:dyDescent="0.25">
      <c r="A25" t="s">
        <v>25</v>
      </c>
    </row>
    <row r="26" spans="1:5" ht="15.75" x14ac:dyDescent="0.25">
      <c r="C26" s="3" t="s">
        <v>26</v>
      </c>
      <c r="D26" s="3" t="s">
        <v>27</v>
      </c>
      <c r="E26" s="3" t="s">
        <v>28</v>
      </c>
    </row>
    <row r="27" spans="1:5" ht="15.75" x14ac:dyDescent="0.25">
      <c r="A27" s="8" t="s">
        <v>19</v>
      </c>
      <c r="B27" s="3" t="s">
        <v>8</v>
      </c>
      <c r="C27" s="5">
        <f>877/973</f>
        <v>0.90133607399794446</v>
      </c>
      <c r="D27" s="5">
        <f>40/973</f>
        <v>4.1109969167523124E-2</v>
      </c>
      <c r="E27" s="5">
        <f>56/973</f>
        <v>5.7553956834532377E-2</v>
      </c>
    </row>
    <row r="28" spans="1:5" ht="15.75" x14ac:dyDescent="0.25">
      <c r="A28" s="8"/>
      <c r="B28" s="3" t="s">
        <v>14</v>
      </c>
      <c r="C28" s="5">
        <f>169/1066</f>
        <v>0.15853658536585366</v>
      </c>
      <c r="D28" s="5">
        <f>402/1066</f>
        <v>0.37711069418386489</v>
      </c>
      <c r="E28" s="5">
        <f>495/1066</f>
        <v>0.46435272045028142</v>
      </c>
    </row>
    <row r="29" spans="1:5" ht="15.75" x14ac:dyDescent="0.25">
      <c r="A29" s="8"/>
      <c r="B29" s="3" t="s">
        <v>9</v>
      </c>
      <c r="C29" s="5">
        <f>163/1043</f>
        <v>0.15627996164908917</v>
      </c>
      <c r="D29" s="5">
        <f>365/1043</f>
        <v>0.34995206136145734</v>
      </c>
      <c r="E29" s="5">
        <f>515/1043</f>
        <v>0.49376797698945352</v>
      </c>
    </row>
    <row r="31" spans="1:5" x14ac:dyDescent="0.25">
      <c r="A31" t="s">
        <v>29</v>
      </c>
    </row>
    <row r="32" spans="1:5" ht="15.75" x14ac:dyDescent="0.25">
      <c r="C32" s="3" t="s">
        <v>26</v>
      </c>
      <c r="D32" s="3" t="s">
        <v>27</v>
      </c>
      <c r="E32" s="3" t="s">
        <v>28</v>
      </c>
    </row>
    <row r="33" spans="1:5" ht="15.75" x14ac:dyDescent="0.25">
      <c r="A33" s="8" t="s">
        <v>19</v>
      </c>
      <c r="B33" s="3" t="s">
        <v>8</v>
      </c>
      <c r="C33" s="5">
        <f>166/175</f>
        <v>0.94857142857142862</v>
      </c>
      <c r="D33" s="5">
        <f>5/175</f>
        <v>2.8571428571428571E-2</v>
      </c>
      <c r="E33" s="5">
        <f>4/175</f>
        <v>2.2857142857142857E-2</v>
      </c>
    </row>
    <row r="34" spans="1:5" ht="15.75" x14ac:dyDescent="0.25">
      <c r="A34" s="8"/>
      <c r="B34" s="3" t="s">
        <v>14</v>
      </c>
      <c r="C34" s="5">
        <f>86/486</f>
        <v>0.17695473251028807</v>
      </c>
      <c r="D34" s="5">
        <f>332/486</f>
        <v>0.6831275720164609</v>
      </c>
      <c r="E34" s="5">
        <f>68/475</f>
        <v>0.1431578947368421</v>
      </c>
    </row>
    <row r="35" spans="1:5" ht="15.75" x14ac:dyDescent="0.25">
      <c r="A35" s="8"/>
      <c r="B35" s="3" t="s">
        <v>9</v>
      </c>
      <c r="C35" s="5">
        <f>18/475</f>
        <v>3.7894736842105266E-2</v>
      </c>
      <c r="D35" s="5">
        <f>34/475</f>
        <v>7.1578947368421048E-2</v>
      </c>
      <c r="E35" s="5">
        <f>423/475</f>
        <v>0.89052631578947372</v>
      </c>
    </row>
    <row r="37" spans="1:5" x14ac:dyDescent="0.25">
      <c r="A37" t="s">
        <v>30</v>
      </c>
    </row>
    <row r="38" spans="1:5" ht="15.75" x14ac:dyDescent="0.25">
      <c r="C38" s="3" t="s">
        <v>26</v>
      </c>
      <c r="D38" s="3" t="s">
        <v>27</v>
      </c>
      <c r="E38" s="3" t="s">
        <v>28</v>
      </c>
    </row>
    <row r="39" spans="1:5" ht="15.75" x14ac:dyDescent="0.25">
      <c r="A39" s="8" t="s">
        <v>19</v>
      </c>
      <c r="B39" s="3" t="s">
        <v>8</v>
      </c>
      <c r="C39" s="5">
        <f>212/221</f>
        <v>0.95927601809954754</v>
      </c>
      <c r="D39" s="5">
        <f>5/221</f>
        <v>2.2624434389140271E-2</v>
      </c>
      <c r="E39" s="5">
        <f>4/221</f>
        <v>1.8099547511312219E-2</v>
      </c>
    </row>
    <row r="40" spans="1:5" ht="15.75" x14ac:dyDescent="0.25">
      <c r="A40" s="8"/>
      <c r="B40" s="3" t="s">
        <v>14</v>
      </c>
      <c r="C40" s="5">
        <f>33/418</f>
        <v>7.8947368421052627E-2</v>
      </c>
      <c r="D40" s="5">
        <f>343/418</f>
        <v>0.82057416267942584</v>
      </c>
      <c r="E40" s="5">
        <f>42/418</f>
        <v>0.10047846889952153</v>
      </c>
    </row>
    <row r="41" spans="1:5" ht="16.5" thickBot="1" x14ac:dyDescent="0.3">
      <c r="A41" s="8"/>
      <c r="B41" s="3" t="s">
        <v>9</v>
      </c>
      <c r="C41" s="6">
        <f>7/411</f>
        <v>1.7031630170316302E-2</v>
      </c>
      <c r="D41" s="6">
        <f>25/411</f>
        <v>6.0827250608272508E-2</v>
      </c>
      <c r="E41" s="6">
        <f>379/411</f>
        <v>0.92214111922141118</v>
      </c>
    </row>
    <row r="42" spans="1:5" ht="15.75" thickTop="1" x14ac:dyDescent="0.25"/>
  </sheetData>
  <mergeCells count="13">
    <mergeCell ref="A33:A35"/>
    <mergeCell ref="A39:A41"/>
    <mergeCell ref="A1:D1"/>
    <mergeCell ref="B3:D3"/>
    <mergeCell ref="B10:D10"/>
    <mergeCell ref="B17:D17"/>
    <mergeCell ref="A27:A29"/>
    <mergeCell ref="A3:A4"/>
    <mergeCell ref="A2:D2"/>
    <mergeCell ref="A9:D9"/>
    <mergeCell ref="A10:A11"/>
    <mergeCell ref="A16:D16"/>
    <mergeCell ref="A17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D7" sqref="D7"/>
    </sheetView>
  </sheetViews>
  <sheetFormatPr defaultRowHeight="15" x14ac:dyDescent="0.25"/>
  <sheetData>
    <row r="2" spans="1:4" x14ac:dyDescent="0.25">
      <c r="A2" t="s">
        <v>31</v>
      </c>
    </row>
    <row r="3" spans="1:4" x14ac:dyDescent="0.25">
      <c r="B3" t="s">
        <v>1</v>
      </c>
      <c r="C3" t="s">
        <v>10</v>
      </c>
      <c r="D3" t="s">
        <v>11</v>
      </c>
    </row>
    <row r="4" spans="1:4" x14ac:dyDescent="0.25">
      <c r="A4" s="1" t="s">
        <v>15</v>
      </c>
      <c r="B4">
        <v>0.1040975</v>
      </c>
      <c r="C4">
        <v>0.11495909999999999</v>
      </c>
      <c r="D4">
        <v>0.11369020000000001</v>
      </c>
    </row>
    <row r="5" spans="1:4" x14ac:dyDescent="0.25">
      <c r="A5" s="1">
        <v>1</v>
      </c>
      <c r="B5">
        <v>0.15143599999999999</v>
      </c>
      <c r="C5">
        <v>0.1871921</v>
      </c>
      <c r="D5">
        <v>0.1444569</v>
      </c>
    </row>
    <row r="6" spans="1:4" x14ac:dyDescent="0.25">
      <c r="A6" s="1">
        <v>2</v>
      </c>
      <c r="B6">
        <v>7.9235E-2</v>
      </c>
      <c r="C6">
        <v>9.32722E-2</v>
      </c>
      <c r="D6">
        <v>6.22155E-2</v>
      </c>
    </row>
    <row r="9" spans="1:4" x14ac:dyDescent="0.25">
      <c r="A9" t="s">
        <v>32</v>
      </c>
    </row>
    <row r="10" spans="1:4" x14ac:dyDescent="0.25">
      <c r="B10" t="s">
        <v>1</v>
      </c>
      <c r="C10" t="s">
        <v>10</v>
      </c>
      <c r="D10" t="s">
        <v>11</v>
      </c>
    </row>
    <row r="11" spans="1:4" x14ac:dyDescent="0.25">
      <c r="A11" s="1" t="s">
        <v>15</v>
      </c>
      <c r="B11">
        <v>0.24251500000000001</v>
      </c>
      <c r="C11">
        <v>0.24885699999999999</v>
      </c>
      <c r="D11">
        <v>0.26047710000000002</v>
      </c>
    </row>
    <row r="12" spans="1:4" x14ac:dyDescent="0.25">
      <c r="A12" s="1">
        <v>1</v>
      </c>
      <c r="B12">
        <v>0.23376620000000001</v>
      </c>
      <c r="C12">
        <v>0.2402985</v>
      </c>
      <c r="D12">
        <v>0.19444439999999999</v>
      </c>
    </row>
    <row r="13" spans="1:4" x14ac:dyDescent="0.25">
      <c r="A13" s="1">
        <v>2</v>
      </c>
      <c r="B13">
        <v>0.16113739999999999</v>
      </c>
      <c r="C13">
        <v>0.1605839</v>
      </c>
      <c r="D13">
        <v>0.14928910000000001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17</vt:i4>
      </vt:variant>
    </vt:vector>
  </HeadingPairs>
  <TitlesOfParts>
    <vt:vector size="21" baseType="lpstr">
      <vt:lpstr>Time-Series Data</vt:lpstr>
      <vt:lpstr>Pie Chart Data</vt:lpstr>
      <vt:lpstr>Within Data</vt:lpstr>
      <vt:lpstr>Retention Data</vt:lpstr>
      <vt:lpstr>Time Series K</vt:lpstr>
      <vt:lpstr>Time Series 1</vt:lpstr>
      <vt:lpstr>Time Series 2</vt:lpstr>
      <vt:lpstr>Small Class K to 3</vt:lpstr>
      <vt:lpstr>Regular Class K to 3</vt:lpstr>
      <vt:lpstr>Aide Class K to 3</vt:lpstr>
      <vt:lpstr>Small Class 1 to 3</vt:lpstr>
      <vt:lpstr>Regular Class 1 to 3</vt:lpstr>
      <vt:lpstr>Aide Class 1 to 3</vt:lpstr>
      <vt:lpstr>Small Class 2 to 3</vt:lpstr>
      <vt:lpstr>Regular Class 2 to 3</vt:lpstr>
      <vt:lpstr>Aide Class 2 to 3</vt:lpstr>
      <vt:lpstr>Within K</vt:lpstr>
      <vt:lpstr>Within 1</vt:lpstr>
      <vt:lpstr>Within 2</vt:lpstr>
      <vt:lpstr>Retained</vt:lpstr>
      <vt:lpstr>Retook TCAP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Andrew Rohlfs</dc:creator>
  <cp:lastModifiedBy>carohlfs</cp:lastModifiedBy>
  <cp:lastPrinted>2011-01-31T21:10:33Z</cp:lastPrinted>
  <dcterms:created xsi:type="dcterms:W3CDTF">2011-01-26T01:07:48Z</dcterms:created>
  <dcterms:modified xsi:type="dcterms:W3CDTF">2011-02-17T22:30:44Z</dcterms:modified>
</cp:coreProperties>
</file>