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charts/chart6.xml" ContentType="application/vnd.openxmlformats-officedocument.drawingml.char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heets/sheet14.xml" ContentType="application/vnd.openxmlformats-officedocument.spreadsheetml.chart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1415" windowHeight="9375" tabRatio="736" firstSheet="9" activeTab="12"/>
  </bookViews>
  <sheets>
    <sheet name="Time Series K" sheetId="36" r:id="rId1"/>
    <sheet name="Time Series 1" sheetId="37" r:id="rId2"/>
    <sheet name="Time Series 2" sheetId="38" r:id="rId3"/>
    <sheet name="Time-Series Data" sheetId="35" r:id="rId4"/>
    <sheet name="Small Class K to 3" sheetId="6" r:id="rId5"/>
    <sheet name="Regular Class K to 3" sheetId="9" r:id="rId6"/>
    <sheet name="Aide Class K to 3" sheetId="27" r:id="rId7"/>
    <sheet name="Small Class 1 to 3" sheetId="28" r:id="rId8"/>
    <sheet name="Regular Class 1 to 3" sheetId="29" r:id="rId9"/>
    <sheet name="Aide Class 1 to 3" sheetId="30" r:id="rId10"/>
    <sheet name="Small Class 2 to 3" sheetId="32" r:id="rId11"/>
    <sheet name="Regular Class 2 to 3" sheetId="33" r:id="rId12"/>
    <sheet name="Aide Class 2 to 3" sheetId="34" r:id="rId13"/>
    <sheet name="Pie Chart Data" sheetId="1" r:id="rId14"/>
    <sheet name="Within K" sheetId="40" r:id="rId15"/>
    <sheet name="Within 1" sheetId="41" r:id="rId16"/>
    <sheet name="Within 2" sheetId="42" r:id="rId17"/>
    <sheet name="Within Data" sheetId="39" r:id="rId18"/>
    <sheet name="Retained" sheetId="44" r:id="rId19"/>
    <sheet name="Retook TCAP" sheetId="45" r:id="rId20"/>
    <sheet name="Retention Data" sheetId="43" r:id="rId21"/>
  </sheets>
  <calcPr calcId="124519"/>
</workbook>
</file>

<file path=xl/calcChain.xml><?xml version="1.0" encoding="utf-8"?>
<calcChain xmlns="http://schemas.openxmlformats.org/spreadsheetml/2006/main">
  <c r="H35" i="1"/>
  <c r="G35"/>
  <c r="F35"/>
  <c r="G21"/>
  <c r="H21"/>
  <c r="F21"/>
  <c r="G11"/>
  <c r="H11"/>
  <c r="F11"/>
  <c r="K13" i="35" l="1"/>
  <c r="L13"/>
  <c r="J13"/>
  <c r="K10"/>
  <c r="L10"/>
  <c r="J10"/>
  <c r="O6"/>
  <c r="P6"/>
  <c r="N6"/>
  <c r="J6"/>
  <c r="K6"/>
  <c r="L6"/>
  <c r="K5"/>
  <c r="L5"/>
  <c r="J5"/>
  <c r="H6"/>
  <c r="G6"/>
  <c r="F6"/>
  <c r="G5"/>
  <c r="H5"/>
  <c r="F5"/>
  <c r="E41" i="39" l="1"/>
  <c r="D41"/>
  <c r="C41"/>
  <c r="E40"/>
  <c r="D40"/>
  <c r="C40"/>
  <c r="E39"/>
  <c r="D39"/>
  <c r="C39"/>
  <c r="E35"/>
  <c r="D35"/>
  <c r="C35"/>
  <c r="E34"/>
  <c r="D34"/>
  <c r="C34"/>
  <c r="E33"/>
  <c r="D33"/>
  <c r="C33"/>
  <c r="E29"/>
  <c r="D29"/>
  <c r="C29"/>
  <c r="E28"/>
  <c r="D28"/>
  <c r="C28"/>
  <c r="E27"/>
  <c r="D27"/>
  <c r="C27"/>
  <c r="D21"/>
  <c r="C21"/>
  <c r="B21"/>
  <c r="D20"/>
  <c r="C20"/>
  <c r="B20"/>
  <c r="D19"/>
  <c r="C19"/>
  <c r="B19"/>
  <c r="D14"/>
  <c r="C14"/>
  <c r="B14"/>
  <c r="D13"/>
  <c r="C13"/>
  <c r="B13"/>
  <c r="D12"/>
  <c r="C12"/>
  <c r="B12"/>
  <c r="D5"/>
  <c r="D6"/>
  <c r="D7"/>
  <c r="C7"/>
  <c r="C6"/>
  <c r="C5"/>
  <c r="B7"/>
  <c r="B6"/>
  <c r="B5"/>
  <c r="B26" i="1" l="1"/>
  <c r="B28" s="1"/>
  <c r="D40"/>
  <c r="D42" s="1"/>
  <c r="C40"/>
  <c r="C42" s="1"/>
  <c r="B40"/>
  <c r="B42" s="1"/>
  <c r="D26"/>
  <c r="D28" s="1"/>
  <c r="C26"/>
  <c r="C28" s="1"/>
  <c r="D11" l="1"/>
  <c r="D13" s="1"/>
  <c r="C11" l="1"/>
  <c r="C13" s="1"/>
  <c r="B11"/>
  <c r="B13" s="1"/>
</calcChain>
</file>

<file path=xl/sharedStrings.xml><?xml version="1.0" encoding="utf-8"?>
<sst xmlns="http://schemas.openxmlformats.org/spreadsheetml/2006/main" count="109" uniqueCount="35">
  <si>
    <t>K to 3rd</t>
  </si>
  <si>
    <t>small</t>
  </si>
  <si>
    <t>School left experiment</t>
  </si>
  <si>
    <t>Left public school system</t>
  </si>
  <si>
    <t>Switched to other public school or grade</t>
  </si>
  <si>
    <t>Switched to other program school</t>
  </si>
  <si>
    <t>Changed class type within school</t>
  </si>
  <si>
    <t>Remained in experiment, same class type</t>
  </si>
  <si>
    <t>Small</t>
  </si>
  <si>
    <t>Regular with Aide</t>
  </si>
  <si>
    <t>regular</t>
  </si>
  <si>
    <t>regular with aide</t>
  </si>
  <si>
    <t>1st to 3rd</t>
  </si>
  <si>
    <t>2nd to 3rd</t>
  </si>
  <si>
    <t>Regular</t>
  </si>
  <si>
    <t>K</t>
  </si>
  <si>
    <t>Entered in Grade 1</t>
  </si>
  <si>
    <t>Entered in Grade K</t>
  </si>
  <si>
    <t>Entered in Grade 2</t>
  </si>
  <si>
    <t>Class Type upon Entry</t>
  </si>
  <si>
    <t>Class Type in Third Grade</t>
  </si>
  <si>
    <t>Panel A: Entered STAR in Kindergarten</t>
  </si>
  <si>
    <t>Panel B: Entered STAR in First Grade</t>
  </si>
  <si>
    <t>Panel C: Entered STAR in Second Grade</t>
  </si>
  <si>
    <t>Table 2: Transitions Across Class Types within Project STAR Schools</t>
  </si>
  <si>
    <t>Entered in K</t>
  </si>
  <si>
    <t>Small class in grade 3</t>
  </si>
  <si>
    <t>Regular class in grade 3</t>
  </si>
  <si>
    <t>Regular class with aide in grade 3</t>
  </si>
  <si>
    <t>Entered in 1</t>
  </si>
  <si>
    <t>Entered in 2</t>
  </si>
  <si>
    <t>Retained</t>
  </si>
  <si>
    <t>Took Extra Year Before High School</t>
  </si>
  <si>
    <t>Hazard Rates</t>
  </si>
  <si>
    <t>Difference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</si>
</sst>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4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5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4.xml"/><Relationship Id="rId20" Type="http://schemas.openxmlformats.org/officeDocument/2006/relationships/chartsheet" Target="chartsheets/sheet17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3.xml"/><Relationship Id="rId23" Type="http://schemas.openxmlformats.org/officeDocument/2006/relationships/styles" Target="style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6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2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8.628562796082824E-2"/>
          <c:y val="2.2402178541241675E-2"/>
          <c:w val="0.91371437203917172"/>
          <c:h val="0.84741886077799589"/>
        </c:manualLayout>
      </c:layout>
      <c:lineChart>
        <c:grouping val="standard"/>
        <c:ser>
          <c:idx val="0"/>
          <c:order val="0"/>
          <c:tx>
            <c:strRef>
              <c:f>'Time-Series Data'!$B$2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strRef>
              <c:f>'Time-Series Data'!$A$3:$A$6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Data'!$B$3:$B$6</c:f>
              <c:numCache>
                <c:formatCode>General</c:formatCode>
                <c:ptCount val="4"/>
                <c:pt idx="0">
                  <c:v>1</c:v>
                </c:pt>
                <c:pt idx="1">
                  <c:v>0.67368419999999996</c:v>
                </c:pt>
                <c:pt idx="2">
                  <c:v>0.54842109999999999</c:v>
                </c:pt>
                <c:pt idx="3">
                  <c:v>0.46157890000000001</c:v>
                </c:pt>
              </c:numCache>
            </c:numRef>
          </c:val>
        </c:ser>
        <c:ser>
          <c:idx val="1"/>
          <c:order val="1"/>
          <c:tx>
            <c:strRef>
              <c:f>'Time-Series Data'!$C$2</c:f>
              <c:strCache>
                <c:ptCount val="1"/>
                <c:pt idx="0">
                  <c:v>Regular</c:v>
                </c:pt>
              </c:strCache>
            </c:strRef>
          </c:tx>
          <c:marker>
            <c:symbol val="none"/>
          </c:marker>
          <c:cat>
            <c:strRef>
              <c:f>'Time-Series Data'!$A$3:$A$6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Data'!$C$3:$C$6</c:f>
              <c:numCache>
                <c:formatCode>General</c:formatCode>
                <c:ptCount val="4"/>
                <c:pt idx="0">
                  <c:v>1</c:v>
                </c:pt>
                <c:pt idx="1">
                  <c:v>0.3277119</c:v>
                </c:pt>
                <c:pt idx="2">
                  <c:v>0.239289</c:v>
                </c:pt>
                <c:pt idx="3">
                  <c:v>0.183227</c:v>
                </c:pt>
              </c:numCache>
            </c:numRef>
          </c:val>
        </c:ser>
        <c:ser>
          <c:idx val="2"/>
          <c:order val="2"/>
          <c:tx>
            <c:strRef>
              <c:f>'Time-Series Data'!$D$2</c:f>
              <c:strCache>
                <c:ptCount val="1"/>
                <c:pt idx="0">
                  <c:v>Regular with Aide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'Time-Series Data'!$A$3:$A$6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Data'!$D$3:$D$6</c:f>
              <c:numCache>
                <c:formatCode>General</c:formatCode>
                <c:ptCount val="4"/>
                <c:pt idx="0">
                  <c:v>1</c:v>
                </c:pt>
                <c:pt idx="1">
                  <c:v>0.3137606</c:v>
                </c:pt>
                <c:pt idx="2">
                  <c:v>0.25369789999999998</c:v>
                </c:pt>
                <c:pt idx="3">
                  <c:v>0.23083819999999999</c:v>
                </c:pt>
              </c:numCache>
            </c:numRef>
          </c:val>
        </c:ser>
        <c:dLbls/>
        <c:marker val="1"/>
        <c:axId val="115737728"/>
        <c:axId val="115739648"/>
      </c:lineChart>
      <c:catAx>
        <c:axId val="11573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</a:t>
                </a:r>
              </a:p>
            </c:rich>
          </c:tx>
          <c:layout/>
        </c:title>
        <c:tickLblPos val="nextTo"/>
        <c:crossAx val="115739648"/>
        <c:crosses val="autoZero"/>
        <c:auto val="1"/>
        <c:lblAlgn val="ctr"/>
        <c:lblOffset val="100"/>
      </c:catAx>
      <c:valAx>
        <c:axId val="115739648"/>
        <c:scaling>
          <c:orientation val="minMax"/>
          <c:max val="1"/>
        </c:scaling>
        <c:axPos val="l"/>
        <c:majorGridlines/>
        <c:numFmt formatCode="General" sourceLinked="1"/>
        <c:minorTickMark val="out"/>
        <c:tickLblPos val="nextTo"/>
        <c:crossAx val="115737728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0.10615783088625347"/>
          <c:y val="0.61879659110407825"/>
          <c:w val="0.35342037649511748"/>
          <c:h val="0.2345616225937859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839000704699991"/>
          <c:y val="6.0486598266125832E-2"/>
          <c:w val="0.662932159842058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explosion val="61"/>
          </c:dPt>
          <c:dLbls>
            <c:dLbl>
              <c:idx val="1"/>
              <c:layout>
                <c:manualLayout>
                  <c:x val="0.25769445672572788"/>
                  <c:y val="5.0505050505050505E-4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8211554324940152"/>
                  <c:y val="0.14165302710837394"/>
                </c:manualLayout>
              </c:layout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19%</a:t>
                    </a:r>
                  </a:p>
                </c:rich>
              </c:tx>
              <c:showCatName val="1"/>
              <c:showPercent val="1"/>
            </c:dLbl>
            <c:dLbl>
              <c:idx val="4"/>
              <c:layout/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0.20248237297416077"/>
                  <c:y val="-9.96085262069514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Remained in experiment,  same class type
58%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'Pie Chart Data'!$A$33:$A$38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Data'!$B$33:$B$38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67</c:v>
                </c:pt>
                <c:pt idx="3">
                  <c:v>68</c:v>
                </c:pt>
                <c:pt idx="4">
                  <c:v>9</c:v>
                </c:pt>
                <c:pt idx="5">
                  <c:v>212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8.2665246258756667E-2"/>
          <c:y val="3.6244174023701593E-2"/>
          <c:w val="0.662932159842058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explosion val="61"/>
          </c:dPt>
          <c:dLbls>
            <c:dLbl>
              <c:idx val="1"/>
              <c:layout>
                <c:manualLayout>
                  <c:x val="0.25769445672572788"/>
                  <c:y val="5.0505050505050505E-4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7918156384298117"/>
                  <c:y val="0.11738612854936249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8082801188313"/>
                  <c:y val="-5.313161875945537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15%</a:t>
                    </a:r>
                  </a:p>
                </c:rich>
              </c:tx>
              <c:showCatName val="1"/>
              <c:showPercent val="1"/>
            </c:dLbl>
            <c:dLbl>
              <c:idx val="4"/>
              <c:layout/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0.14969049433266721"/>
                  <c:y val="-0.117790344388769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Remained in experiment,  same class type
52%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'Pie Chart Data'!$A$33:$A$38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Data'!$C$33:$C$38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121</c:v>
                </c:pt>
                <c:pt idx="3">
                  <c:v>99</c:v>
                </c:pt>
                <c:pt idx="4">
                  <c:v>75</c:v>
                </c:pt>
                <c:pt idx="5">
                  <c:v>343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5.1869983717885385E-2"/>
          <c:y val="4.2304780084307665E-2"/>
          <c:w val="0.662932159842058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explosion val="61"/>
          </c:dPt>
          <c:dLbls>
            <c:dLbl>
              <c:idx val="1"/>
              <c:layout>
                <c:manualLayout>
                  <c:x val="0.25769445672572788"/>
                  <c:y val="5.0505050505050505E-4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7624735369617259"/>
                  <c:y val="0.13353870100579332"/>
                </c:manualLayout>
              </c:layout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16%</a:t>
                    </a:r>
                  </a:p>
                </c:rich>
              </c:tx>
              <c:showCatName val="1"/>
              <c:showPercent val="1"/>
            </c:dLbl>
            <c:dLbl>
              <c:idx val="4"/>
              <c:layout/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0.11889523179179588"/>
                  <c:y val="-0.152133778732203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Remained in experiment,  same class type
57%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'Pie Chart Data'!$A$33:$A$38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Data'!$D$33:$D$38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127</c:v>
                </c:pt>
                <c:pt idx="3">
                  <c:v>103</c:v>
                </c:pt>
                <c:pt idx="4">
                  <c:v>32</c:v>
                </c:pt>
                <c:pt idx="5">
                  <c:v>379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8.349963675729799E-2"/>
          <c:y val="0.19832148038655584"/>
          <c:w val="0.91650036324270201"/>
          <c:h val="0.67148744049430953"/>
        </c:manualLayout>
      </c:layout>
      <c:barChart>
        <c:barDir val="col"/>
        <c:grouping val="percentStacked"/>
        <c:ser>
          <c:idx val="2"/>
          <c:order val="0"/>
          <c:tx>
            <c:strRef>
              <c:f>'Within Data'!$E$26</c:f>
              <c:strCache>
                <c:ptCount val="1"/>
                <c:pt idx="0">
                  <c:v>Regular class with aide in grade 3</c:v>
                </c:pt>
              </c:strCache>
            </c:strRef>
          </c:tx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Data'!$E$27:$E$29</c:f>
              <c:numCache>
                <c:formatCode>0.0%</c:formatCode>
                <c:ptCount val="3"/>
                <c:pt idx="0">
                  <c:v>5.7553956834532377E-2</c:v>
                </c:pt>
                <c:pt idx="1">
                  <c:v>0.46435272045028142</c:v>
                </c:pt>
                <c:pt idx="2">
                  <c:v>0.49376797698945352</c:v>
                </c:pt>
              </c:numCache>
            </c:numRef>
          </c:val>
        </c:ser>
        <c:ser>
          <c:idx val="1"/>
          <c:order val="1"/>
          <c:tx>
            <c:strRef>
              <c:f>'Within Data'!$D$26</c:f>
              <c:strCache>
                <c:ptCount val="1"/>
                <c:pt idx="0">
                  <c:v>Regular class in grade 3</c:v>
                </c:pt>
              </c:strCache>
            </c:strRef>
          </c:tx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Data'!$D$27:$D$29</c:f>
              <c:numCache>
                <c:formatCode>0.0%</c:formatCode>
                <c:ptCount val="3"/>
                <c:pt idx="0">
                  <c:v>4.1109969167523124E-2</c:v>
                </c:pt>
                <c:pt idx="1">
                  <c:v>0.37711069418386489</c:v>
                </c:pt>
                <c:pt idx="2">
                  <c:v>0.34995206136145734</c:v>
                </c:pt>
              </c:numCache>
            </c:numRef>
          </c:val>
        </c:ser>
        <c:ser>
          <c:idx val="0"/>
          <c:order val="2"/>
          <c:tx>
            <c:strRef>
              <c:f>'Within Data'!$C$26</c:f>
              <c:strCache>
                <c:ptCount val="1"/>
                <c:pt idx="0">
                  <c:v>Small class in grade 3</c:v>
                </c:pt>
              </c:strCache>
            </c:strRef>
          </c:tx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Data'!$C$27:$C$29</c:f>
              <c:numCache>
                <c:formatCode>0.0%</c:formatCode>
                <c:ptCount val="3"/>
                <c:pt idx="0">
                  <c:v>0.90133607399794446</c:v>
                </c:pt>
                <c:pt idx="1">
                  <c:v>0.15853658536585366</c:v>
                </c:pt>
                <c:pt idx="2">
                  <c:v>0.15627996164908917</c:v>
                </c:pt>
              </c:numCache>
            </c:numRef>
          </c:val>
        </c:ser>
        <c:dLbls/>
        <c:overlap val="100"/>
        <c:axId val="118493568"/>
        <c:axId val="118495488"/>
      </c:barChart>
      <c:catAx>
        <c:axId val="11849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Class Type upon Entry</a:t>
                </a:r>
              </a:p>
            </c:rich>
          </c:tx>
          <c:layout>
            <c:manualLayout>
              <c:xMode val="edge"/>
              <c:yMode val="edge"/>
              <c:x val="0.43915661649006404"/>
              <c:y val="0.9451359281235443"/>
            </c:manualLayout>
          </c:layout>
        </c:title>
        <c:tickLblPos val="nextTo"/>
        <c:crossAx val="118495488"/>
        <c:crosses val="autoZero"/>
        <c:auto val="1"/>
        <c:lblAlgn val="ctr"/>
        <c:lblOffset val="100"/>
      </c:catAx>
      <c:valAx>
        <c:axId val="118495488"/>
        <c:scaling>
          <c:orientation val="minMax"/>
        </c:scaling>
        <c:axPos val="l"/>
        <c:majorGridlines/>
        <c:numFmt formatCode="0%" sourceLinked="1"/>
        <c:minorTickMark val="out"/>
        <c:tickLblPos val="nextTo"/>
        <c:crossAx val="118493568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4.5820076398738419E-2"/>
          <c:y val="1.4123764210349717E-2"/>
          <c:w val="0.39015360570916841"/>
          <c:h val="0.1611294308742626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16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2142036726955703"/>
          <c:y val="0.23262203453381886"/>
          <c:w val="0.87632790409107475"/>
          <c:h val="0.58876252756541014"/>
        </c:manualLayout>
      </c:layout>
      <c:barChart>
        <c:barDir val="col"/>
        <c:grouping val="percentStacked"/>
        <c:ser>
          <c:idx val="2"/>
          <c:order val="0"/>
          <c:tx>
            <c:strRef>
              <c:f>'Within Data'!$E$32</c:f>
              <c:strCache>
                <c:ptCount val="1"/>
                <c:pt idx="0">
                  <c:v>Regular class with aide in grade 3</c:v>
                </c:pt>
              </c:strCache>
            </c:strRef>
          </c:tx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Data'!$E$33:$E$35</c:f>
              <c:numCache>
                <c:formatCode>0.0%</c:formatCode>
                <c:ptCount val="3"/>
                <c:pt idx="0">
                  <c:v>2.2857142857142857E-2</c:v>
                </c:pt>
                <c:pt idx="1">
                  <c:v>0.1431578947368421</c:v>
                </c:pt>
                <c:pt idx="2">
                  <c:v>0.89052631578947372</c:v>
                </c:pt>
              </c:numCache>
            </c:numRef>
          </c:val>
        </c:ser>
        <c:ser>
          <c:idx val="1"/>
          <c:order val="1"/>
          <c:tx>
            <c:strRef>
              <c:f>'Within Data'!$D$32</c:f>
              <c:strCache>
                <c:ptCount val="1"/>
                <c:pt idx="0">
                  <c:v>Regular class in grade 3</c:v>
                </c:pt>
              </c:strCache>
            </c:strRef>
          </c:tx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Data'!$D$33:$D$35</c:f>
              <c:numCache>
                <c:formatCode>0.0%</c:formatCode>
                <c:ptCount val="3"/>
                <c:pt idx="0">
                  <c:v>2.8571428571428571E-2</c:v>
                </c:pt>
                <c:pt idx="1">
                  <c:v>0.6831275720164609</c:v>
                </c:pt>
                <c:pt idx="2">
                  <c:v>7.1578947368421048E-2</c:v>
                </c:pt>
              </c:numCache>
            </c:numRef>
          </c:val>
        </c:ser>
        <c:ser>
          <c:idx val="0"/>
          <c:order val="2"/>
          <c:tx>
            <c:strRef>
              <c:f>'Within Data'!$C$32</c:f>
              <c:strCache>
                <c:ptCount val="1"/>
                <c:pt idx="0">
                  <c:v>Small class in grade 3</c:v>
                </c:pt>
              </c:strCache>
            </c:strRef>
          </c:tx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Data'!$C$33:$C$35</c:f>
              <c:numCache>
                <c:formatCode>0.0%</c:formatCode>
                <c:ptCount val="3"/>
                <c:pt idx="0">
                  <c:v>0.94857142857142862</c:v>
                </c:pt>
                <c:pt idx="1">
                  <c:v>0.17695473251028807</c:v>
                </c:pt>
                <c:pt idx="2">
                  <c:v>3.7894736842105266E-2</c:v>
                </c:pt>
              </c:numCache>
            </c:numRef>
          </c:val>
        </c:ser>
        <c:dLbls/>
        <c:overlap val="100"/>
        <c:axId val="117777152"/>
        <c:axId val="117779072"/>
      </c:barChart>
      <c:catAx>
        <c:axId val="11777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Class Type upon Entry</a:t>
                </a:r>
              </a:p>
            </c:rich>
          </c:tx>
          <c:layout>
            <c:manualLayout>
              <c:xMode val="edge"/>
              <c:yMode val="edge"/>
              <c:x val="0.39516569106366112"/>
              <c:y val="0.91487070472123178"/>
            </c:manualLayout>
          </c:layout>
        </c:title>
        <c:tickLblPos val="nextTo"/>
        <c:crossAx val="117779072"/>
        <c:crosses val="autoZero"/>
        <c:auto val="1"/>
        <c:lblAlgn val="ctr"/>
        <c:lblOffset val="100"/>
      </c:catAx>
      <c:valAx>
        <c:axId val="117779072"/>
        <c:scaling>
          <c:orientation val="minMax"/>
        </c:scaling>
        <c:axPos val="l"/>
        <c:majorGridlines/>
        <c:numFmt formatCode="0%" sourceLinked="1"/>
        <c:minorTickMark val="out"/>
        <c:tickLblPos val="nextTo"/>
        <c:crossAx val="117777152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1.7959167669946353E-2"/>
          <c:y val="1.5884508080557729E-2"/>
          <c:w val="0.55731909829373261"/>
          <c:h val="0.1853415568816610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2142036726955703"/>
          <c:y val="0.23262203453381886"/>
          <c:w val="0.87632790409107475"/>
          <c:h val="0.58876252756541014"/>
        </c:manualLayout>
      </c:layout>
      <c:barChart>
        <c:barDir val="col"/>
        <c:grouping val="percentStacked"/>
        <c:ser>
          <c:idx val="2"/>
          <c:order val="0"/>
          <c:tx>
            <c:strRef>
              <c:f>'Within Data'!$E$38</c:f>
              <c:strCache>
                <c:ptCount val="1"/>
                <c:pt idx="0">
                  <c:v>Regular class with aide in grade 3</c:v>
                </c:pt>
              </c:strCache>
            </c:strRef>
          </c:tx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Data'!$E$39:$E$41</c:f>
              <c:numCache>
                <c:formatCode>0.0%</c:formatCode>
                <c:ptCount val="3"/>
                <c:pt idx="0">
                  <c:v>1.8099547511312219E-2</c:v>
                </c:pt>
                <c:pt idx="1">
                  <c:v>0.10047846889952153</c:v>
                </c:pt>
                <c:pt idx="2">
                  <c:v>0.92214111922141118</c:v>
                </c:pt>
              </c:numCache>
            </c:numRef>
          </c:val>
        </c:ser>
        <c:ser>
          <c:idx val="1"/>
          <c:order val="1"/>
          <c:tx>
            <c:strRef>
              <c:f>'Within Data'!$D$38</c:f>
              <c:strCache>
                <c:ptCount val="1"/>
                <c:pt idx="0">
                  <c:v>Regular class in grade 3</c:v>
                </c:pt>
              </c:strCache>
            </c:strRef>
          </c:tx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Data'!$D$39:$D$41</c:f>
              <c:numCache>
                <c:formatCode>0.0%</c:formatCode>
                <c:ptCount val="3"/>
                <c:pt idx="0">
                  <c:v>2.2624434389140271E-2</c:v>
                </c:pt>
                <c:pt idx="1">
                  <c:v>0.82057416267942584</c:v>
                </c:pt>
                <c:pt idx="2">
                  <c:v>6.0827250608272508E-2</c:v>
                </c:pt>
              </c:numCache>
            </c:numRef>
          </c:val>
        </c:ser>
        <c:ser>
          <c:idx val="0"/>
          <c:order val="2"/>
          <c:tx>
            <c:strRef>
              <c:f>'Within Data'!$C$38</c:f>
              <c:strCache>
                <c:ptCount val="1"/>
                <c:pt idx="0">
                  <c:v>Small class in grade 3</c:v>
                </c:pt>
              </c:strCache>
            </c:strRef>
          </c:tx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Data'!$C$39:$C$41</c:f>
              <c:numCache>
                <c:formatCode>0.0%</c:formatCode>
                <c:ptCount val="3"/>
                <c:pt idx="0">
                  <c:v>0.95927601809954754</c:v>
                </c:pt>
                <c:pt idx="1">
                  <c:v>7.8947368421052627E-2</c:v>
                </c:pt>
                <c:pt idx="2">
                  <c:v>1.7031630170316302E-2</c:v>
                </c:pt>
              </c:numCache>
            </c:numRef>
          </c:val>
        </c:ser>
        <c:dLbls/>
        <c:overlap val="100"/>
        <c:axId val="118707328"/>
        <c:axId val="118709248"/>
      </c:barChart>
      <c:catAx>
        <c:axId val="11870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Class Type upon Entry</a:t>
                </a:r>
              </a:p>
            </c:rich>
          </c:tx>
          <c:layout>
            <c:manualLayout>
              <c:xMode val="edge"/>
              <c:yMode val="edge"/>
              <c:x val="0.39516569106366112"/>
              <c:y val="0.91487070472123178"/>
            </c:manualLayout>
          </c:layout>
        </c:title>
        <c:tickLblPos val="nextTo"/>
        <c:crossAx val="118709248"/>
        <c:crosses val="autoZero"/>
        <c:auto val="1"/>
        <c:lblAlgn val="ctr"/>
        <c:lblOffset val="100"/>
      </c:catAx>
      <c:valAx>
        <c:axId val="118709248"/>
        <c:scaling>
          <c:orientation val="minMax"/>
        </c:scaling>
        <c:axPos val="l"/>
        <c:majorGridlines/>
        <c:numFmt formatCode="0%" sourceLinked="1"/>
        <c:minorTickMark val="out"/>
        <c:tickLblPos val="nextTo"/>
        <c:crossAx val="118707328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1.7959167669946353E-2"/>
          <c:y val="1.5884508080557729E-2"/>
          <c:w val="0.55731909829373261"/>
          <c:h val="0.1853415568816610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4.1645552705002566E-2"/>
          <c:y val="2.2396225542993552E-2"/>
          <c:w val="0.9527024199107802"/>
          <c:h val="0.80200143174974159"/>
        </c:manualLayout>
      </c:layout>
      <c:barChart>
        <c:barDir val="col"/>
        <c:grouping val="clustered"/>
        <c:ser>
          <c:idx val="0"/>
          <c:order val="0"/>
          <c:tx>
            <c:strRef>
              <c:f>'Retention Data'!$B$3</c:f>
              <c:strCache>
                <c:ptCount val="1"/>
                <c:pt idx="0">
                  <c:v>small</c:v>
                </c:pt>
              </c:strCache>
            </c:strRef>
          </c:tx>
          <c:cat>
            <c:strRef>
              <c:f>'Retention Data'!$A$4:$A$6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Data'!$B$4:$B$6</c:f>
              <c:numCache>
                <c:formatCode>General</c:formatCode>
                <c:ptCount val="3"/>
                <c:pt idx="0">
                  <c:v>0.1040975</c:v>
                </c:pt>
                <c:pt idx="1">
                  <c:v>0.15143599999999999</c:v>
                </c:pt>
                <c:pt idx="2">
                  <c:v>7.9235E-2</c:v>
                </c:pt>
              </c:numCache>
            </c:numRef>
          </c:val>
        </c:ser>
        <c:ser>
          <c:idx val="1"/>
          <c:order val="1"/>
          <c:tx>
            <c:strRef>
              <c:f>'Retention Data'!$C$3</c:f>
              <c:strCache>
                <c:ptCount val="1"/>
                <c:pt idx="0">
                  <c:v>regular</c:v>
                </c:pt>
              </c:strCache>
            </c:strRef>
          </c:tx>
          <c:cat>
            <c:strRef>
              <c:f>'Retention Data'!$A$4:$A$6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Data'!$C$4:$C$6</c:f>
              <c:numCache>
                <c:formatCode>General</c:formatCode>
                <c:ptCount val="3"/>
                <c:pt idx="0">
                  <c:v>0.11495909999999999</c:v>
                </c:pt>
                <c:pt idx="1">
                  <c:v>0.1871921</c:v>
                </c:pt>
                <c:pt idx="2">
                  <c:v>9.32722E-2</c:v>
                </c:pt>
              </c:numCache>
            </c:numRef>
          </c:val>
        </c:ser>
        <c:ser>
          <c:idx val="2"/>
          <c:order val="2"/>
          <c:tx>
            <c:strRef>
              <c:f>'Retention Data'!$D$3</c:f>
              <c:strCache>
                <c:ptCount val="1"/>
                <c:pt idx="0">
                  <c:v>regular with aide</c:v>
                </c:pt>
              </c:strCache>
            </c:strRef>
          </c:tx>
          <c:cat>
            <c:strRef>
              <c:f>'Retention Data'!$A$4:$A$6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Data'!$D$4:$D$6</c:f>
              <c:numCache>
                <c:formatCode>General</c:formatCode>
                <c:ptCount val="3"/>
                <c:pt idx="0">
                  <c:v>0.11369020000000001</c:v>
                </c:pt>
                <c:pt idx="1">
                  <c:v>0.1444569</c:v>
                </c:pt>
                <c:pt idx="2">
                  <c:v>6.22155E-2</c:v>
                </c:pt>
              </c:numCache>
            </c:numRef>
          </c:val>
        </c:ser>
        <c:dLbls/>
        <c:axId val="118822400"/>
        <c:axId val="118824320"/>
      </c:barChart>
      <c:catAx>
        <c:axId val="11882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 upon Entry</a:t>
                </a:r>
              </a:p>
            </c:rich>
          </c:tx>
        </c:title>
        <c:tickLblPos val="nextTo"/>
        <c:crossAx val="118824320"/>
        <c:crosses val="autoZero"/>
        <c:auto val="1"/>
        <c:lblAlgn val="ctr"/>
        <c:lblOffset val="100"/>
      </c:catAx>
      <c:valAx>
        <c:axId val="118824320"/>
        <c:scaling>
          <c:orientation val="minMax"/>
          <c:max val="0.4"/>
        </c:scaling>
        <c:axPos val="l"/>
        <c:majorGridlines/>
        <c:numFmt formatCode="General" sourceLinked="1"/>
        <c:minorTickMark val="out"/>
        <c:tickLblPos val="nextTo"/>
        <c:crossAx val="118822400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8.2098000834988707E-2"/>
          <c:y val="4.3857382223335496E-2"/>
          <c:w val="0.3468305882588964"/>
          <c:h val="0.194154890416505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4.1645552705002566E-2"/>
          <c:y val="2.2396225542993552E-2"/>
          <c:w val="0.9527024199107802"/>
          <c:h val="0.80200143174974159"/>
        </c:manualLayout>
      </c:layout>
      <c:barChart>
        <c:barDir val="col"/>
        <c:grouping val="clustered"/>
        <c:ser>
          <c:idx val="0"/>
          <c:order val="0"/>
          <c:tx>
            <c:strRef>
              <c:f>'Retention Data'!$B$10</c:f>
              <c:strCache>
                <c:ptCount val="1"/>
                <c:pt idx="0">
                  <c:v>small</c:v>
                </c:pt>
              </c:strCache>
            </c:strRef>
          </c:tx>
          <c:cat>
            <c:strRef>
              <c:f>'Retention Data'!$A$11:$A$13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Data'!$B$11:$B$13</c:f>
              <c:numCache>
                <c:formatCode>General</c:formatCode>
                <c:ptCount val="3"/>
                <c:pt idx="0">
                  <c:v>0.24251500000000001</c:v>
                </c:pt>
                <c:pt idx="1">
                  <c:v>0.23376620000000001</c:v>
                </c:pt>
                <c:pt idx="2">
                  <c:v>0.16113739999999999</c:v>
                </c:pt>
              </c:numCache>
            </c:numRef>
          </c:val>
        </c:ser>
        <c:ser>
          <c:idx val="1"/>
          <c:order val="1"/>
          <c:tx>
            <c:strRef>
              <c:f>'Retention Data'!$C$10</c:f>
              <c:strCache>
                <c:ptCount val="1"/>
                <c:pt idx="0">
                  <c:v>regular</c:v>
                </c:pt>
              </c:strCache>
            </c:strRef>
          </c:tx>
          <c:cat>
            <c:strRef>
              <c:f>'Retention Data'!$A$11:$A$13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Data'!$C$11:$C$13</c:f>
              <c:numCache>
                <c:formatCode>General</c:formatCode>
                <c:ptCount val="3"/>
                <c:pt idx="0">
                  <c:v>0.24885699999999999</c:v>
                </c:pt>
                <c:pt idx="1">
                  <c:v>0.2402985</c:v>
                </c:pt>
                <c:pt idx="2">
                  <c:v>0.1605839</c:v>
                </c:pt>
              </c:numCache>
            </c:numRef>
          </c:val>
        </c:ser>
        <c:ser>
          <c:idx val="2"/>
          <c:order val="2"/>
          <c:tx>
            <c:strRef>
              <c:f>'Retention Data'!$D$10</c:f>
              <c:strCache>
                <c:ptCount val="1"/>
                <c:pt idx="0">
                  <c:v>regular with aide</c:v>
                </c:pt>
              </c:strCache>
            </c:strRef>
          </c:tx>
          <c:cat>
            <c:strRef>
              <c:f>'Retention Data'!$A$11:$A$13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Data'!$D$11:$D$13</c:f>
              <c:numCache>
                <c:formatCode>General</c:formatCode>
                <c:ptCount val="3"/>
                <c:pt idx="0">
                  <c:v>0.26047710000000002</c:v>
                </c:pt>
                <c:pt idx="1">
                  <c:v>0.19444439999999999</c:v>
                </c:pt>
                <c:pt idx="2">
                  <c:v>0.14928910000000001</c:v>
                </c:pt>
              </c:numCache>
            </c:numRef>
          </c:val>
        </c:ser>
        <c:dLbls/>
        <c:axId val="118876032"/>
        <c:axId val="119160832"/>
      </c:barChart>
      <c:catAx>
        <c:axId val="11887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 upon Entry</a:t>
                </a:r>
              </a:p>
            </c:rich>
          </c:tx>
        </c:title>
        <c:tickLblPos val="nextTo"/>
        <c:crossAx val="119160832"/>
        <c:crosses val="autoZero"/>
        <c:auto val="1"/>
        <c:lblAlgn val="ctr"/>
        <c:lblOffset val="100"/>
      </c:catAx>
      <c:valAx>
        <c:axId val="119160832"/>
        <c:scaling>
          <c:orientation val="minMax"/>
          <c:max val="0.4"/>
          <c:min val="0"/>
        </c:scaling>
        <c:axPos val="l"/>
        <c:majorGridlines/>
        <c:numFmt formatCode="General" sourceLinked="1"/>
        <c:minorTickMark val="out"/>
        <c:tickLblPos val="nextTo"/>
        <c:crossAx val="118876032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9.3812286186909052E-2"/>
          <c:y val="4.3857382223335496E-2"/>
          <c:w val="0.3468305882588964"/>
          <c:h val="0.194154890416505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8.628562796082824E-2"/>
          <c:y val="2.2402178541241675E-2"/>
          <c:w val="0.91371437203917172"/>
          <c:h val="0.84741886077799589"/>
        </c:manualLayout>
      </c:layout>
      <c:lineChart>
        <c:grouping val="standard"/>
        <c:ser>
          <c:idx val="0"/>
          <c:order val="0"/>
          <c:tx>
            <c:strRef>
              <c:f>'Time-Series Data'!$B$9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strRef>
              <c:f>'Time-Series Data'!$A$10:$A$13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Data'!$B$10:$B$13</c:f>
              <c:numCache>
                <c:formatCode>General</c:formatCode>
                <c:ptCount val="4"/>
                <c:pt idx="1">
                  <c:v>1</c:v>
                </c:pt>
                <c:pt idx="2">
                  <c:v>0.55844159999999998</c:v>
                </c:pt>
                <c:pt idx="3">
                  <c:v>0.43116880000000002</c:v>
                </c:pt>
              </c:numCache>
            </c:numRef>
          </c:val>
        </c:ser>
        <c:ser>
          <c:idx val="1"/>
          <c:order val="1"/>
          <c:tx>
            <c:strRef>
              <c:f>'Time-Series Data'!$C$9</c:f>
              <c:strCache>
                <c:ptCount val="1"/>
                <c:pt idx="0">
                  <c:v>Regular</c:v>
                </c:pt>
              </c:strCache>
            </c:strRef>
          </c:tx>
          <c:marker>
            <c:symbol val="none"/>
          </c:marker>
          <c:cat>
            <c:strRef>
              <c:f>'Time-Series Data'!$A$10:$A$13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Data'!$C$10:$C$13</c:f>
              <c:numCache>
                <c:formatCode>General</c:formatCode>
                <c:ptCount val="4"/>
                <c:pt idx="1">
                  <c:v>1</c:v>
                </c:pt>
                <c:pt idx="2">
                  <c:v>0.4990253</c:v>
                </c:pt>
                <c:pt idx="3">
                  <c:v>0.3235867</c:v>
                </c:pt>
              </c:numCache>
            </c:numRef>
          </c:val>
        </c:ser>
        <c:ser>
          <c:idx val="2"/>
          <c:order val="2"/>
          <c:tx>
            <c:strRef>
              <c:f>'Time-Series Data'!$D$9</c:f>
              <c:strCache>
                <c:ptCount val="1"/>
                <c:pt idx="0">
                  <c:v>Regular with Aide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'Time-Series Data'!$A$10:$A$13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Data'!$D$10:$D$13</c:f>
              <c:numCache>
                <c:formatCode>General</c:formatCode>
                <c:ptCount val="4"/>
                <c:pt idx="1">
                  <c:v>1</c:v>
                </c:pt>
                <c:pt idx="2">
                  <c:v>0.5946844</c:v>
                </c:pt>
                <c:pt idx="3">
                  <c:v>0.46843849999999998</c:v>
                </c:pt>
              </c:numCache>
            </c:numRef>
          </c:val>
        </c:ser>
        <c:dLbls/>
        <c:marker val="1"/>
        <c:axId val="115942912"/>
        <c:axId val="115944832"/>
      </c:lineChart>
      <c:catAx>
        <c:axId val="11594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</a:t>
                </a:r>
              </a:p>
            </c:rich>
          </c:tx>
          <c:layout/>
        </c:title>
        <c:tickLblPos val="nextTo"/>
        <c:crossAx val="115944832"/>
        <c:crosses val="autoZero"/>
        <c:auto val="1"/>
        <c:lblAlgn val="ctr"/>
        <c:lblOffset val="100"/>
      </c:catAx>
      <c:valAx>
        <c:axId val="115944832"/>
        <c:scaling>
          <c:orientation val="minMax"/>
          <c:max val="1"/>
        </c:scaling>
        <c:axPos val="l"/>
        <c:majorGridlines/>
        <c:numFmt formatCode="General" sourceLinked="1"/>
        <c:minorTickMark val="out"/>
        <c:tickLblPos val="nextTo"/>
        <c:crossAx val="115942912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0.10615783088625347"/>
          <c:y val="0.61879659110407825"/>
          <c:w val="0.35342037649511748"/>
          <c:h val="0.2345616225937859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8.628562796082824E-2"/>
          <c:y val="2.2402178541241675E-2"/>
          <c:w val="0.91371437203917172"/>
          <c:h val="0.84741886077799589"/>
        </c:manualLayout>
      </c:layout>
      <c:lineChart>
        <c:grouping val="standard"/>
        <c:ser>
          <c:idx val="0"/>
          <c:order val="0"/>
          <c:tx>
            <c:strRef>
              <c:f>'Time-Series Data'!$B$16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strRef>
              <c:f>'Time-Series Data'!$A$17:$A$20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Data'!$B$17:$B$20</c:f>
              <c:numCache>
                <c:formatCode>General</c:formatCode>
                <c:ptCount val="4"/>
                <c:pt idx="2">
                  <c:v>1</c:v>
                </c:pt>
                <c:pt idx="3">
                  <c:v>0.57923500000000006</c:v>
                </c:pt>
              </c:numCache>
            </c:numRef>
          </c:val>
        </c:ser>
        <c:ser>
          <c:idx val="1"/>
          <c:order val="1"/>
          <c:tx>
            <c:strRef>
              <c:f>'Time-Series Data'!$C$16</c:f>
              <c:strCache>
                <c:ptCount val="1"/>
                <c:pt idx="0">
                  <c:v>Regular</c:v>
                </c:pt>
              </c:strCache>
            </c:strRef>
          </c:tx>
          <c:marker>
            <c:symbol val="none"/>
          </c:marker>
          <c:cat>
            <c:strRef>
              <c:f>'Time-Series Data'!$A$17:$A$20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Data'!$C$17:$C$20</c:f>
              <c:numCache>
                <c:formatCode>General</c:formatCode>
                <c:ptCount val="4"/>
                <c:pt idx="2">
                  <c:v>1</c:v>
                </c:pt>
                <c:pt idx="3">
                  <c:v>0.52446479999999995</c:v>
                </c:pt>
              </c:numCache>
            </c:numRef>
          </c:val>
        </c:ser>
        <c:ser>
          <c:idx val="2"/>
          <c:order val="2"/>
          <c:tx>
            <c:strRef>
              <c:f>'Time-Series Data'!$D$16</c:f>
              <c:strCache>
                <c:ptCount val="1"/>
                <c:pt idx="0">
                  <c:v>Regular with Aide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'Time-Series Data'!$A$17:$A$20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Data'!$D$17:$D$20</c:f>
              <c:numCache>
                <c:formatCode>General</c:formatCode>
                <c:ptCount val="4"/>
                <c:pt idx="2">
                  <c:v>1</c:v>
                </c:pt>
                <c:pt idx="3">
                  <c:v>0.57511380000000001</c:v>
                </c:pt>
              </c:numCache>
            </c:numRef>
          </c:val>
        </c:ser>
        <c:dLbls/>
        <c:marker val="1"/>
        <c:axId val="116021120"/>
        <c:axId val="116043776"/>
      </c:lineChart>
      <c:catAx>
        <c:axId val="11602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</a:t>
                </a:r>
              </a:p>
            </c:rich>
          </c:tx>
          <c:layout/>
        </c:title>
        <c:tickLblPos val="nextTo"/>
        <c:crossAx val="116043776"/>
        <c:crosses val="autoZero"/>
        <c:auto val="1"/>
        <c:lblAlgn val="ctr"/>
        <c:lblOffset val="100"/>
      </c:catAx>
      <c:valAx>
        <c:axId val="116043776"/>
        <c:scaling>
          <c:orientation val="minMax"/>
          <c:max val="1"/>
        </c:scaling>
        <c:axPos val="l"/>
        <c:majorGridlines/>
        <c:numFmt formatCode="General" sourceLinked="1"/>
        <c:minorTickMark val="out"/>
        <c:tickLblPos val="nextTo"/>
        <c:crossAx val="116021120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0.10615783088625347"/>
          <c:y val="0.61879659110407825"/>
          <c:w val="0.35342037649511748"/>
          <c:h val="0.2345616225937859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23224216203743764"/>
          <c:y val="8.5033969846053659E-2"/>
          <c:w val="0.662932159842058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explosion val="61"/>
          </c:dPt>
          <c:dLbls>
            <c:dLbl>
              <c:idx val="1"/>
              <c:layout>
                <c:manualLayout>
                  <c:x val="0.1066510261681214"/>
                  <c:y val="5.0505050505050505E-4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3376147212367684"/>
                  <c:y val="0.1034128676426793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4559730033745782"/>
                  <c:y val="-4.4619263741805346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15%</a:t>
                    </a:r>
                  </a:p>
                </c:rich>
              </c:tx>
              <c:showCatName val="1"/>
              <c:showPercent val="1"/>
            </c:dLbl>
            <c:dLbl>
              <c:idx val="4"/>
              <c:layout/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0.25234136946890467"/>
                  <c:y val="4.58460192475940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Remained in experiment,  same class type
46%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'Pie Chart Data'!$A$4:$A$9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Data'!$B$4:$B$9</c:f>
              <c:numCache>
                <c:formatCode>General</c:formatCode>
                <c:ptCount val="6"/>
                <c:pt idx="0">
                  <c:v>94</c:v>
                </c:pt>
                <c:pt idx="1">
                  <c:v>37</c:v>
                </c:pt>
                <c:pt idx="2">
                  <c:v>515</c:v>
                </c:pt>
                <c:pt idx="3">
                  <c:v>281</c:v>
                </c:pt>
                <c:pt idx="4">
                  <c:v>96</c:v>
                </c:pt>
                <c:pt idx="5">
                  <c:v>877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23224218018441914"/>
          <c:y val="8.4695239366265732E-2"/>
          <c:w val="0.662932159842058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Lbls>
            <c:dLbl>
              <c:idx val="2"/>
              <c:layout>
                <c:manualLayout>
                  <c:x val="-0.13814461653831733"/>
                  <c:y val="9.1264250062539465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2897026333246805"/>
                  <c:y val="-3.131610817936714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17%</a:t>
                    </a:r>
                  </a:p>
                </c:rich>
              </c:tx>
              <c:showCatName val="1"/>
              <c:showPercent val="1"/>
            </c:dLbl>
            <c:dLbl>
              <c:idx val="4"/>
              <c:layout>
                <c:manualLayout>
                  <c:x val="-0.18463349773585994"/>
                  <c:y val="-1.6607303814708489E-2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0.16815217328603155"/>
                  <c:y val="0.1395590074689983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Remained in experiment,  same class type
18%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'Pie Chart Data'!$A$4:$A$9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Data'!$C$4:$C$9</c:f>
              <c:numCache>
                <c:formatCode>General</c:formatCode>
                <c:ptCount val="6"/>
                <c:pt idx="0">
                  <c:v>115</c:v>
                </c:pt>
                <c:pt idx="1">
                  <c:v>44</c:v>
                </c:pt>
                <c:pt idx="2">
                  <c:v>605</c:v>
                </c:pt>
                <c:pt idx="3">
                  <c:v>364</c:v>
                </c:pt>
                <c:pt idx="4">
                  <c:v>664</c:v>
                </c:pt>
                <c:pt idx="5">
                  <c:v>402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23224218018441914"/>
          <c:y val="8.4695239366265732E-2"/>
          <c:w val="0.662932159842058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Lbls>
            <c:dLbl>
              <c:idx val="2"/>
              <c:layout>
                <c:manualLayout>
                  <c:x val="-0.13081860921231001"/>
                  <c:y val="5.8989918242065432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2132341149663985"/>
                  <c:y val="-1.9717520181384285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17%</a:t>
                    </a:r>
                  </a:p>
                </c:rich>
              </c:tx>
              <c:showCatName val="1"/>
              <c:showPercent val="1"/>
            </c:dLbl>
            <c:dLbl>
              <c:idx val="4"/>
              <c:layout>
                <c:manualLayout>
                  <c:x val="-0.24177622019567421"/>
                  <c:y val="-8.7207425343018563E-2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0.1901301952640535"/>
                  <c:y val="0.181919067983370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Remained in experiment,  same class type
23%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'Pie Chart Data'!$A$4:$A$9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Data'!$D$4:$D$9</c:f>
              <c:numCache>
                <c:formatCode>General</c:formatCode>
                <c:ptCount val="6"/>
                <c:pt idx="0">
                  <c:v>120</c:v>
                </c:pt>
                <c:pt idx="1">
                  <c:v>65</c:v>
                </c:pt>
                <c:pt idx="2">
                  <c:v>633</c:v>
                </c:pt>
                <c:pt idx="3">
                  <c:v>370</c:v>
                </c:pt>
                <c:pt idx="4">
                  <c:v>528</c:v>
                </c:pt>
                <c:pt idx="5">
                  <c:v>515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23224218018441914"/>
          <c:y val="8.4695239366265732E-2"/>
          <c:w val="0.662932159842058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explosion val="61"/>
          </c:dPt>
          <c:dLbls>
            <c:dLbl>
              <c:idx val="1"/>
              <c:layout>
                <c:manualLayout>
                  <c:x val="0.25769445672572788"/>
                  <c:y val="5.0505050505050505E-4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7188271288827348"/>
                  <c:y val="0.17401908852302558"/>
                </c:manualLayout>
              </c:layout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23%</a:t>
                    </a:r>
                  </a:p>
                </c:rich>
              </c:tx>
              <c:showCatName val="1"/>
              <c:showPercent val="1"/>
            </c:dLbl>
            <c:dLbl>
              <c:idx val="4"/>
              <c:layout/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0.25234136946890467"/>
                  <c:y val="4.58460192475940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Remained in experiment,  same class type
43%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'Pie Chart Data'!$A$19:$A$24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Data'!$B$19:$B$24</c:f>
              <c:numCache>
                <c:formatCode>General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106</c:v>
                </c:pt>
                <c:pt idx="3">
                  <c:v>90</c:v>
                </c:pt>
                <c:pt idx="4">
                  <c:v>9</c:v>
                </c:pt>
                <c:pt idx="5">
                  <c:v>166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23224218018441914"/>
          <c:y val="8.4695239366265732E-2"/>
          <c:w val="0.662932159842058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explosion val="61"/>
          </c:dPt>
          <c:dLbls>
            <c:dLbl>
              <c:idx val="1"/>
              <c:layout>
                <c:manualLayout>
                  <c:x val="0.25769445672572788"/>
                  <c:y val="5.0505050505050505E-4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6309145972138098"/>
                  <c:y val="0.14577912254160366"/>
                </c:manualLayout>
              </c:layout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20%</a:t>
                    </a:r>
                  </a:p>
                </c:rich>
              </c:tx>
              <c:showCatName val="1"/>
              <c:showPercent val="1"/>
            </c:dLbl>
            <c:dLbl>
              <c:idx val="4"/>
              <c:layout/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0.22302616019151453"/>
                  <c:y val="0.187128704222108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Remained in experiment,  same class type
32%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'Pie Chart Data'!$A$19:$A$24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Data'!$C$19:$C$24</c:f>
              <c:numCache>
                <c:formatCode>General</c:formatCode>
                <c:ptCount val="6"/>
                <c:pt idx="0">
                  <c:v>11</c:v>
                </c:pt>
                <c:pt idx="1">
                  <c:v>28</c:v>
                </c:pt>
                <c:pt idx="2">
                  <c:v>305</c:v>
                </c:pt>
                <c:pt idx="3">
                  <c:v>196</c:v>
                </c:pt>
                <c:pt idx="4">
                  <c:v>154</c:v>
                </c:pt>
                <c:pt idx="5">
                  <c:v>332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1639339094637756"/>
          <c:y val="8.2708820488348073E-2"/>
          <c:w val="0.662932159842058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explosion val="61"/>
          </c:dPt>
          <c:dLbls>
            <c:dLbl>
              <c:idx val="1"/>
              <c:layout>
                <c:manualLayout>
                  <c:x val="0.33541583361459365"/>
                  <c:y val="1.8686868686868693E-2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21144310807302932"/>
                  <c:y val="0.17401916288451841"/>
                </c:manualLayout>
              </c:layout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18%</a:t>
                    </a:r>
                  </a:p>
                </c:rich>
              </c:tx>
              <c:showCatName val="1"/>
              <c:showPercent val="1"/>
            </c:dLbl>
            <c:dLbl>
              <c:idx val="4"/>
              <c:layout/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0.17022066935991467"/>
                  <c:y val="-2.08206474190726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Remained in experiment,  same class type
47%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'Pie Chart Data'!$A$19:$A$24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Data'!$D$19:$D$24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240</c:v>
                </c:pt>
                <c:pt idx="3">
                  <c:v>160</c:v>
                </c:pt>
                <c:pt idx="4">
                  <c:v>52</c:v>
                </c:pt>
                <c:pt idx="5">
                  <c:v>423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J13" sqref="J13:L13"/>
    </sheetView>
  </sheetViews>
  <sheetFormatPr defaultRowHeight="15"/>
  <sheetData>
    <row r="1" spans="1:16">
      <c r="A1" s="9" t="s">
        <v>17</v>
      </c>
      <c r="B1" s="9"/>
      <c r="C1" s="9"/>
      <c r="D1" s="9"/>
      <c r="F1" t="s">
        <v>33</v>
      </c>
      <c r="H1" s="8"/>
      <c r="I1" s="8"/>
      <c r="J1" s="8" t="s">
        <v>34</v>
      </c>
      <c r="K1" s="8"/>
    </row>
    <row r="2" spans="1:16">
      <c r="B2" t="s">
        <v>8</v>
      </c>
      <c r="C2" t="s">
        <v>14</v>
      </c>
      <c r="D2" t="s">
        <v>9</v>
      </c>
    </row>
    <row r="3" spans="1:16">
      <c r="A3" s="1" t="s">
        <v>15</v>
      </c>
      <c r="B3">
        <v>1</v>
      </c>
      <c r="C3">
        <v>1</v>
      </c>
      <c r="D3">
        <v>1</v>
      </c>
      <c r="H3" s="7"/>
    </row>
    <row r="4" spans="1:16">
      <c r="A4" s="1">
        <v>1</v>
      </c>
      <c r="B4">
        <v>0.67368419999999996</v>
      </c>
      <c r="C4">
        <v>0.3277119</v>
      </c>
      <c r="D4">
        <v>0.3137606</v>
      </c>
      <c r="H4" s="7"/>
    </row>
    <row r="5" spans="1:16">
      <c r="A5" s="1">
        <v>2</v>
      </c>
      <c r="B5">
        <v>0.54842109999999999</v>
      </c>
      <c r="C5">
        <v>0.239289</v>
      </c>
      <c r="D5">
        <v>0.25369789999999998</v>
      </c>
      <c r="F5">
        <f>(B4-B5)/B4</f>
        <v>0.18593741696777211</v>
      </c>
      <c r="G5">
        <f t="shared" ref="G5:H5" si="0">(C4-C5)/C4</f>
        <v>0.26981900870856385</v>
      </c>
      <c r="H5">
        <f t="shared" si="0"/>
        <v>0.19142843301549023</v>
      </c>
      <c r="J5">
        <f>B4-B5</f>
        <v>0.12526309999999996</v>
      </c>
      <c r="K5">
        <f t="shared" ref="K5:L5" si="1">C4-C5</f>
        <v>8.8422899999999999E-2</v>
      </c>
      <c r="L5">
        <f t="shared" si="1"/>
        <v>6.0062700000000024E-2</v>
      </c>
    </row>
    <row r="6" spans="1:16">
      <c r="A6" s="1">
        <v>3</v>
      </c>
      <c r="B6">
        <v>0.46157890000000001</v>
      </c>
      <c r="C6">
        <v>0.183227</v>
      </c>
      <c r="D6">
        <v>0.23083819999999999</v>
      </c>
      <c r="F6">
        <f>(B5-B6)/B5</f>
        <v>0.15834948728267381</v>
      </c>
      <c r="G6">
        <f t="shared" ref="G6" si="2">(C5-C6)/C5</f>
        <v>0.23428573816598339</v>
      </c>
      <c r="H6">
        <f t="shared" ref="H6" si="3">(D5-D6)/D5</f>
        <v>9.0105988263994241E-2</v>
      </c>
      <c r="J6">
        <f>B5-B6</f>
        <v>8.6842199999999981E-2</v>
      </c>
      <c r="K6">
        <f t="shared" ref="K6" si="4">C5-C6</f>
        <v>5.6062000000000001E-2</v>
      </c>
      <c r="L6">
        <f t="shared" ref="L6" si="5">D5-D6</f>
        <v>2.2859699999999983E-2</v>
      </c>
      <c r="N6">
        <f>(B4-B6)/B4</f>
        <v>0.31484380960693448</v>
      </c>
      <c r="O6">
        <f t="shared" ref="O6:P6" si="6">(C4-C6)/C4</f>
        <v>0.44089000124804745</v>
      </c>
      <c r="P6">
        <f t="shared" si="6"/>
        <v>0.26428557314079593</v>
      </c>
    </row>
    <row r="8" spans="1:16">
      <c r="A8" s="9" t="s">
        <v>16</v>
      </c>
      <c r="B8" s="9"/>
      <c r="C8" s="9"/>
      <c r="D8" s="9"/>
      <c r="H8" s="9"/>
      <c r="I8" s="9"/>
      <c r="J8" s="9"/>
      <c r="K8" s="9"/>
    </row>
    <row r="9" spans="1:16">
      <c r="B9" t="s">
        <v>8</v>
      </c>
      <c r="C9" t="s">
        <v>14</v>
      </c>
      <c r="D9" t="s">
        <v>9</v>
      </c>
    </row>
    <row r="10" spans="1:16">
      <c r="A10" s="1" t="s">
        <v>15</v>
      </c>
      <c r="H10" s="7"/>
      <c r="J10">
        <f>J6+J5</f>
        <v>0.21210529999999994</v>
      </c>
      <c r="K10">
        <f t="shared" ref="K10:L10" si="7">K6+K5</f>
        <v>0.1444849</v>
      </c>
      <c r="L10">
        <f t="shared" si="7"/>
        <v>8.2922400000000007E-2</v>
      </c>
    </row>
    <row r="11" spans="1:16">
      <c r="A11" s="1">
        <v>1</v>
      </c>
      <c r="B11">
        <v>1</v>
      </c>
      <c r="C11">
        <v>1</v>
      </c>
      <c r="D11">
        <v>1</v>
      </c>
      <c r="H11" s="7"/>
    </row>
    <row r="12" spans="1:16">
      <c r="A12" s="1">
        <v>2</v>
      </c>
      <c r="B12">
        <v>0.55844159999999998</v>
      </c>
      <c r="C12">
        <v>0.4990253</v>
      </c>
      <c r="D12">
        <v>0.5946844</v>
      </c>
      <c r="H12" s="7"/>
    </row>
    <row r="13" spans="1:16">
      <c r="A13" s="1">
        <v>3</v>
      </c>
      <c r="B13">
        <v>0.43116880000000002</v>
      </c>
      <c r="C13">
        <v>0.3235867</v>
      </c>
      <c r="D13">
        <v>0.46843849999999998</v>
      </c>
      <c r="H13" s="7"/>
      <c r="J13">
        <f>B12-B13</f>
        <v>0.12727279999999996</v>
      </c>
      <c r="K13">
        <f t="shared" ref="K13:L13" si="8">C12-C13</f>
        <v>0.1754386</v>
      </c>
      <c r="L13">
        <f t="shared" si="8"/>
        <v>0.12624590000000002</v>
      </c>
    </row>
    <row r="14" spans="1:16">
      <c r="A14" s="1"/>
      <c r="H14" s="7"/>
    </row>
    <row r="15" spans="1:16">
      <c r="A15" s="9" t="s">
        <v>18</v>
      </c>
      <c r="B15" s="9"/>
      <c r="C15" s="9"/>
      <c r="D15" s="9"/>
      <c r="H15" s="9"/>
      <c r="I15" s="9"/>
      <c r="J15" s="9"/>
      <c r="K15" s="9"/>
    </row>
    <row r="16" spans="1:16">
      <c r="B16" t="s">
        <v>8</v>
      </c>
      <c r="C16" t="s">
        <v>14</v>
      </c>
      <c r="D16" t="s">
        <v>9</v>
      </c>
    </row>
    <row r="17" spans="1:8">
      <c r="A17" s="1" t="s">
        <v>15</v>
      </c>
      <c r="H17" s="7"/>
    </row>
    <row r="18" spans="1:8">
      <c r="A18" s="1">
        <v>1</v>
      </c>
      <c r="H18" s="7"/>
    </row>
    <row r="19" spans="1:8">
      <c r="A19" s="1">
        <v>2</v>
      </c>
      <c r="B19">
        <v>1</v>
      </c>
      <c r="C19">
        <v>1</v>
      </c>
      <c r="D19">
        <v>1</v>
      </c>
      <c r="H19" s="7"/>
    </row>
    <row r="20" spans="1:8">
      <c r="A20" s="1">
        <v>3</v>
      </c>
      <c r="B20">
        <v>0.57923500000000006</v>
      </c>
      <c r="C20">
        <v>0.52446479999999995</v>
      </c>
      <c r="D20">
        <v>0.57511380000000001</v>
      </c>
      <c r="H20" s="7"/>
    </row>
  </sheetData>
  <mergeCells count="5">
    <mergeCell ref="A8:D8"/>
    <mergeCell ref="A1:D1"/>
    <mergeCell ref="A15:D15"/>
    <mergeCell ref="H8:K8"/>
    <mergeCell ref="H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topLeftCell="A7" workbookViewId="0">
      <selection activeCell="E28" sqref="E28"/>
    </sheetView>
  </sheetViews>
  <sheetFormatPr defaultRowHeight="15"/>
  <cols>
    <col min="1" max="1" width="38.7109375" customWidth="1"/>
  </cols>
  <sheetData>
    <row r="1" spans="1:8">
      <c r="A1" t="s">
        <v>0</v>
      </c>
    </row>
    <row r="2" spans="1:8">
      <c r="B2" t="s">
        <v>1</v>
      </c>
      <c r="C2" t="s">
        <v>10</v>
      </c>
      <c r="D2" t="s">
        <v>11</v>
      </c>
    </row>
    <row r="4" spans="1:8">
      <c r="A4" t="s">
        <v>2</v>
      </c>
      <c r="B4">
        <v>94</v>
      </c>
      <c r="C4">
        <v>115</v>
      </c>
      <c r="D4">
        <v>120</v>
      </c>
    </row>
    <row r="5" spans="1:8">
      <c r="A5" t="s">
        <v>5</v>
      </c>
      <c r="B5">
        <v>37</v>
      </c>
      <c r="C5">
        <v>44</v>
      </c>
      <c r="D5">
        <v>65</v>
      </c>
    </row>
    <row r="6" spans="1:8">
      <c r="A6" t="s">
        <v>4</v>
      </c>
      <c r="B6">
        <v>515</v>
      </c>
      <c r="C6">
        <v>605</v>
      </c>
      <c r="D6">
        <v>633</v>
      </c>
    </row>
    <row r="7" spans="1:8">
      <c r="A7" t="s">
        <v>3</v>
      </c>
      <c r="B7">
        <v>281</v>
      </c>
      <c r="C7">
        <v>364</v>
      </c>
      <c r="D7">
        <v>370</v>
      </c>
    </row>
    <row r="8" spans="1:8">
      <c r="A8" t="s">
        <v>6</v>
      </c>
      <c r="B8">
        <v>96</v>
      </c>
      <c r="C8">
        <v>664</v>
      </c>
      <c r="D8">
        <v>528</v>
      </c>
    </row>
    <row r="9" spans="1:8">
      <c r="A9" t="s">
        <v>7</v>
      </c>
      <c r="B9">
        <v>877</v>
      </c>
      <c r="C9">
        <v>402</v>
      </c>
      <c r="D9">
        <v>515</v>
      </c>
    </row>
    <row r="11" spans="1:8">
      <c r="B11">
        <f>SUM(B4:B9)</f>
        <v>1900</v>
      </c>
      <c r="C11">
        <f>SUM(C4:C9)</f>
        <v>2194</v>
      </c>
      <c r="D11">
        <f>SUM(D4:D9)</f>
        <v>2231</v>
      </c>
      <c r="F11">
        <f>B6/B11</f>
        <v>0.27105263157894738</v>
      </c>
      <c r="G11">
        <f t="shared" ref="G11:H11" si="0">C6/C11</f>
        <v>0.27575205104831357</v>
      </c>
      <c r="H11">
        <f t="shared" si="0"/>
        <v>0.28372926938592558</v>
      </c>
    </row>
    <row r="13" spans="1:8">
      <c r="B13">
        <f>B7/B11</f>
        <v>0.14789473684210527</v>
      </c>
      <c r="C13">
        <f>C7/C11</f>
        <v>0.16590701914311759</v>
      </c>
      <c r="D13">
        <f>D7/D11</f>
        <v>0.16584491259524878</v>
      </c>
    </row>
    <row r="16" spans="1:8">
      <c r="A16" t="s">
        <v>12</v>
      </c>
    </row>
    <row r="17" spans="1:8">
      <c r="B17" t="s">
        <v>1</v>
      </c>
      <c r="C17" t="s">
        <v>10</v>
      </c>
      <c r="D17" t="s">
        <v>11</v>
      </c>
    </row>
    <row r="19" spans="1:8">
      <c r="A19" t="s">
        <v>2</v>
      </c>
      <c r="B19">
        <v>2</v>
      </c>
      <c r="C19">
        <v>11</v>
      </c>
      <c r="D19">
        <v>10</v>
      </c>
    </row>
    <row r="20" spans="1:8">
      <c r="A20" t="s">
        <v>5</v>
      </c>
      <c r="B20">
        <v>12</v>
      </c>
      <c r="C20">
        <v>28</v>
      </c>
      <c r="D20">
        <v>18</v>
      </c>
    </row>
    <row r="21" spans="1:8">
      <c r="A21" t="s">
        <v>4</v>
      </c>
      <c r="B21">
        <v>106</v>
      </c>
      <c r="C21">
        <v>305</v>
      </c>
      <c r="D21">
        <v>240</v>
      </c>
      <c r="F21">
        <f>B21/B26</f>
        <v>0.27532467532467531</v>
      </c>
      <c r="G21">
        <f t="shared" ref="G21:H21" si="1">C21/C26</f>
        <v>0.29727095516569202</v>
      </c>
      <c r="H21">
        <f t="shared" si="1"/>
        <v>0.26578073089700999</v>
      </c>
    </row>
    <row r="22" spans="1:8">
      <c r="A22" t="s">
        <v>3</v>
      </c>
      <c r="B22">
        <v>90</v>
      </c>
      <c r="C22">
        <v>196</v>
      </c>
      <c r="D22">
        <v>160</v>
      </c>
    </row>
    <row r="23" spans="1:8">
      <c r="A23" t="s">
        <v>6</v>
      </c>
      <c r="B23">
        <v>9</v>
      </c>
      <c r="C23">
        <v>154</v>
      </c>
      <c r="D23">
        <v>52</v>
      </c>
    </row>
    <row r="24" spans="1:8">
      <c r="A24" t="s">
        <v>7</v>
      </c>
      <c r="B24">
        <v>166</v>
      </c>
      <c r="C24">
        <v>332</v>
      </c>
      <c r="D24">
        <v>423</v>
      </c>
    </row>
    <row r="26" spans="1:8">
      <c r="B26">
        <f>SUM(B19:B25)</f>
        <v>385</v>
      </c>
      <c r="C26">
        <f>SUM(C19:C24)</f>
        <v>1026</v>
      </c>
      <c r="D26">
        <f>SUM(D19:D24)</f>
        <v>903</v>
      </c>
    </row>
    <row r="28" spans="1:8">
      <c r="B28">
        <f>B22/B26</f>
        <v>0.23376623376623376</v>
      </c>
      <c r="C28">
        <f>C22/C26</f>
        <v>0.19103313840155944</v>
      </c>
      <c r="D28">
        <f>D22/D26</f>
        <v>0.17718715393133999</v>
      </c>
    </row>
    <row r="30" spans="1:8">
      <c r="A30" t="s">
        <v>13</v>
      </c>
    </row>
    <row r="31" spans="1:8">
      <c r="B31" t="s">
        <v>1</v>
      </c>
      <c r="C31" t="s">
        <v>10</v>
      </c>
      <c r="D31" t="s">
        <v>11</v>
      </c>
    </row>
    <row r="33" spans="1:8">
      <c r="A33" t="s">
        <v>2</v>
      </c>
      <c r="B33">
        <v>0</v>
      </c>
      <c r="C33">
        <v>0</v>
      </c>
      <c r="D33">
        <v>0</v>
      </c>
    </row>
    <row r="34" spans="1:8">
      <c r="A34" t="s">
        <v>5</v>
      </c>
      <c r="B34">
        <v>10</v>
      </c>
      <c r="C34">
        <v>16</v>
      </c>
      <c r="D34">
        <v>18</v>
      </c>
    </row>
    <row r="35" spans="1:8">
      <c r="A35" t="s">
        <v>4</v>
      </c>
      <c r="B35">
        <v>67</v>
      </c>
      <c r="C35">
        <v>121</v>
      </c>
      <c r="D35">
        <v>127</v>
      </c>
      <c r="F35">
        <f>B35/B40</f>
        <v>0.1830601092896175</v>
      </c>
      <c r="G35">
        <f t="shared" ref="G35" si="2">C35/C40</f>
        <v>0.18501529051987767</v>
      </c>
      <c r="H35">
        <f t="shared" ref="H35" si="3">D35/D40</f>
        <v>0.19271623672230653</v>
      </c>
    </row>
    <row r="36" spans="1:8">
      <c r="A36" t="s">
        <v>3</v>
      </c>
      <c r="B36">
        <v>68</v>
      </c>
      <c r="C36">
        <v>99</v>
      </c>
      <c r="D36">
        <v>103</v>
      </c>
    </row>
    <row r="37" spans="1:8">
      <c r="A37" t="s">
        <v>6</v>
      </c>
      <c r="B37">
        <v>9</v>
      </c>
      <c r="C37">
        <v>75</v>
      </c>
      <c r="D37">
        <v>32</v>
      </c>
    </row>
    <row r="38" spans="1:8">
      <c r="A38" t="s">
        <v>7</v>
      </c>
      <c r="B38">
        <v>212</v>
      </c>
      <c r="C38">
        <v>343</v>
      </c>
      <c r="D38">
        <v>379</v>
      </c>
    </row>
    <row r="40" spans="1:8">
      <c r="B40">
        <f>SUM(B33:B38)</f>
        <v>366</v>
      </c>
      <c r="C40">
        <f>SUM(C33:C38)</f>
        <v>654</v>
      </c>
      <c r="D40">
        <f>SUM(D33:D38)</f>
        <v>659</v>
      </c>
    </row>
    <row r="42" spans="1:8">
      <c r="B42">
        <f>B36/B40</f>
        <v>0.18579234972677597</v>
      </c>
      <c r="C42">
        <f>C36/C40</f>
        <v>0.15137614678899083</v>
      </c>
      <c r="D42">
        <f>D36/D40</f>
        <v>0.15629742033383914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2"/>
  <sheetViews>
    <sheetView workbookViewId="0">
      <selection activeCell="J34" sqref="J34"/>
    </sheetView>
  </sheetViews>
  <sheetFormatPr defaultRowHeight="15"/>
  <cols>
    <col min="1" max="4" width="16.7109375" customWidth="1"/>
  </cols>
  <sheetData>
    <row r="1" spans="1:4" ht="16.5" thickBot="1">
      <c r="A1" s="10" t="s">
        <v>24</v>
      </c>
      <c r="B1" s="10"/>
      <c r="C1" s="10"/>
      <c r="D1" s="10"/>
    </row>
    <row r="2" spans="1:4" ht="16.5" thickTop="1">
      <c r="A2" s="14" t="s">
        <v>21</v>
      </c>
      <c r="B2" s="14"/>
      <c r="C2" s="14"/>
      <c r="D2" s="14"/>
    </row>
    <row r="3" spans="1:4" ht="15" customHeight="1">
      <c r="A3" s="12" t="s">
        <v>19</v>
      </c>
      <c r="B3" s="11" t="s">
        <v>20</v>
      </c>
      <c r="C3" s="11"/>
      <c r="D3" s="11"/>
    </row>
    <row r="4" spans="1:4" ht="15.75">
      <c r="A4" s="13"/>
      <c r="B4" s="2" t="s">
        <v>8</v>
      </c>
      <c r="C4" s="2" t="s">
        <v>14</v>
      </c>
      <c r="D4" s="2" t="s">
        <v>9</v>
      </c>
    </row>
    <row r="5" spans="1:4" ht="15.75">
      <c r="A5" s="3" t="s">
        <v>8</v>
      </c>
      <c r="B5" s="5">
        <f>877/973</f>
        <v>0.90133607399794446</v>
      </c>
      <c r="C5" s="5">
        <f>40/973</f>
        <v>4.1109969167523124E-2</v>
      </c>
      <c r="D5" s="5">
        <f>56/973</f>
        <v>5.7553956834532377E-2</v>
      </c>
    </row>
    <row r="6" spans="1:4" ht="15.75">
      <c r="A6" s="3" t="s">
        <v>14</v>
      </c>
      <c r="B6" s="5">
        <f>169/1066</f>
        <v>0.15853658536585366</v>
      </c>
      <c r="C6" s="5">
        <f>402/1066</f>
        <v>0.37711069418386489</v>
      </c>
      <c r="D6" s="5">
        <f>495/1066</f>
        <v>0.46435272045028142</v>
      </c>
    </row>
    <row r="7" spans="1:4" ht="15.75">
      <c r="A7" s="3" t="s">
        <v>9</v>
      </c>
      <c r="B7" s="5">
        <f>163/1043</f>
        <v>0.15627996164908917</v>
      </c>
      <c r="C7" s="5">
        <f>365/1043</f>
        <v>0.34995206136145734</v>
      </c>
      <c r="D7" s="5">
        <f>515/1043</f>
        <v>0.49376797698945352</v>
      </c>
    </row>
    <row r="8" spans="1:4" ht="15.75">
      <c r="A8" s="3"/>
      <c r="B8" s="3"/>
      <c r="C8" s="3"/>
      <c r="D8" s="3"/>
    </row>
    <row r="9" spans="1:4" ht="15.75">
      <c r="A9" s="14" t="s">
        <v>22</v>
      </c>
      <c r="B9" s="14"/>
      <c r="C9" s="14"/>
      <c r="D9" s="14"/>
    </row>
    <row r="10" spans="1:4" ht="15" customHeight="1">
      <c r="A10" s="12" t="s">
        <v>19</v>
      </c>
      <c r="B10" s="11" t="s">
        <v>20</v>
      </c>
      <c r="C10" s="11"/>
      <c r="D10" s="11"/>
    </row>
    <row r="11" spans="1:4" ht="15.75">
      <c r="A11" s="13"/>
      <c r="B11" s="2" t="s">
        <v>8</v>
      </c>
      <c r="C11" s="2" t="s">
        <v>14</v>
      </c>
      <c r="D11" s="2" t="s">
        <v>9</v>
      </c>
    </row>
    <row r="12" spans="1:4" ht="15.75">
      <c r="A12" s="3" t="s">
        <v>8</v>
      </c>
      <c r="B12" s="5">
        <f>166/175</f>
        <v>0.94857142857142862</v>
      </c>
      <c r="C12" s="5">
        <f>5/175</f>
        <v>2.8571428571428571E-2</v>
      </c>
      <c r="D12" s="5">
        <f>4/175</f>
        <v>2.2857142857142857E-2</v>
      </c>
    </row>
    <row r="13" spans="1:4" ht="15.75">
      <c r="A13" s="3" t="s">
        <v>14</v>
      </c>
      <c r="B13" s="5">
        <f>86/486</f>
        <v>0.17695473251028807</v>
      </c>
      <c r="C13" s="5">
        <f>332/486</f>
        <v>0.6831275720164609</v>
      </c>
      <c r="D13" s="5">
        <f>68/475</f>
        <v>0.1431578947368421</v>
      </c>
    </row>
    <row r="14" spans="1:4" ht="15.75">
      <c r="A14" s="3" t="s">
        <v>9</v>
      </c>
      <c r="B14" s="5">
        <f>18/475</f>
        <v>3.7894736842105266E-2</v>
      </c>
      <c r="C14" s="5">
        <f>34/475</f>
        <v>7.1578947368421048E-2</v>
      </c>
      <c r="D14" s="5">
        <f>423/475</f>
        <v>0.89052631578947372</v>
      </c>
    </row>
    <row r="15" spans="1:4" ht="15.75">
      <c r="A15" s="3"/>
      <c r="B15" s="3"/>
      <c r="C15" s="3"/>
      <c r="D15" s="3"/>
    </row>
    <row r="16" spans="1:4" ht="15.75">
      <c r="A16" s="14" t="s">
        <v>23</v>
      </c>
      <c r="B16" s="14"/>
      <c r="C16" s="14"/>
      <c r="D16" s="14"/>
    </row>
    <row r="17" spans="1:5" ht="15.75">
      <c r="A17" s="12" t="s">
        <v>19</v>
      </c>
      <c r="B17" s="11" t="s">
        <v>20</v>
      </c>
      <c r="C17" s="11"/>
      <c r="D17" s="11"/>
    </row>
    <row r="18" spans="1:5" ht="15.75">
      <c r="A18" s="13"/>
      <c r="B18" s="2" t="s">
        <v>8</v>
      </c>
      <c r="C18" s="2" t="s">
        <v>14</v>
      </c>
      <c r="D18" s="2" t="s">
        <v>9</v>
      </c>
    </row>
    <row r="19" spans="1:5" ht="15.75">
      <c r="A19" s="3" t="s">
        <v>8</v>
      </c>
      <c r="B19" s="5">
        <f>212/221</f>
        <v>0.95927601809954754</v>
      </c>
      <c r="C19" s="5">
        <f>5/221</f>
        <v>2.2624434389140271E-2</v>
      </c>
      <c r="D19" s="5">
        <f>4/221</f>
        <v>1.8099547511312219E-2</v>
      </c>
    </row>
    <row r="20" spans="1:5" ht="15.75">
      <c r="A20" s="3" t="s">
        <v>14</v>
      </c>
      <c r="B20" s="5">
        <f>33/418</f>
        <v>7.8947368421052627E-2</v>
      </c>
      <c r="C20" s="5">
        <f>343/418</f>
        <v>0.82057416267942584</v>
      </c>
      <c r="D20" s="5">
        <f>42/418</f>
        <v>0.10047846889952153</v>
      </c>
    </row>
    <row r="21" spans="1:5" ht="16.5" thickBot="1">
      <c r="A21" s="4" t="s">
        <v>9</v>
      </c>
      <c r="B21" s="6">
        <f>7/411</f>
        <v>1.7031630170316302E-2</v>
      </c>
      <c r="C21" s="6">
        <f>25/411</f>
        <v>6.0827250608272508E-2</v>
      </c>
      <c r="D21" s="6">
        <f>379/411</f>
        <v>0.92214111922141118</v>
      </c>
    </row>
    <row r="22" spans="1:5" ht="15.75" thickTop="1"/>
    <row r="25" spans="1:5">
      <c r="A25" t="s">
        <v>25</v>
      </c>
    </row>
    <row r="26" spans="1:5" ht="15.75">
      <c r="C26" s="3" t="s">
        <v>26</v>
      </c>
      <c r="D26" s="3" t="s">
        <v>27</v>
      </c>
      <c r="E26" s="3" t="s">
        <v>28</v>
      </c>
    </row>
    <row r="27" spans="1:5" ht="15.75">
      <c r="A27" s="9" t="s">
        <v>19</v>
      </c>
      <c r="B27" s="3" t="s">
        <v>8</v>
      </c>
      <c r="C27" s="5">
        <f>877/973</f>
        <v>0.90133607399794446</v>
      </c>
      <c r="D27" s="5">
        <f>40/973</f>
        <v>4.1109969167523124E-2</v>
      </c>
      <c r="E27" s="5">
        <f>56/973</f>
        <v>5.7553956834532377E-2</v>
      </c>
    </row>
    <row r="28" spans="1:5" ht="15.75">
      <c r="A28" s="9"/>
      <c r="B28" s="3" t="s">
        <v>14</v>
      </c>
      <c r="C28" s="5">
        <f>169/1066</f>
        <v>0.15853658536585366</v>
      </c>
      <c r="D28" s="5">
        <f>402/1066</f>
        <v>0.37711069418386489</v>
      </c>
      <c r="E28" s="5">
        <f>495/1066</f>
        <v>0.46435272045028142</v>
      </c>
    </row>
    <row r="29" spans="1:5" ht="15.75">
      <c r="A29" s="9"/>
      <c r="B29" s="3" t="s">
        <v>9</v>
      </c>
      <c r="C29" s="5">
        <f>163/1043</f>
        <v>0.15627996164908917</v>
      </c>
      <c r="D29" s="5">
        <f>365/1043</f>
        <v>0.34995206136145734</v>
      </c>
      <c r="E29" s="5">
        <f>515/1043</f>
        <v>0.49376797698945352</v>
      </c>
    </row>
    <row r="31" spans="1:5">
      <c r="A31" t="s">
        <v>29</v>
      </c>
    </row>
    <row r="32" spans="1:5" ht="15.75">
      <c r="C32" s="3" t="s">
        <v>26</v>
      </c>
      <c r="D32" s="3" t="s">
        <v>27</v>
      </c>
      <c r="E32" s="3" t="s">
        <v>28</v>
      </c>
    </row>
    <row r="33" spans="1:5" ht="15.75">
      <c r="A33" s="9" t="s">
        <v>19</v>
      </c>
      <c r="B33" s="3" t="s">
        <v>8</v>
      </c>
      <c r="C33" s="5">
        <f>166/175</f>
        <v>0.94857142857142862</v>
      </c>
      <c r="D33" s="5">
        <f>5/175</f>
        <v>2.8571428571428571E-2</v>
      </c>
      <c r="E33" s="5">
        <f>4/175</f>
        <v>2.2857142857142857E-2</v>
      </c>
    </row>
    <row r="34" spans="1:5" ht="15.75">
      <c r="A34" s="9"/>
      <c r="B34" s="3" t="s">
        <v>14</v>
      </c>
      <c r="C34" s="5">
        <f>86/486</f>
        <v>0.17695473251028807</v>
      </c>
      <c r="D34" s="5">
        <f>332/486</f>
        <v>0.6831275720164609</v>
      </c>
      <c r="E34" s="5">
        <f>68/475</f>
        <v>0.1431578947368421</v>
      </c>
    </row>
    <row r="35" spans="1:5" ht="15.75">
      <c r="A35" s="9"/>
      <c r="B35" s="3" t="s">
        <v>9</v>
      </c>
      <c r="C35" s="5">
        <f>18/475</f>
        <v>3.7894736842105266E-2</v>
      </c>
      <c r="D35" s="5">
        <f>34/475</f>
        <v>7.1578947368421048E-2</v>
      </c>
      <c r="E35" s="5">
        <f>423/475</f>
        <v>0.89052631578947372</v>
      </c>
    </row>
    <row r="37" spans="1:5">
      <c r="A37" t="s">
        <v>30</v>
      </c>
    </row>
    <row r="38" spans="1:5" ht="15.75">
      <c r="C38" s="3" t="s">
        <v>26</v>
      </c>
      <c r="D38" s="3" t="s">
        <v>27</v>
      </c>
      <c r="E38" s="3" t="s">
        <v>28</v>
      </c>
    </row>
    <row r="39" spans="1:5" ht="15.75">
      <c r="A39" s="9" t="s">
        <v>19</v>
      </c>
      <c r="B39" s="3" t="s">
        <v>8</v>
      </c>
      <c r="C39" s="5">
        <f>212/221</f>
        <v>0.95927601809954754</v>
      </c>
      <c r="D39" s="5">
        <f>5/221</f>
        <v>2.2624434389140271E-2</v>
      </c>
      <c r="E39" s="5">
        <f>4/221</f>
        <v>1.8099547511312219E-2</v>
      </c>
    </row>
    <row r="40" spans="1:5" ht="15.75">
      <c r="A40" s="9"/>
      <c r="B40" s="3" t="s">
        <v>14</v>
      </c>
      <c r="C40" s="5">
        <f>33/418</f>
        <v>7.8947368421052627E-2</v>
      </c>
      <c r="D40" s="5">
        <f>343/418</f>
        <v>0.82057416267942584</v>
      </c>
      <c r="E40" s="5">
        <f>42/418</f>
        <v>0.10047846889952153</v>
      </c>
    </row>
    <row r="41" spans="1:5" ht="16.5" thickBot="1">
      <c r="A41" s="9"/>
      <c r="B41" s="3" t="s">
        <v>9</v>
      </c>
      <c r="C41" s="6">
        <f>7/411</f>
        <v>1.7031630170316302E-2</v>
      </c>
      <c r="D41" s="6">
        <f>25/411</f>
        <v>6.0827250608272508E-2</v>
      </c>
      <c r="E41" s="6">
        <f>379/411</f>
        <v>0.92214111922141118</v>
      </c>
    </row>
    <row r="42" spans="1:5" ht="15.75" thickTop="1"/>
  </sheetData>
  <mergeCells count="13">
    <mergeCell ref="A33:A35"/>
    <mergeCell ref="A39:A41"/>
    <mergeCell ref="A1:D1"/>
    <mergeCell ref="B3:D3"/>
    <mergeCell ref="B10:D10"/>
    <mergeCell ref="B17:D17"/>
    <mergeCell ref="A27:A29"/>
    <mergeCell ref="A3:A4"/>
    <mergeCell ref="A2:D2"/>
    <mergeCell ref="A9:D9"/>
    <mergeCell ref="A10:A11"/>
    <mergeCell ref="A16:D16"/>
    <mergeCell ref="A17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D13"/>
  <sheetViews>
    <sheetView workbookViewId="0">
      <selection activeCell="D7" sqref="D7"/>
    </sheetView>
  </sheetViews>
  <sheetFormatPr defaultRowHeight="15"/>
  <sheetData>
    <row r="2" spans="1:4">
      <c r="A2" t="s">
        <v>31</v>
      </c>
    </row>
    <row r="3" spans="1:4">
      <c r="B3" t="s">
        <v>1</v>
      </c>
      <c r="C3" t="s">
        <v>10</v>
      </c>
      <c r="D3" t="s">
        <v>11</v>
      </c>
    </row>
    <row r="4" spans="1:4">
      <c r="A4" s="1" t="s">
        <v>15</v>
      </c>
      <c r="B4">
        <v>0.1040975</v>
      </c>
      <c r="C4">
        <v>0.11495909999999999</v>
      </c>
      <c r="D4">
        <v>0.11369020000000001</v>
      </c>
    </row>
    <row r="5" spans="1:4">
      <c r="A5" s="1">
        <v>1</v>
      </c>
      <c r="B5">
        <v>0.15143599999999999</v>
      </c>
      <c r="C5">
        <v>0.1871921</v>
      </c>
      <c r="D5">
        <v>0.1444569</v>
      </c>
    </row>
    <row r="6" spans="1:4">
      <c r="A6" s="1">
        <v>2</v>
      </c>
      <c r="B6">
        <v>7.9235E-2</v>
      </c>
      <c r="C6">
        <v>9.32722E-2</v>
      </c>
      <c r="D6">
        <v>6.22155E-2</v>
      </c>
    </row>
    <row r="9" spans="1:4">
      <c r="A9" t="s">
        <v>32</v>
      </c>
    </row>
    <row r="10" spans="1:4">
      <c r="B10" t="s">
        <v>1</v>
      </c>
      <c r="C10" t="s">
        <v>10</v>
      </c>
      <c r="D10" t="s">
        <v>11</v>
      </c>
    </row>
    <row r="11" spans="1:4">
      <c r="A11" s="1" t="s">
        <v>15</v>
      </c>
      <c r="B11">
        <v>0.24251500000000001</v>
      </c>
      <c r="C11">
        <v>0.24885699999999999</v>
      </c>
      <c r="D11">
        <v>0.26047710000000002</v>
      </c>
    </row>
    <row r="12" spans="1:4">
      <c r="A12" s="1">
        <v>1</v>
      </c>
      <c r="B12">
        <v>0.23376620000000001</v>
      </c>
      <c r="C12">
        <v>0.2402985</v>
      </c>
      <c r="D12">
        <v>0.19444439999999999</v>
      </c>
    </row>
    <row r="13" spans="1:4">
      <c r="A13" s="1">
        <v>2</v>
      </c>
      <c r="B13">
        <v>0.16113739999999999</v>
      </c>
      <c r="C13">
        <v>0.1605839</v>
      </c>
      <c r="D13">
        <v>0.14928910000000001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17</vt:i4>
      </vt:variant>
    </vt:vector>
  </HeadingPairs>
  <TitlesOfParts>
    <vt:vector size="21" baseType="lpstr">
      <vt:lpstr>Time-Series Data</vt:lpstr>
      <vt:lpstr>Pie Chart Data</vt:lpstr>
      <vt:lpstr>Within Data</vt:lpstr>
      <vt:lpstr>Retention Data</vt:lpstr>
      <vt:lpstr>Time Series K</vt:lpstr>
      <vt:lpstr>Time Series 1</vt:lpstr>
      <vt:lpstr>Time Series 2</vt:lpstr>
      <vt:lpstr>Small Class K to 3</vt:lpstr>
      <vt:lpstr>Regular Class K to 3</vt:lpstr>
      <vt:lpstr>Aide Class K to 3</vt:lpstr>
      <vt:lpstr>Small Class 1 to 3</vt:lpstr>
      <vt:lpstr>Regular Class 1 to 3</vt:lpstr>
      <vt:lpstr>Aide Class 1 to 3</vt:lpstr>
      <vt:lpstr>Small Class 2 to 3</vt:lpstr>
      <vt:lpstr>Regular Class 2 to 3</vt:lpstr>
      <vt:lpstr>Aide Class 2 to 3</vt:lpstr>
      <vt:lpstr>Within K</vt:lpstr>
      <vt:lpstr>Within 1</vt:lpstr>
      <vt:lpstr>Within 2</vt:lpstr>
      <vt:lpstr>Retained</vt:lpstr>
      <vt:lpstr>Retook TCAP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Andrew Rohlfs</dc:creator>
  <cp:lastModifiedBy>Christopher Andrew Rohlfs</cp:lastModifiedBy>
  <cp:lastPrinted>2011-01-31T21:10:33Z</cp:lastPrinted>
  <dcterms:created xsi:type="dcterms:W3CDTF">2011-01-26T01:07:48Z</dcterms:created>
  <dcterms:modified xsi:type="dcterms:W3CDTF">2011-09-14T02:14:24Z</dcterms:modified>
</cp:coreProperties>
</file>