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defaultThemeVersion="124226"/>
  <mc:AlternateContent xmlns:mc="http://schemas.openxmlformats.org/markup-compatibility/2006">
    <mc:Choice Requires="x15">
      <x15ac:absPath xmlns:x15ac="http://schemas.microsoft.com/office/spreadsheetml/2010/11/ac" url="https://neueda-my.sharepoint.com/personal/yvonne_gamble_neueda_com/Documents/2 Training Clients/HSBC/Excel Summer Grads 2025/Data Files/"/>
    </mc:Choice>
  </mc:AlternateContent>
  <xr:revisionPtr revIDLastSave="3" documentId="13_ncr:1_{BB562700-7289-42D7-9661-F2A549356D1F}" xr6:coauthVersionLast="47" xr6:coauthVersionMax="47" xr10:uidLastSave="{2B364BAD-A4A7-4834-9382-FF339605A33B}"/>
  <bookViews>
    <workbookView xWindow="57480" yWindow="-120" windowWidth="29040" windowHeight="15720" xr2:uid="{00000000-000D-0000-FFFF-FFFF00000000}"/>
  </bookViews>
  <sheets>
    <sheet name="Formula Writing Essentials" sheetId="15" r:id="rId1"/>
    <sheet name="Function Library" sheetId="41" r:id="rId2"/>
    <sheet name="Exercise 1 Formula Writing" sheetId="36" r:id="rId3"/>
    <sheet name="Exercise 1 Solutions" sheetId="23" r:id="rId4"/>
    <sheet name="Exercise 2 Function Library" sheetId="45" r:id="rId5"/>
    <sheet name="Exercise 2 SOLUTIONS" sheetId="46" r:id="rId6"/>
    <sheet name="Challenge Exercises" sheetId="47" r:id="rId7"/>
    <sheet name="Challenge Solutions" sheetId="49" r:id="rId8"/>
  </sheets>
  <definedNames>
    <definedName name="_xlnm._FilterDatabase" localSheetId="4" hidden="1">'Exercise 2 Function Library'!$A$1:$D$30</definedName>
    <definedName name="_xlnm._FilterDatabase" localSheetId="5" hidden="1">'Exercise 2 SOLUTIONS'!$A$1:$D$30</definedName>
    <definedName name="_Key1" localSheetId="2" hidden="1">#REF!</definedName>
    <definedName name="_Key1" localSheetId="3" hidden="1">#REF!</definedName>
    <definedName name="_Key1" localSheetId="4" hidden="1">#REF!</definedName>
    <definedName name="_Key1" localSheetId="5" hidden="1">#REF!</definedName>
    <definedName name="_Key1" hidden="1">#REF!</definedName>
    <definedName name="_Order1" localSheetId="2" hidden="1">0</definedName>
    <definedName name="_Order1" localSheetId="3" hidden="1">0</definedName>
    <definedName name="_Order1" hidden="1">255</definedName>
    <definedName name="_Order2" hidden="1">0</definedName>
    <definedName name="_Sort" localSheetId="2" hidden="1">#REF!</definedName>
    <definedName name="_Sort" localSheetId="3" hidden="1">#REF!</definedName>
    <definedName name="_Sort" localSheetId="4" hidden="1">#REF!</definedName>
    <definedName name="_Sort" localSheetId="5" hidden="1">#REF!</definedName>
    <definedName name="_Sort" hidden="1">#REF!</definedName>
    <definedName name="wrn.Augrep." hidden="1">{"t13&amp;t14Aug",#N/A,FALSE,"Aug00";"t9Aug",#N/A,FALSE,"Aug00";"t8Aug",#N/A,FALSE,"Aug00";"t7Aug",#N/A,FALSE,"Aug00";"t6Aug",#N/A,FALSE,"Aug00"}</definedName>
    <definedName name="wrn.fmiprint." hidden="1">{#N/A,#N/A,FALSE,"Cover Page";#N/A,#N/A,FALSE,"Indices- Gen.I+US$ Imp.Weights";#N/A,#N/A,FALSE,"Indices and Price Comparisons";#N/A,#N/A,FALSE,"M. Exch.Rates- N.Curr.per US$ ";#N/A,#N/A,FALSE,"Exch. Rate Index,  March83=100";#N/A,#N/A,FALSE,"Interest Rates";#N/A,#N/A,FALSE,"Graph2 -  Comparison of Indices";#N/A,#N/A,FALSE,"Gold,Silver Prices and Indices"}</definedName>
    <definedName name="wrn.julreport." hidden="1">{"t13&amp;14-jul",#N/A,FALSE,"Jul00";"t9-jul",#N/A,FALSE,"Jul00";"t8-jul",#N/A,FALSE,"Jul00";"t7-jul",#N/A,FALSE,"Jul00";"t6-jul",#N/A,FALSE,"Jul00"}</definedName>
    <definedName name="wrn.OPEC._.Reference._.Basket._.Price." hidden="1">{#N/A,#N/A,FALSE,"DAILY R.Basket Price";#N/A,#N/A,FALSE,"WEEKLY R.Basket Price";#N/A,#N/A,FALSE,"Chart 2a";#N/A,#N/A,FALSE,"Chart 2b";#N/A,#N/A,FALSE,"MONTHLY R.Basket Price";#N/A,#N/A,FALSE,"QUARTERLY R.Basket Price";#N/A,#N/A,FALSE,"YEARLY R.Basket Price";#N/A,#N/A,FALSE,"Chart Data 1";#N/A,#N/A,FALSE,"Chart Data 22a";#N/A,#N/A,FALSE,"Chart Data 2b"}</definedName>
    <definedName name="wrn.suppJun." hidden="1">{"T6-Jun",#N/A,FALSE,"Jun00";"T7-Jun",#N/A,FALSE,"Jun00";"T8-Jun",#N/A,FALSE,"Jun00";"T9-Jun",#N/A,FALSE,"Jun00";"T13&amp;14-Jun",#N/A,FALSE,"Jun00"}</definedName>
    <definedName name="wrn.SuppMay." hidden="1">{"T6",#N/A,FALSE,"May00";"T7",#N/A,FALSE,"May00";"T8",#N/A,FALSE,"May00";"T9",#N/A,FALSE,"May00";"T13&amp;14",#N/A,FALSE,"May00"}</definedName>
    <definedName name="wrn.TablesJun" hidden="1">{"T6",#N/A,FALSE,"Feb00";"T7",#N/A,FALSE,"Feb00";"T8",#N/A,FALSE,"Feb00";"T9",#N/A,FALSE,"Feb00";"T13&amp;14",#N/A,FALSE,"Feb00"}</definedName>
    <definedName name="wrn.Weekly._.and._.Monthly._.Price._.Updates." hidden="1">{#N/A,#N/A,FALSE,"T1 Weekly Spot Prices";#N/A,#N/A,FALSE,"T2 Weekly Spot Prices of R.B.";#N/A,#N/A,FALSE,"T3 Average Yearly Spot Prices";#N/A,#N/A,FALSE,"T4 Average Monthly Spot Prices";#N/A,#N/A,FALSE,"T5 Weekly Spot Prices";#N/A,#N/A,FALSE,"Chart1"}</definedName>
    <definedName name="www" hidden="1">{"T6-Jun",#N/A,FALSE,"Jun00";"T7-Jun",#N/A,FALSE,"Jun00";"T8-Jun",#N/A,FALSE,"Jun00";"T9-Jun",#N/A,FALSE,"Jun00";"T13&amp;14-Jun",#N/A,FALSE,"Jun00"}</definedName>
    <definedName name="xx" hidden="1">{"t13&amp;t14Aug",#N/A,FALSE,"Aug00";"t9Aug",#N/A,FALSE,"Aug00";"t8Aug",#N/A,FALSE,"Aug00";"t7Aug",#N/A,FALSE,"Aug00";"t6Aug",#N/A,FALSE,"Aug00"}</definedName>
    <definedName name="xxx" hidden="1">{"t13&amp;14-jul",#N/A,FALSE,"Jul00";"t9-jul",#N/A,FALSE,"Jul00";"t8-jul",#N/A,FALSE,"Jul00";"t7-jul",#N/A,FALSE,"Jul00";"t6-jul",#N/A,FALSE,"Jul00"}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49" l="1"/>
  <c r="D16" i="49"/>
  <c r="D17" i="49"/>
  <c r="D18" i="49"/>
  <c r="D19" i="49"/>
  <c r="D20" i="49"/>
  <c r="D14" i="49"/>
  <c r="C15" i="49"/>
  <c r="C16" i="49"/>
  <c r="C17" i="49"/>
  <c r="C18" i="49"/>
  <c r="C19" i="49"/>
  <c r="C20" i="49"/>
  <c r="C14" i="49"/>
  <c r="D3" i="49"/>
  <c r="E3" i="49"/>
  <c r="D4" i="49"/>
  <c r="E4" i="49"/>
  <c r="D5" i="49"/>
  <c r="E5" i="49"/>
  <c r="D6" i="49"/>
  <c r="E6" i="49"/>
  <c r="C4" i="49"/>
  <c r="C5" i="49"/>
  <c r="C6" i="49"/>
  <c r="C3" i="49"/>
  <c r="I6" i="46"/>
  <c r="I3" i="46"/>
  <c r="I2" i="46"/>
  <c r="D35" i="23" l="1"/>
  <c r="E35" i="23" s="1"/>
  <c r="D34" i="23"/>
  <c r="E34" i="23" s="1"/>
  <c r="D33" i="23"/>
  <c r="E33" i="23" s="1"/>
  <c r="D32" i="23"/>
  <c r="E32" i="23" s="1"/>
  <c r="D31" i="23"/>
  <c r="E31" i="23" s="1"/>
  <c r="D30" i="23"/>
  <c r="E30" i="23" s="1"/>
  <c r="D29" i="23"/>
  <c r="E29" i="23" s="1"/>
  <c r="D28" i="23"/>
  <c r="E28" i="23" s="1"/>
  <c r="D27" i="23"/>
  <c r="E27" i="23" s="1"/>
  <c r="D26" i="23"/>
  <c r="E26" i="23" s="1"/>
  <c r="E30" i="46"/>
  <c r="F30" i="46" s="1"/>
  <c r="E29" i="46"/>
  <c r="F29" i="46" s="1"/>
  <c r="E28" i="46"/>
  <c r="F28" i="46" s="1"/>
  <c r="E27" i="46"/>
  <c r="F27" i="46" s="1"/>
  <c r="E26" i="46"/>
  <c r="F26" i="46" s="1"/>
  <c r="E25" i="46"/>
  <c r="F25" i="46" s="1"/>
  <c r="E24" i="46"/>
  <c r="F24" i="46" s="1"/>
  <c r="E23" i="46"/>
  <c r="F23" i="46" s="1"/>
  <c r="E22" i="46"/>
  <c r="F22" i="46" s="1"/>
  <c r="E21" i="46"/>
  <c r="F21" i="46" s="1"/>
  <c r="E20" i="46"/>
  <c r="F20" i="46" s="1"/>
  <c r="E19" i="46"/>
  <c r="F19" i="46" s="1"/>
  <c r="E18" i="46"/>
  <c r="F18" i="46" s="1"/>
  <c r="E17" i="46"/>
  <c r="F17" i="46" s="1"/>
  <c r="E16" i="46"/>
  <c r="F16" i="46" s="1"/>
  <c r="E15" i="46"/>
  <c r="F15" i="46" s="1"/>
  <c r="E14" i="46"/>
  <c r="F14" i="46" s="1"/>
  <c r="E13" i="46"/>
  <c r="F13" i="46" s="1"/>
  <c r="E12" i="46"/>
  <c r="F12" i="46" s="1"/>
  <c r="E11" i="46"/>
  <c r="F11" i="46" s="1"/>
  <c r="E10" i="46"/>
  <c r="F10" i="46" s="1"/>
  <c r="E9" i="46"/>
  <c r="F9" i="46" s="1"/>
  <c r="E8" i="46"/>
  <c r="F8" i="46" s="1"/>
  <c r="I5" i="46"/>
  <c r="E7" i="46"/>
  <c r="F7" i="46" s="1"/>
  <c r="I4" i="46"/>
  <c r="E6" i="46"/>
  <c r="F6" i="46" s="1"/>
  <c r="E5" i="46"/>
  <c r="F5" i="46" s="1"/>
  <c r="E4" i="46"/>
  <c r="F4" i="46" s="1"/>
  <c r="E3" i="46"/>
  <c r="F3" i="46" s="1"/>
  <c r="E2" i="46"/>
  <c r="F2" i="46" s="1"/>
  <c r="E30" i="45"/>
  <c r="E29" i="45"/>
  <c r="E28" i="45"/>
  <c r="E27" i="45"/>
  <c r="E26" i="45"/>
  <c r="E25" i="45"/>
  <c r="E24" i="45"/>
  <c r="E23" i="45"/>
  <c r="E22" i="45"/>
  <c r="E21" i="45"/>
  <c r="E20" i="45"/>
  <c r="E19" i="45"/>
  <c r="E18" i="45"/>
  <c r="E17" i="45"/>
  <c r="E16" i="45"/>
  <c r="E15" i="45"/>
  <c r="E14" i="45"/>
  <c r="E13" i="45"/>
  <c r="E12" i="45"/>
  <c r="E11" i="45"/>
  <c r="E10" i="45"/>
  <c r="E9" i="45"/>
  <c r="E8" i="45"/>
  <c r="E7" i="45"/>
  <c r="E6" i="45"/>
  <c r="E5" i="45"/>
  <c r="E4" i="45"/>
  <c r="E3" i="45"/>
  <c r="E2" i="45"/>
  <c r="B5" i="23"/>
  <c r="B6" i="23"/>
  <c r="B7" i="23"/>
  <c r="B8" i="23"/>
  <c r="B9" i="23"/>
  <c r="B10" i="23"/>
  <c r="B11" i="23"/>
  <c r="B12" i="23"/>
  <c r="B13" i="23"/>
  <c r="B14" i="23"/>
  <c r="B15" i="23"/>
  <c r="B16" i="23"/>
  <c r="B17" i="23"/>
  <c r="B18" i="23"/>
  <c r="B19" i="23"/>
  <c r="B20" i="23"/>
  <c r="B4" i="23"/>
  <c r="F5" i="23" l="1"/>
  <c r="F6" i="23"/>
  <c r="F7" i="23"/>
  <c r="F8" i="23"/>
  <c r="F9" i="23"/>
  <c r="F10" i="23"/>
  <c r="F11" i="23"/>
  <c r="F12" i="23"/>
  <c r="F13" i="23"/>
  <c r="F14" i="23"/>
  <c r="F15" i="23"/>
  <c r="F16" i="23"/>
  <c r="F17" i="23"/>
  <c r="F18" i="23"/>
  <c r="F19" i="23"/>
  <c r="F20" i="23"/>
  <c r="F4" i="23"/>
  <c r="M10" i="15" l="1"/>
  <c r="M9" i="15"/>
  <c r="M8" i="15"/>
  <c r="M7" i="15"/>
  <c r="M6" i="15"/>
  <c r="M5" i="15"/>
  <c r="M4" i="15"/>
  <c r="L10" i="15"/>
  <c r="L9" i="15"/>
  <c r="L8" i="15"/>
  <c r="L7" i="15"/>
  <c r="L6" i="15"/>
  <c r="L5" i="15"/>
  <c r="L4" i="15"/>
</calcChain>
</file>

<file path=xl/sharedStrings.xml><?xml version="1.0" encoding="utf-8"?>
<sst xmlns="http://schemas.openxmlformats.org/spreadsheetml/2006/main" count="442" uniqueCount="212">
  <si>
    <t>Total Cost</t>
  </si>
  <si>
    <t>Name</t>
  </si>
  <si>
    <t>Budget</t>
  </si>
  <si>
    <t>A1</t>
  </si>
  <si>
    <t>B1</t>
  </si>
  <si>
    <t>C1</t>
  </si>
  <si>
    <t>D1</t>
  </si>
  <si>
    <t>E1</t>
  </si>
  <si>
    <t>F1</t>
  </si>
  <si>
    <t>G1</t>
  </si>
  <si>
    <t>Example 1</t>
  </si>
  <si>
    <t>Example 2</t>
  </si>
  <si>
    <t>Example 3</t>
  </si>
  <si>
    <t>Joe</t>
  </si>
  <si>
    <t>Ann</t>
  </si>
  <si>
    <t>Susan</t>
  </si>
  <si>
    <t>Fred</t>
  </si>
  <si>
    <t>George</t>
  </si>
  <si>
    <t>Siobhan</t>
  </si>
  <si>
    <t>Lisa</t>
  </si>
  <si>
    <t>Start Date</t>
  </si>
  <si>
    <t>End Date</t>
  </si>
  <si>
    <t>Amt Spent</t>
  </si>
  <si>
    <t>Amt Left</t>
  </si>
  <si>
    <t>% Spent</t>
  </si>
  <si>
    <t>Jane</t>
  </si>
  <si>
    <t>Sue</t>
  </si>
  <si>
    <t>Peter</t>
  </si>
  <si>
    <t>Maria</t>
  </si>
  <si>
    <t>Paul</t>
  </si>
  <si>
    <t>James</t>
  </si>
  <si>
    <t>Commission Rate</t>
  </si>
  <si>
    <t>Review Date (10 days after End Date)</t>
  </si>
  <si>
    <t>Review Date (10 weeks after End Date)</t>
  </si>
  <si>
    <t>Duration (Days)</t>
  </si>
  <si>
    <t>Total Sales</t>
  </si>
  <si>
    <t>Commission</t>
  </si>
  <si>
    <t>Harry</t>
  </si>
  <si>
    <t>Amy</t>
  </si>
  <si>
    <t>Brian</t>
  </si>
  <si>
    <t>Laura</t>
  </si>
  <si>
    <t>William</t>
  </si>
  <si>
    <t>Hilary</t>
  </si>
  <si>
    <t>Lauren</t>
  </si>
  <si>
    <t>Joanna</t>
  </si>
  <si>
    <t>United Kingdom</t>
  </si>
  <si>
    <t>Germany</t>
  </si>
  <si>
    <t>United States</t>
  </si>
  <si>
    <t>Japan</t>
  </si>
  <si>
    <t>France</t>
  </si>
  <si>
    <t>Brazil</t>
  </si>
  <si>
    <t>China</t>
  </si>
  <si>
    <t>Italy</t>
  </si>
  <si>
    <t>Canada</t>
  </si>
  <si>
    <t>India</t>
  </si>
  <si>
    <t>Country</t>
  </si>
  <si>
    <t>Amount</t>
  </si>
  <si>
    <t>Bonus 5%</t>
  </si>
  <si>
    <t>Bonus 10%</t>
  </si>
  <si>
    <t>Interest Rate</t>
  </si>
  <si>
    <t>Value</t>
  </si>
  <si>
    <t>Interest</t>
  </si>
  <si>
    <t>Product</t>
  </si>
  <si>
    <t>Price</t>
  </si>
  <si>
    <t>Basic</t>
  </si>
  <si>
    <t>Standard</t>
  </si>
  <si>
    <t>Premium</t>
  </si>
  <si>
    <t>Gold</t>
  </si>
  <si>
    <t xml:space="preserve">Enter a formula in C3 which multiplies the price by the discount (B3*C2) using mixed references so you can fill it both down and across to the remaining cells </t>
  </si>
  <si>
    <t>Code</t>
  </si>
  <si>
    <t>Days Worked</t>
  </si>
  <si>
    <t>Sales 2022</t>
  </si>
  <si>
    <t>Sales 2023</t>
  </si>
  <si>
    <t>Difference</t>
  </si>
  <si>
    <t>% Difference</t>
  </si>
  <si>
    <t>No of Days</t>
  </si>
  <si>
    <t>Total Charge</t>
  </si>
  <si>
    <t>Rate Per Day</t>
  </si>
  <si>
    <t>Month</t>
  </si>
  <si>
    <t>US</t>
  </si>
  <si>
    <t>Europe</t>
  </si>
  <si>
    <t>Jan</t>
  </si>
  <si>
    <t>Feb</t>
  </si>
  <si>
    <t>Mar</t>
  </si>
  <si>
    <t>Apr</t>
  </si>
  <si>
    <t>May</t>
  </si>
  <si>
    <t>Jun</t>
  </si>
  <si>
    <t>Jul</t>
  </si>
  <si>
    <t>Aug</t>
  </si>
  <si>
    <t>Sep</t>
  </si>
  <si>
    <t>Oct</t>
  </si>
  <si>
    <t>Nov</t>
  </si>
  <si>
    <t>Dec</t>
  </si>
  <si>
    <t>Total</t>
  </si>
  <si>
    <t>Average</t>
  </si>
  <si>
    <t>Count</t>
  </si>
  <si>
    <t>Sum</t>
  </si>
  <si>
    <t>Min</t>
  </si>
  <si>
    <t>Max</t>
  </si>
  <si>
    <t>Dates</t>
  </si>
  <si>
    <t>Text</t>
  </si>
  <si>
    <t>Missing Values</t>
  </si>
  <si>
    <t>Spain</t>
  </si>
  <si>
    <t>USA</t>
  </si>
  <si>
    <t>Malaysia</t>
  </si>
  <si>
    <t>UK</t>
  </si>
  <si>
    <t>New Zealand</t>
  </si>
  <si>
    <t>Saudi Arabia</t>
  </si>
  <si>
    <t>UAE</t>
  </si>
  <si>
    <t>Australia</t>
  </si>
  <si>
    <t>Today's Date</t>
  </si>
  <si>
    <t>Tomorrow's Date</t>
  </si>
  <si>
    <t>Decimal value</t>
  </si>
  <si>
    <t>Integer</t>
  </si>
  <si>
    <t>Consumer_ID</t>
  </si>
  <si>
    <t>Transaction Amount</t>
  </si>
  <si>
    <t>Card Type</t>
  </si>
  <si>
    <t>Credit No</t>
  </si>
  <si>
    <t>Payment Due</t>
  </si>
  <si>
    <t>No of  days until payment is due</t>
  </si>
  <si>
    <t>Q1: Fill in the table below using any of the following functions:</t>
  </si>
  <si>
    <t>N81967190</t>
  </si>
  <si>
    <t>Visa</t>
  </si>
  <si>
    <t>6640 XXXX XXXX XXXX</t>
  </si>
  <si>
    <t>A4516249</t>
  </si>
  <si>
    <t>MasterCard</t>
  </si>
  <si>
    <t>3401 XXXX XXXX XXXX</t>
  </si>
  <si>
    <t>W27556799</t>
  </si>
  <si>
    <t>1003 XXXX XXXX XXXX</t>
  </si>
  <si>
    <t>N47786513</t>
  </si>
  <si>
    <t>2759 XXXX XXXX XXXX</t>
  </si>
  <si>
    <t>M95413713</t>
  </si>
  <si>
    <t>3140 XXXX XXXX XXXX</t>
  </si>
  <si>
    <t>N22359004</t>
  </si>
  <si>
    <t>M16602458</t>
  </si>
  <si>
    <t>3564 XXXX XXXX XXXX</t>
  </si>
  <si>
    <t>D41728062</t>
  </si>
  <si>
    <t>O67376998</t>
  </si>
  <si>
    <t>4503 XXXX XXXX XXXX</t>
  </si>
  <si>
    <t>S71737626</t>
  </si>
  <si>
    <t>1357 XXXX XXXX XXXX</t>
  </si>
  <si>
    <t>W23464778</t>
  </si>
  <si>
    <t>3978 XXXX XXXX XXXX</t>
  </si>
  <si>
    <t>N15148268</t>
  </si>
  <si>
    <t>2288 XXXX XXXX XXXX</t>
  </si>
  <si>
    <t>O93854397</t>
  </si>
  <si>
    <t>4936 XXXX XXXX XXXX</t>
  </si>
  <si>
    <t>M28516633</t>
  </si>
  <si>
    <t>5719 XXXX XXXX XXXX</t>
  </si>
  <si>
    <t>9514 XXXX XXXX XXXX</t>
  </si>
  <si>
    <t>L6143117</t>
  </si>
  <si>
    <t>4891 XXXX XXXX XXXX</t>
  </si>
  <si>
    <t>R67251139</t>
  </si>
  <si>
    <t>9958 XXXX XXXX XXXX</t>
  </si>
  <si>
    <t>K67031863</t>
  </si>
  <si>
    <t>P22411151</t>
  </si>
  <si>
    <t>8585 XXXX XXXX XXXX</t>
  </si>
  <si>
    <t>C35912616</t>
  </si>
  <si>
    <t>2332 XXXX XXXX XXXX</t>
  </si>
  <si>
    <t>M4595336</t>
  </si>
  <si>
    <t>1685 XXXX XXXX XXXX</t>
  </si>
  <si>
    <t>M18583145</t>
  </si>
  <si>
    <t>2354 XXXX XXXX XXXX</t>
  </si>
  <si>
    <t>A2433037</t>
  </si>
  <si>
    <t>7722 XXXX XXXX XXXX</t>
  </si>
  <si>
    <t>F90885458</t>
  </si>
  <si>
    <t>7646 XXXX XXXX XXXX</t>
  </si>
  <si>
    <t>O43842252</t>
  </si>
  <si>
    <t>2607 XXXX XXXX XXXX</t>
  </si>
  <si>
    <t>N79447917</t>
  </si>
  <si>
    <t>9967 XXXX XXXX XXXX</t>
  </si>
  <si>
    <t>N41216119</t>
  </si>
  <si>
    <t>7126 XXXX XXXX XXXX</t>
  </si>
  <si>
    <t>DOB</t>
  </si>
  <si>
    <t>Age</t>
  </si>
  <si>
    <t>Use a formula in column C to calculate each person's age</t>
  </si>
  <si>
    <t>Zara</t>
  </si>
  <si>
    <t>Kerry</t>
  </si>
  <si>
    <t>Phil</t>
  </si>
  <si>
    <t>Molly</t>
  </si>
  <si>
    <t>Jack</t>
  </si>
  <si>
    <t>Example 4</t>
  </si>
  <si>
    <t>Example 5</t>
  </si>
  <si>
    <t>Charge per Day</t>
  </si>
  <si>
    <t>1 Enter a formula in B4 to calculate the total daily charge using the rate in B1 (use absolute referencing to lock the cell so you can fill it down to other rows)</t>
  </si>
  <si>
    <t>2 Enter a formula in F4 to calculate the commission based on the Total Sales, using the rate in E1 (use absolute referencing to lock the cell so you can fill it down to other rows)</t>
  </si>
  <si>
    <t>Sales by Country</t>
  </si>
  <si>
    <t>3 Enter a formula in cell D26 to calculate the  difference between 2022 and 2023</t>
  </si>
  <si>
    <t>4 Enter a formula in cell E26 to calculate the % difference (divide the amount in D26 by the value in B26, then format to %) and fill down to the rest of the colmn</t>
  </si>
  <si>
    <t>Tip: the answer will display as a decimal - use the Home Tab to format to percentage</t>
  </si>
  <si>
    <t>Today Function</t>
  </si>
  <si>
    <t>Counting</t>
  </si>
  <si>
    <t>Rounding</t>
  </si>
  <si>
    <t>Enter a date from next month</t>
  </si>
  <si>
    <t>No of days until that date</t>
  </si>
  <si>
    <t>1. Total value of Amounts in column B</t>
  </si>
  <si>
    <t>2. Average Amount in column B</t>
  </si>
  <si>
    <t>3. Number of Amounts in column B</t>
  </si>
  <si>
    <t>4. Number of Consumer Ids in column A</t>
  </si>
  <si>
    <t>Q2: Enter a formula in column F to show no of days until payment is due date (use Today() function)</t>
  </si>
  <si>
    <t>5. Number of missing Consumer IDs in column A</t>
  </si>
  <si>
    <t>7837 XXXX XXXX XXXX</t>
  </si>
  <si>
    <t>1340 XXXX XXXX XXXX</t>
  </si>
  <si>
    <t>5857 XXXX XXXX XXXX</t>
  </si>
  <si>
    <t>9428 XXXX XXXX XXXX</t>
  </si>
  <si>
    <t>3946 XXXX XXXX XXXX</t>
  </si>
  <si>
    <t>How many numbers in column J</t>
  </si>
  <si>
    <t>How many dates in column K</t>
  </si>
  <si>
    <t>How many values in column L</t>
  </si>
  <si>
    <t>How many blanks in column M</t>
  </si>
  <si>
    <t>Round to 2 decimals</t>
  </si>
  <si>
    <t>Age using DateDif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</si>
</sst>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quot;€&quot;* #,##0.00_-;\-&quot;€&quot;* #,##0.00_-;_-&quot;€&quot;* &quot;-&quot;??_-;_-@_-"/>
    <numFmt numFmtId="165" formatCode="_-* #,##0_-;\-* #,##0_-;_-* &quot;-&quot;??_-;_-@_-"/>
    <numFmt numFmtId="166" formatCode="0.00000000"/>
  </numFmts>
  <fonts count="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b/>
      <sz val="10"/>
      <name val="Arial"/>
      <family val="2"/>
    </font>
    <font>
      <b/>
      <sz val="11"/>
      <color theme="1"/>
      <name val="Calibri"/>
      <family val="2"/>
      <scheme val="minor"/>
    </font>
    <font>
      <sz val="10"/>
      <name val="Helv"/>
    </font>
    <font>
      <sz val="10"/>
      <name val="Arial"/>
      <family val="2"/>
    </font>
    <font>
      <b/>
      <sz val="11"/>
      <name val="Calibri"/>
      <family val="2"/>
      <scheme val="minor"/>
    </font>
    <font>
      <sz val="11"/>
      <name val="Calibri"/>
      <family val="2"/>
      <scheme val="minor"/>
    </font>
    <font>
      <b/>
      <i/>
      <sz val="10"/>
      <name val="Arial"/>
      <family val="2"/>
    </font>
    <font>
      <sz val="10"/>
      <name val="Arial"/>
      <family val="2"/>
    </font>
    <font>
      <b/>
      <sz val="11"/>
      <color theme="1"/>
      <name val="Calibri"/>
      <family val="2"/>
    </font>
    <font>
      <b/>
      <sz val="12"/>
      <name val="Calibri"/>
      <family val="2"/>
      <scheme val="minor"/>
    </font>
    <font>
      <sz val="12"/>
      <name val="Calibri"/>
      <family val="2"/>
      <scheme val="minor"/>
    </font>
    <font>
      <sz val="12"/>
      <color theme="1"/>
      <name val="Calibri"/>
      <family val="2"/>
    </font>
    <font>
      <sz val="11"/>
      <name val="Calibri"/>
      <family val="2"/>
    </font>
    <font>
      <i/>
      <sz val="11"/>
      <color theme="0" tint="-0.34998626667073579"/>
      <name val="Calibri"/>
      <family val="2"/>
    </font>
    <font>
      <b/>
      <i/>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3">
    <xf numFmtId="0" fontId="0" fillId="0" borderId="0"/>
    <xf numFmtId="43" fontId="10" fillId="0" borderId="0" applyFont="0" applyFill="0" applyBorder="0" applyAlignment="0" applyProtection="0"/>
    <xf numFmtId="43" fontId="11" fillId="0" borderId="0" applyFont="0" applyFill="0" applyBorder="0" applyAlignment="0" applyProtection="0"/>
    <xf numFmtId="164" fontId="10" fillId="0" borderId="0" applyFont="0" applyFill="0" applyBorder="0" applyAlignment="0" applyProtection="0"/>
    <xf numFmtId="44" fontId="11" fillId="0" borderId="0" applyFont="0" applyFill="0" applyBorder="0" applyAlignment="0" applyProtection="0"/>
    <xf numFmtId="0" fontId="11" fillId="0" borderId="0"/>
    <xf numFmtId="9" fontId="9" fillId="0" borderId="0" applyFont="0" applyFill="0" applyBorder="0" applyAlignment="0" applyProtection="0"/>
    <xf numFmtId="0" fontId="8" fillId="0" borderId="0"/>
    <xf numFmtId="0" fontId="9" fillId="0" borderId="0"/>
    <xf numFmtId="0" fontId="7" fillId="0" borderId="0"/>
    <xf numFmtId="0" fontId="14" fillId="0" borderId="0"/>
    <xf numFmtId="0" fontId="9" fillId="0" borderId="0"/>
    <xf numFmtId="9" fontId="6"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43" fontId="15" fillId="0" borderId="0" applyFont="0" applyFill="0" applyBorder="0" applyAlignment="0" applyProtection="0"/>
    <xf numFmtId="0" fontId="9" fillId="0" borderId="0"/>
    <xf numFmtId="0" fontId="6" fillId="0" borderId="0"/>
    <xf numFmtId="0" fontId="5"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43" fontId="9" fillId="0" borderId="0" applyFont="0" applyFill="0" applyBorder="0" applyAlignment="0" applyProtection="0"/>
    <xf numFmtId="0" fontId="9" fillId="0" borderId="0"/>
    <xf numFmtId="44" fontId="4" fillId="0" borderId="0" applyFont="0" applyFill="0" applyBorder="0" applyAlignment="0" applyProtection="0"/>
    <xf numFmtId="0" fontId="19" fillId="0" borderId="0"/>
    <xf numFmtId="0" fontId="5" fillId="0" borderId="0"/>
    <xf numFmtId="9" fontId="9"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89">
    <xf numFmtId="0" fontId="0" fillId="0" borderId="0" xfId="0"/>
    <xf numFmtId="0" fontId="9" fillId="0" borderId="1" xfId="0" applyFont="1" applyBorder="1"/>
    <xf numFmtId="0" fontId="0" fillId="0" borderId="1" xfId="0" applyBorder="1"/>
    <xf numFmtId="0" fontId="12" fillId="0" borderId="1" xfId="0" applyFont="1" applyBorder="1"/>
    <xf numFmtId="0" fontId="13" fillId="0" borderId="1" xfId="0" applyFont="1" applyBorder="1"/>
    <xf numFmtId="14" fontId="0" fillId="0" borderId="1" xfId="0" applyNumberFormat="1" applyBorder="1"/>
    <xf numFmtId="0" fontId="13" fillId="0" borderId="1" xfId="0" applyFont="1" applyBorder="1" applyAlignment="1">
      <alignment wrapText="1"/>
    </xf>
    <xf numFmtId="0" fontId="12" fillId="0" borderId="1" xfId="0" applyFont="1" applyBorder="1" applyAlignment="1">
      <alignment wrapText="1"/>
    </xf>
    <xf numFmtId="14" fontId="9" fillId="0" borderId="1" xfId="0" applyNumberFormat="1" applyFont="1" applyBorder="1"/>
    <xf numFmtId="0" fontId="9" fillId="0" borderId="0" xfId="8"/>
    <xf numFmtId="0" fontId="16" fillId="0" borderId="1" xfId="16" applyFont="1" applyBorder="1" applyAlignment="1">
      <alignment horizontal="center" wrapText="1"/>
    </xf>
    <xf numFmtId="0" fontId="5" fillId="0" borderId="1" xfId="18" applyBorder="1"/>
    <xf numFmtId="4" fontId="5" fillId="0" borderId="1" xfId="18" applyNumberFormat="1" applyBorder="1"/>
    <xf numFmtId="9" fontId="5" fillId="0" borderId="1" xfId="6" applyFont="1" applyBorder="1"/>
    <xf numFmtId="0" fontId="17" fillId="0" borderId="1" xfId="8" applyFont="1" applyBorder="1"/>
    <xf numFmtId="0" fontId="17" fillId="0" borderId="0" xfId="8" applyFont="1"/>
    <xf numFmtId="0" fontId="16" fillId="0" borderId="0" xfId="8" applyFont="1"/>
    <xf numFmtId="165" fontId="17" fillId="0" borderId="1" xfId="15" applyNumberFormat="1" applyFont="1" applyBorder="1"/>
    <xf numFmtId="165" fontId="0" fillId="0" borderId="1" xfId="0" applyNumberFormat="1" applyBorder="1"/>
    <xf numFmtId="165" fontId="0" fillId="0" borderId="1" xfId="15" applyNumberFormat="1" applyFont="1" applyBorder="1"/>
    <xf numFmtId="0" fontId="18" fillId="0" borderId="0" xfId="8" applyFont="1"/>
    <xf numFmtId="0" fontId="17" fillId="3" borderId="1" xfId="8" applyFont="1" applyFill="1" applyBorder="1"/>
    <xf numFmtId="9" fontId="17" fillId="3" borderId="1" xfId="6" applyFont="1" applyFill="1" applyBorder="1"/>
    <xf numFmtId="165" fontId="17" fillId="0" borderId="1" xfId="15" applyNumberFormat="1" applyFont="1" applyBorder="1" applyAlignment="1">
      <alignment horizontal="center"/>
    </xf>
    <xf numFmtId="2" fontId="17" fillId="3" borderId="1" xfId="8" applyNumberFormat="1" applyFont="1" applyFill="1" applyBorder="1"/>
    <xf numFmtId="0" fontId="9" fillId="4" borderId="1" xfId="0" applyFont="1" applyFill="1" applyBorder="1"/>
    <xf numFmtId="165" fontId="17" fillId="3" borderId="1" xfId="15" applyNumberFormat="1" applyFont="1" applyFill="1" applyBorder="1"/>
    <xf numFmtId="0" fontId="5" fillId="0" borderId="1" xfId="6" applyNumberFormat="1" applyFont="1" applyBorder="1"/>
    <xf numFmtId="0" fontId="5" fillId="0" borderId="0" xfId="26"/>
    <xf numFmtId="0" fontId="19" fillId="0" borderId="0" xfId="25"/>
    <xf numFmtId="10" fontId="12" fillId="0" borderId="1" xfId="27" applyNumberFormat="1" applyFont="1" applyBorder="1"/>
    <xf numFmtId="0" fontId="13" fillId="0" borderId="1" xfId="26" applyFont="1" applyBorder="1" applyAlignment="1">
      <alignment wrapText="1"/>
    </xf>
    <xf numFmtId="0" fontId="12" fillId="0" borderId="1" xfId="26" applyFont="1" applyBorder="1" applyAlignment="1">
      <alignment wrapText="1"/>
    </xf>
    <xf numFmtId="0" fontId="12" fillId="0" borderId="0" xfId="26" applyFont="1" applyAlignment="1">
      <alignment wrapText="1"/>
    </xf>
    <xf numFmtId="0" fontId="5" fillId="0" borderId="1" xfId="26" applyBorder="1"/>
    <xf numFmtId="0" fontId="19" fillId="0" borderId="1" xfId="25" applyBorder="1"/>
    <xf numFmtId="165" fontId="9" fillId="0" borderId="1" xfId="29" applyNumberFormat="1" applyFont="1" applyBorder="1" applyAlignment="1">
      <alignment horizontal="center"/>
    </xf>
    <xf numFmtId="0" fontId="9" fillId="0" borderId="1" xfId="25" applyFont="1" applyBorder="1" applyAlignment="1">
      <alignment horizontal="right"/>
    </xf>
    <xf numFmtId="0" fontId="9" fillId="0" borderId="1" xfId="25" applyFont="1" applyBorder="1"/>
    <xf numFmtId="0" fontId="12" fillId="2" borderId="1" xfId="25" applyFont="1" applyFill="1" applyBorder="1"/>
    <xf numFmtId="0" fontId="20" fillId="0" borderId="1" xfId="26" applyFont="1" applyBorder="1"/>
    <xf numFmtId="165" fontId="22" fillId="0" borderId="1" xfId="28" applyNumberFormat="1" applyFont="1" applyBorder="1"/>
    <xf numFmtId="14" fontId="2" fillId="0" borderId="1" xfId="30" applyNumberFormat="1" applyBorder="1"/>
    <xf numFmtId="0" fontId="23" fillId="0" borderId="1" xfId="26" applyFont="1" applyBorder="1"/>
    <xf numFmtId="0" fontId="2" fillId="0" borderId="1" xfId="30" applyBorder="1"/>
    <xf numFmtId="0" fontId="9" fillId="0" borderId="1" xfId="23" applyBorder="1"/>
    <xf numFmtId="14" fontId="5" fillId="0" borderId="1" xfId="26" applyNumberFormat="1" applyBorder="1"/>
    <xf numFmtId="166" fontId="5" fillId="0" borderId="1" xfId="26" applyNumberFormat="1" applyBorder="1"/>
    <xf numFmtId="0" fontId="2" fillId="0" borderId="0" xfId="31"/>
    <xf numFmtId="0" fontId="2" fillId="0" borderId="1" xfId="31" applyBorder="1"/>
    <xf numFmtId="43" fontId="0" fillId="0" borderId="1" xfId="32" applyFont="1" applyBorder="1"/>
    <xf numFmtId="14" fontId="2" fillId="0" borderId="1" xfId="31" applyNumberFormat="1" applyBorder="1"/>
    <xf numFmtId="1" fontId="2" fillId="0" borderId="1" xfId="31" applyNumberFormat="1" applyBorder="1"/>
    <xf numFmtId="0" fontId="2" fillId="0" borderId="9" xfId="31" applyBorder="1"/>
    <xf numFmtId="165" fontId="0" fillId="0" borderId="0" xfId="32" applyNumberFormat="1" applyFont="1"/>
    <xf numFmtId="0" fontId="2" fillId="0" borderId="0" xfId="17" applyFont="1"/>
    <xf numFmtId="0" fontId="21" fillId="2" borderId="1" xfId="23" applyFont="1" applyFill="1" applyBorder="1"/>
    <xf numFmtId="0" fontId="24" fillId="0" borderId="1" xfId="26" applyFont="1" applyBorder="1"/>
    <xf numFmtId="0" fontId="20" fillId="2" borderId="1" xfId="26" applyFont="1" applyFill="1" applyBorder="1"/>
    <xf numFmtId="0" fontId="5" fillId="2" borderId="1" xfId="26" applyFill="1" applyBorder="1"/>
    <xf numFmtId="0" fontId="16" fillId="3" borderId="1" xfId="31" applyFont="1" applyFill="1" applyBorder="1"/>
    <xf numFmtId="165" fontId="12" fillId="3" borderId="1" xfId="32" applyNumberFormat="1" applyFont="1" applyFill="1" applyBorder="1"/>
    <xf numFmtId="0" fontId="17" fillId="3" borderId="1" xfId="31" applyFont="1" applyFill="1" applyBorder="1"/>
    <xf numFmtId="43" fontId="2" fillId="0" borderId="1" xfId="31" applyNumberFormat="1" applyBorder="1"/>
    <xf numFmtId="0" fontId="24" fillId="3" borderId="1" xfId="26" applyFont="1" applyFill="1" applyBorder="1"/>
    <xf numFmtId="0" fontId="1" fillId="0" borderId="1" xfId="30" applyFont="1" applyBorder="1"/>
    <xf numFmtId="0" fontId="25" fillId="0" borderId="1" xfId="26" applyFont="1" applyBorder="1"/>
    <xf numFmtId="2" fontId="5" fillId="0" borderId="1" xfId="26" applyNumberFormat="1" applyBorder="1"/>
    <xf numFmtId="0" fontId="5" fillId="2" borderId="6" xfId="26" applyFill="1" applyBorder="1" applyAlignment="1">
      <alignment horizontal="center"/>
    </xf>
    <xf numFmtId="0" fontId="5" fillId="2" borderId="7" xfId="26" applyFill="1" applyBorder="1" applyAlignment="1">
      <alignment horizontal="center"/>
    </xf>
    <xf numFmtId="0" fontId="26" fillId="0" borderId="0" xfId="26" applyFont="1"/>
    <xf numFmtId="165" fontId="0" fillId="5" borderId="1" xfId="0" applyNumberFormat="1" applyFill="1" applyBorder="1"/>
    <xf numFmtId="0" fontId="12" fillId="2" borderId="2"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2" xfId="25" applyFont="1" applyFill="1" applyBorder="1" applyAlignment="1">
      <alignment horizontal="center" vertical="center"/>
    </xf>
    <xf numFmtId="0" fontId="12" fillId="2" borderId="3" xfId="25" applyFont="1" applyFill="1" applyBorder="1" applyAlignment="1">
      <alignment horizontal="center" vertical="center"/>
    </xf>
    <xf numFmtId="0" fontId="12" fillId="2" borderId="4" xfId="25" applyFont="1" applyFill="1" applyBorder="1" applyAlignment="1">
      <alignment horizontal="center" vertical="center"/>
    </xf>
    <xf numFmtId="0" fontId="12" fillId="2" borderId="5" xfId="25" applyFont="1" applyFill="1" applyBorder="1" applyAlignment="1">
      <alignment horizontal="center" vertical="center"/>
    </xf>
    <xf numFmtId="0" fontId="12" fillId="2" borderId="6" xfId="25" applyFont="1" applyFill="1" applyBorder="1" applyAlignment="1">
      <alignment horizontal="center" vertical="center"/>
    </xf>
    <xf numFmtId="0" fontId="12" fillId="2" borderId="7" xfId="25" applyFont="1" applyFill="1" applyBorder="1" applyAlignment="1">
      <alignment horizontal="center" vertical="center"/>
    </xf>
    <xf numFmtId="0" fontId="12" fillId="2" borderId="8" xfId="25" applyFont="1" applyFill="1" applyBorder="1" applyAlignment="1">
      <alignment horizontal="center" vertical="center"/>
    </xf>
    <xf numFmtId="0" fontId="5" fillId="2" borderId="1" xfId="26" applyFill="1" applyBorder="1" applyAlignment="1">
      <alignment horizontal="center"/>
    </xf>
    <xf numFmtId="0" fontId="16" fillId="3" borderId="6" xfId="16" applyFont="1" applyFill="1" applyBorder="1" applyAlignment="1">
      <alignment horizontal="center" vertical="center"/>
    </xf>
    <xf numFmtId="0" fontId="16" fillId="3" borderId="7" xfId="16" applyFont="1" applyFill="1" applyBorder="1" applyAlignment="1">
      <alignment horizontal="center" vertical="center"/>
    </xf>
    <xf numFmtId="0" fontId="16" fillId="3" borderId="8" xfId="16" applyFont="1" applyFill="1" applyBorder="1" applyAlignment="1">
      <alignment horizontal="center" vertical="center"/>
    </xf>
    <xf numFmtId="0" fontId="17" fillId="3" borderId="6" xfId="31" applyFont="1" applyFill="1" applyBorder="1"/>
    <xf numFmtId="0" fontId="17" fillId="3" borderId="7" xfId="31" applyFont="1" applyFill="1" applyBorder="1"/>
  </cellXfs>
  <cellStyles count="33">
    <cellStyle name="Comma" xfId="15" builtinId="3"/>
    <cellStyle name="Comma 2" xfId="1" xr:uid="{00000000-0005-0000-0000-000000000000}"/>
    <cellStyle name="Comma 2 2" xfId="22" xr:uid="{0771A892-5EA7-45DA-8EF6-43B166DE0F81}"/>
    <cellStyle name="Comma 3" xfId="2" xr:uid="{00000000-0005-0000-0000-000001000000}"/>
    <cellStyle name="Comma 3 2" xfId="28" xr:uid="{894AF41A-F010-43CA-83DA-3A51D9785B89}"/>
    <cellStyle name="Comma 4" xfId="19" xr:uid="{15BDF9D2-E394-4C90-B0D7-3317BEBBB31F}"/>
    <cellStyle name="Comma 4 2" xfId="29" xr:uid="{3D47ECF9-94C9-47A7-A5CA-CA96DFE39A1B}"/>
    <cellStyle name="Comma 5" xfId="32" xr:uid="{35A61911-6963-4172-BD7C-52B9EF4E44B7}"/>
    <cellStyle name="Currency 2" xfId="3" xr:uid="{00000000-0005-0000-0000-000005000000}"/>
    <cellStyle name="Currency 2 2" xfId="14" xr:uid="{00000000-0005-0000-0000-000006000000}"/>
    <cellStyle name="Currency 3" xfId="4" xr:uid="{00000000-0005-0000-0000-000007000000}"/>
    <cellStyle name="Currency 4" xfId="24" xr:uid="{9B14439E-2E3F-4D7E-8E82-739D3FAA486E}"/>
    <cellStyle name="Normal" xfId="0" builtinId="0"/>
    <cellStyle name="Normal 2" xfId="5" xr:uid="{00000000-0005-0000-0000-000009000000}"/>
    <cellStyle name="Normal 2 2" xfId="8" xr:uid="{00000000-0005-0000-0000-00000A000000}"/>
    <cellStyle name="Normal 2 2 3" xfId="30" xr:uid="{FE62E7F5-BDF3-4D82-9625-CBF284045F33}"/>
    <cellStyle name="Normal 2 3" xfId="9" xr:uid="{00000000-0005-0000-0000-00000B000000}"/>
    <cellStyle name="Normal 2 3 2" xfId="23" xr:uid="{6EFF07FA-0EFB-4124-B25F-818B1BEE7CA6}"/>
    <cellStyle name="Normal 3" xfId="7" xr:uid="{00000000-0005-0000-0000-00000C000000}"/>
    <cellStyle name="Normal 3 2" xfId="25" xr:uid="{6DAD4E32-FB63-46A7-BE2B-72B8B2B81707}"/>
    <cellStyle name="Normal 3 2 2" xfId="31" xr:uid="{44842AF9-4FA7-4AC2-8DFE-D1ED3CA05636}"/>
    <cellStyle name="Normal 4" xfId="10" xr:uid="{00000000-0005-0000-0000-00000D000000}"/>
    <cellStyle name="Normal 4 2" xfId="11" xr:uid="{00000000-0005-0000-0000-00000E000000}"/>
    <cellStyle name="Normal 4 3" xfId="26" xr:uid="{4241E174-C8C6-4FA4-82E6-00B1672B1A15}"/>
    <cellStyle name="Normal 5" xfId="17" xr:uid="{E3A8E94F-ED54-4ABC-B48F-0914B9B8BAF8}"/>
    <cellStyle name="Normal 5 2" xfId="20" xr:uid="{9B82C4FC-4F06-43FF-879A-999338EE1E2D}"/>
    <cellStyle name="Normal 6" xfId="18" xr:uid="{E5F35FCE-749D-4E0D-84C5-11A08A378144}"/>
    <cellStyle name="Normal_Central Airlines - Filters 2" xfId="16" xr:uid="{719C6AD4-F438-4525-BE24-2C09A73D3745}"/>
    <cellStyle name="Percent" xfId="6" builtinId="5"/>
    <cellStyle name="Percent 2" xfId="12" xr:uid="{00000000-0005-0000-0000-000010000000}"/>
    <cellStyle name="Percent 2 2" xfId="13" xr:uid="{00000000-0005-0000-0000-000011000000}"/>
    <cellStyle name="Percent 2 3" xfId="21" xr:uid="{0DF5C654-0D08-408E-B687-07E2AB022B71}"/>
    <cellStyle name="Percent 4" xfId="27" xr:uid="{C497E3D1-72AA-4B8D-B284-143DFE23E1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
  <sheetViews>
    <sheetView tabSelected="1" workbookViewId="0">
      <selection activeCell="F35" sqref="F35"/>
    </sheetView>
  </sheetViews>
  <sheetFormatPr defaultRowHeight="12.5" x14ac:dyDescent="0.25"/>
  <cols>
    <col min="2" max="2" width="12.08984375" bestFit="1" customWidth="1"/>
    <col min="3" max="3" width="11.54296875" bestFit="1" customWidth="1"/>
    <col min="4" max="4" width="9.90625" bestFit="1" customWidth="1"/>
    <col min="5" max="5" width="12.6328125" customWidth="1"/>
    <col min="6" max="7" width="9.90625" bestFit="1" customWidth="1"/>
    <col min="8" max="8" width="18.6328125" customWidth="1"/>
    <col min="9" max="9" width="9" bestFit="1" customWidth="1"/>
    <col min="10" max="10" width="9.90625" bestFit="1" customWidth="1"/>
    <col min="11" max="11" width="12" customWidth="1"/>
    <col min="12" max="13" width="9.90625" bestFit="1" customWidth="1"/>
    <col min="14" max="14" width="14.36328125" bestFit="1" customWidth="1"/>
    <col min="15" max="15" width="23.453125" customWidth="1"/>
    <col min="16" max="16" width="25.81640625" customWidth="1"/>
  </cols>
  <sheetData>
    <row r="1" spans="1:16" ht="12.5" customHeight="1" x14ac:dyDescent="0.25">
      <c r="A1" s="72" t="s">
        <v>10</v>
      </c>
      <c r="B1" s="73"/>
      <c r="C1" s="73"/>
      <c r="D1" s="73"/>
      <c r="E1" s="73"/>
      <c r="G1" s="72" t="s">
        <v>11</v>
      </c>
      <c r="H1" s="73"/>
      <c r="I1" s="73"/>
      <c r="J1" s="73"/>
      <c r="L1" s="72" t="s">
        <v>12</v>
      </c>
      <c r="M1" s="73"/>
      <c r="N1" s="73"/>
      <c r="O1" s="73"/>
      <c r="P1" s="73"/>
    </row>
    <row r="2" spans="1:16" ht="12.5" customHeight="1" x14ac:dyDescent="0.25">
      <c r="A2" s="74"/>
      <c r="B2" s="75"/>
      <c r="C2" s="75"/>
      <c r="D2" s="75"/>
      <c r="E2" s="75"/>
      <c r="G2" s="74"/>
      <c r="H2" s="75"/>
      <c r="I2" s="75"/>
      <c r="J2" s="75"/>
      <c r="L2" s="74"/>
      <c r="M2" s="75"/>
      <c r="N2" s="75"/>
      <c r="O2" s="75"/>
      <c r="P2" s="75"/>
    </row>
    <row r="3" spans="1:16" ht="26.5" x14ac:dyDescent="0.35">
      <c r="A3" s="4" t="s">
        <v>69</v>
      </c>
      <c r="B3" s="4" t="s">
        <v>2</v>
      </c>
      <c r="C3" s="4" t="s">
        <v>22</v>
      </c>
      <c r="D3" s="4" t="s">
        <v>23</v>
      </c>
      <c r="E3" s="3" t="s">
        <v>24</v>
      </c>
      <c r="G3" s="4" t="s">
        <v>1</v>
      </c>
      <c r="H3" s="4" t="s">
        <v>56</v>
      </c>
      <c r="I3" s="4" t="s">
        <v>57</v>
      </c>
      <c r="J3" s="4" t="s">
        <v>58</v>
      </c>
      <c r="L3" s="6" t="s">
        <v>20</v>
      </c>
      <c r="M3" s="6" t="s">
        <v>21</v>
      </c>
      <c r="N3" s="7" t="s">
        <v>34</v>
      </c>
      <c r="O3" s="7" t="s">
        <v>32</v>
      </c>
      <c r="P3" s="7" t="s">
        <v>33</v>
      </c>
    </row>
    <row r="4" spans="1:16" x14ac:dyDescent="0.25">
      <c r="A4" s="1" t="s">
        <v>3</v>
      </c>
      <c r="B4" s="19">
        <v>10000</v>
      </c>
      <c r="C4" s="19">
        <v>3000</v>
      </c>
      <c r="D4" s="2"/>
      <c r="E4" s="2"/>
      <c r="G4" s="1" t="s">
        <v>25</v>
      </c>
      <c r="H4" s="19">
        <v>20000</v>
      </c>
      <c r="I4" s="2"/>
      <c r="J4" s="2"/>
      <c r="L4" s="5">
        <f ca="1">TODAY()-40</f>
        <v>45778</v>
      </c>
      <c r="M4" s="5">
        <f ca="1">TODAY()-12</f>
        <v>45806</v>
      </c>
      <c r="N4" s="2"/>
      <c r="O4" s="8"/>
      <c r="P4" s="8"/>
    </row>
    <row r="5" spans="1:16" x14ac:dyDescent="0.25">
      <c r="A5" s="1" t="s">
        <v>4</v>
      </c>
      <c r="B5" s="19">
        <v>20000</v>
      </c>
      <c r="C5" s="19">
        <v>14000</v>
      </c>
      <c r="D5" s="2"/>
      <c r="E5" s="2"/>
      <c r="G5" s="1" t="s">
        <v>26</v>
      </c>
      <c r="H5" s="19">
        <v>40000</v>
      </c>
      <c r="I5" s="2"/>
      <c r="J5" s="2"/>
      <c r="L5" s="5">
        <f ca="1">TODAY()-35</f>
        <v>45783</v>
      </c>
      <c r="M5" s="5">
        <f ca="1">TODAY()-17</f>
        <v>45801</v>
      </c>
      <c r="N5" s="2"/>
      <c r="O5" s="1"/>
      <c r="P5" s="1"/>
    </row>
    <row r="6" spans="1:16" x14ac:dyDescent="0.25">
      <c r="A6" s="1" t="s">
        <v>5</v>
      </c>
      <c r="B6" s="19">
        <v>30000</v>
      </c>
      <c r="C6" s="19">
        <v>23000</v>
      </c>
      <c r="D6" s="2"/>
      <c r="E6" s="2"/>
      <c r="G6" s="1" t="s">
        <v>27</v>
      </c>
      <c r="H6" s="19">
        <v>50000</v>
      </c>
      <c r="I6" s="2"/>
      <c r="J6" s="2"/>
      <c r="L6" s="5">
        <f ca="1">TODAY()-56</f>
        <v>45762</v>
      </c>
      <c r="M6" s="5">
        <f ca="1">TODAY()-19</f>
        <v>45799</v>
      </c>
      <c r="N6" s="2"/>
      <c r="O6" s="1"/>
      <c r="P6" s="1"/>
    </row>
    <row r="7" spans="1:16" x14ac:dyDescent="0.25">
      <c r="A7" s="1" t="s">
        <v>6</v>
      </c>
      <c r="B7" s="19">
        <v>25000</v>
      </c>
      <c r="C7" s="19">
        <v>7500</v>
      </c>
      <c r="D7" s="2"/>
      <c r="E7" s="2"/>
      <c r="G7" s="1" t="s">
        <v>16</v>
      </c>
      <c r="H7" s="19">
        <v>45000</v>
      </c>
      <c r="I7" s="2"/>
      <c r="J7" s="2"/>
      <c r="L7" s="5">
        <f ca="1">TODAY()-28</f>
        <v>45790</v>
      </c>
      <c r="M7" s="5">
        <f ca="1">TODAY()-14</f>
        <v>45804</v>
      </c>
      <c r="N7" s="2"/>
      <c r="O7" s="1"/>
      <c r="P7" s="1"/>
    </row>
    <row r="8" spans="1:16" x14ac:dyDescent="0.25">
      <c r="A8" s="1" t="s">
        <v>7</v>
      </c>
      <c r="B8" s="19">
        <v>32000</v>
      </c>
      <c r="C8" s="19">
        <v>18000</v>
      </c>
      <c r="D8" s="2"/>
      <c r="E8" s="2"/>
      <c r="G8" s="1" t="s">
        <v>28</v>
      </c>
      <c r="H8" s="19">
        <v>100000</v>
      </c>
      <c r="I8" s="2"/>
      <c r="J8" s="2"/>
      <c r="L8" s="5">
        <f ca="1">TODAY()-18</f>
        <v>45800</v>
      </c>
      <c r="M8" s="5">
        <f ca="1">TODAY()-2</f>
        <v>45816</v>
      </c>
      <c r="N8" s="2"/>
      <c r="O8" s="1"/>
      <c r="P8" s="1"/>
    </row>
    <row r="9" spans="1:16" x14ac:dyDescent="0.25">
      <c r="A9" s="1" t="s">
        <v>8</v>
      </c>
      <c r="B9" s="19">
        <v>18000</v>
      </c>
      <c r="C9" s="19">
        <v>12000</v>
      </c>
      <c r="D9" s="2"/>
      <c r="E9" s="2"/>
      <c r="G9" s="1" t="s">
        <v>19</v>
      </c>
      <c r="H9" s="19">
        <v>90000</v>
      </c>
      <c r="I9" s="2"/>
      <c r="J9" s="2"/>
      <c r="L9" s="5">
        <f ca="1">TODAY()-49</f>
        <v>45769</v>
      </c>
      <c r="M9" s="5">
        <f ca="1">TODAY()-5</f>
        <v>45813</v>
      </c>
      <c r="N9" s="2"/>
      <c r="O9" s="1"/>
      <c r="P9" s="1"/>
    </row>
    <row r="10" spans="1:16" x14ac:dyDescent="0.25">
      <c r="A10" s="1" t="s">
        <v>9</v>
      </c>
      <c r="B10" s="19">
        <v>27000</v>
      </c>
      <c r="C10" s="19">
        <v>21500</v>
      </c>
      <c r="D10" s="2"/>
      <c r="E10" s="2"/>
      <c r="G10" s="1" t="s">
        <v>29</v>
      </c>
      <c r="H10" s="19">
        <v>60000</v>
      </c>
      <c r="I10" s="2"/>
      <c r="J10" s="2"/>
      <c r="L10" s="5">
        <f ca="1">TODAY()-60</f>
        <v>45758</v>
      </c>
      <c r="M10" s="5">
        <f ca="1">TODAY()-13</f>
        <v>45805</v>
      </c>
      <c r="N10" s="2"/>
      <c r="O10" s="1"/>
      <c r="P10" s="1"/>
    </row>
    <row r="14" spans="1:16" ht="14.5" x14ac:dyDescent="0.35">
      <c r="A14" s="76" t="s">
        <v>181</v>
      </c>
      <c r="B14" s="77"/>
      <c r="C14" s="77"/>
      <c r="D14" s="28"/>
      <c r="E14" s="76" t="s">
        <v>77</v>
      </c>
      <c r="H14" s="80" t="s">
        <v>182</v>
      </c>
      <c r="I14" s="81"/>
      <c r="J14" s="82"/>
      <c r="K14" s="29"/>
      <c r="L14" s="39" t="s">
        <v>59</v>
      </c>
      <c r="M14" s="30">
        <v>3.5000000000000003E-2</v>
      </c>
    </row>
    <row r="15" spans="1:16" ht="12.5" customHeight="1" x14ac:dyDescent="0.35">
      <c r="A15" s="78"/>
      <c r="B15" s="79"/>
      <c r="C15" s="79"/>
      <c r="D15" s="28"/>
      <c r="E15" s="78"/>
      <c r="H15" s="29"/>
      <c r="I15" s="29"/>
      <c r="J15" s="29"/>
      <c r="K15" s="29"/>
      <c r="L15" s="29"/>
      <c r="M15" s="29"/>
    </row>
    <row r="16" spans="1:16" ht="12.5" customHeight="1" x14ac:dyDescent="0.35">
      <c r="A16" s="31" t="s">
        <v>1</v>
      </c>
      <c r="B16" s="31" t="s">
        <v>70</v>
      </c>
      <c r="C16" s="32" t="s">
        <v>0</v>
      </c>
      <c r="D16" s="29"/>
      <c r="E16" s="34">
        <v>250</v>
      </c>
      <c r="H16" s="39" t="s">
        <v>1</v>
      </c>
      <c r="I16" s="39" t="s">
        <v>60</v>
      </c>
      <c r="J16" s="39" t="s">
        <v>61</v>
      </c>
      <c r="K16" s="29"/>
      <c r="L16" s="29"/>
      <c r="M16" s="29"/>
    </row>
    <row r="17" spans="1:13" ht="14.5" x14ac:dyDescent="0.35">
      <c r="A17" s="34" t="s">
        <v>13</v>
      </c>
      <c r="B17" s="34">
        <v>20</v>
      </c>
      <c r="C17" s="34"/>
      <c r="D17" s="29"/>
      <c r="E17" s="29"/>
      <c r="H17" s="35" t="s">
        <v>25</v>
      </c>
      <c r="I17" s="36">
        <v>10000</v>
      </c>
      <c r="J17" s="37"/>
      <c r="K17" s="29"/>
      <c r="L17" s="29"/>
      <c r="M17" s="29"/>
    </row>
    <row r="18" spans="1:13" ht="14.5" x14ac:dyDescent="0.35">
      <c r="A18" s="34" t="s">
        <v>14</v>
      </c>
      <c r="B18" s="34">
        <v>10</v>
      </c>
      <c r="C18" s="34"/>
      <c r="D18" s="29"/>
      <c r="E18" s="28"/>
      <c r="H18" s="35" t="s">
        <v>37</v>
      </c>
      <c r="I18" s="36">
        <v>70000</v>
      </c>
      <c r="J18" s="37"/>
      <c r="K18" s="29"/>
      <c r="L18" s="29"/>
      <c r="M18" s="29"/>
    </row>
    <row r="19" spans="1:13" ht="14.5" x14ac:dyDescent="0.35">
      <c r="A19" s="34" t="s">
        <v>15</v>
      </c>
      <c r="B19" s="34">
        <v>20</v>
      </c>
      <c r="C19" s="34"/>
      <c r="D19" s="29"/>
      <c r="E19" s="28"/>
      <c r="H19" s="35" t="s">
        <v>26</v>
      </c>
      <c r="I19" s="36">
        <v>140000</v>
      </c>
      <c r="J19" s="37"/>
      <c r="K19" s="29"/>
      <c r="L19" s="29"/>
      <c r="M19" s="29"/>
    </row>
    <row r="20" spans="1:13" ht="14.5" x14ac:dyDescent="0.35">
      <c r="A20" s="34" t="s">
        <v>16</v>
      </c>
      <c r="B20" s="34">
        <v>15</v>
      </c>
      <c r="C20" s="34"/>
      <c r="D20" s="29"/>
      <c r="E20" s="28"/>
      <c r="H20" s="35" t="s">
        <v>27</v>
      </c>
      <c r="I20" s="36">
        <v>120000</v>
      </c>
      <c r="J20" s="37"/>
      <c r="K20" s="29"/>
      <c r="L20" s="29"/>
      <c r="M20" s="29"/>
    </row>
    <row r="21" spans="1:13" ht="14.5" x14ac:dyDescent="0.35">
      <c r="A21" s="34" t="s">
        <v>17</v>
      </c>
      <c r="B21" s="34">
        <v>40</v>
      </c>
      <c r="C21" s="34"/>
      <c r="D21" s="29"/>
      <c r="E21" s="28"/>
      <c r="H21" s="35" t="s">
        <v>17</v>
      </c>
      <c r="I21" s="36">
        <v>50000</v>
      </c>
      <c r="J21" s="37"/>
      <c r="K21" s="29"/>
      <c r="L21" s="29"/>
      <c r="M21" s="29"/>
    </row>
    <row r="22" spans="1:13" ht="14.5" x14ac:dyDescent="0.35">
      <c r="A22" s="34" t="s">
        <v>18</v>
      </c>
      <c r="B22" s="34">
        <v>30</v>
      </c>
      <c r="C22" s="34"/>
      <c r="D22" s="29"/>
      <c r="E22" s="28"/>
      <c r="H22" s="35" t="s">
        <v>38</v>
      </c>
      <c r="I22" s="36">
        <v>110000</v>
      </c>
      <c r="J22" s="37"/>
      <c r="K22" s="29"/>
      <c r="L22" s="29"/>
      <c r="M22" s="29"/>
    </row>
    <row r="23" spans="1:13" ht="14.5" x14ac:dyDescent="0.35">
      <c r="A23" s="34" t="s">
        <v>19</v>
      </c>
      <c r="B23" s="34">
        <v>26</v>
      </c>
      <c r="C23" s="34"/>
      <c r="D23" s="29"/>
      <c r="E23" s="28"/>
      <c r="H23" s="38" t="s">
        <v>13</v>
      </c>
      <c r="I23" s="36">
        <v>100000</v>
      </c>
      <c r="J23" s="37"/>
      <c r="K23" s="29"/>
      <c r="L23" s="29"/>
      <c r="M23" s="29"/>
    </row>
    <row r="24" spans="1:13" x14ac:dyDescent="0.25">
      <c r="A24" s="29"/>
      <c r="B24" s="29"/>
      <c r="C24" s="29"/>
      <c r="D24" s="29"/>
      <c r="E24" s="29"/>
      <c r="H24" s="38" t="s">
        <v>39</v>
      </c>
      <c r="I24" s="36">
        <v>130000</v>
      </c>
      <c r="J24" s="37"/>
      <c r="K24" s="29"/>
      <c r="L24" s="29"/>
      <c r="M24" s="29"/>
    </row>
    <row r="25" spans="1:13" x14ac:dyDescent="0.25">
      <c r="A25" s="29"/>
      <c r="B25" s="29"/>
      <c r="C25" s="29"/>
      <c r="D25" s="29"/>
      <c r="E25" s="29"/>
      <c r="H25" s="38" t="s">
        <v>40</v>
      </c>
      <c r="I25" s="36">
        <v>20000</v>
      </c>
      <c r="J25" s="37"/>
      <c r="K25" s="29"/>
      <c r="L25" s="29"/>
      <c r="M25" s="29"/>
    </row>
    <row r="26" spans="1:13" ht="14.5" x14ac:dyDescent="0.35">
      <c r="A26" s="28"/>
      <c r="B26" s="29"/>
      <c r="C26" s="29"/>
      <c r="D26" s="29"/>
      <c r="E26" s="29"/>
      <c r="H26" s="38" t="s">
        <v>41</v>
      </c>
      <c r="I26" s="36">
        <v>60000</v>
      </c>
      <c r="J26" s="37"/>
      <c r="K26" s="29"/>
      <c r="L26" s="29"/>
      <c r="M26" s="29"/>
    </row>
    <row r="27" spans="1:13" ht="14.5" x14ac:dyDescent="0.35">
      <c r="A27" s="28"/>
      <c r="B27" s="29"/>
      <c r="C27" s="29"/>
      <c r="D27" s="29"/>
      <c r="E27" s="29"/>
      <c r="H27" s="38" t="s">
        <v>26</v>
      </c>
      <c r="I27" s="36">
        <v>90000</v>
      </c>
      <c r="J27" s="37"/>
      <c r="K27" s="29"/>
      <c r="L27" s="29"/>
      <c r="M27" s="29"/>
    </row>
    <row r="28" spans="1:13" ht="13" x14ac:dyDescent="0.3">
      <c r="A28" s="33"/>
      <c r="B28" s="29"/>
      <c r="C28" s="29"/>
      <c r="D28" s="29"/>
      <c r="E28" s="29"/>
      <c r="H28" s="38" t="s">
        <v>27</v>
      </c>
      <c r="I28" s="36">
        <v>80000</v>
      </c>
      <c r="J28" s="37"/>
      <c r="K28" s="29"/>
      <c r="L28" s="29"/>
      <c r="M28" s="29"/>
    </row>
    <row r="29" spans="1:13" ht="14.5" x14ac:dyDescent="0.35">
      <c r="A29" s="28"/>
      <c r="B29" s="29"/>
      <c r="C29" s="29"/>
      <c r="D29" s="29"/>
      <c r="E29" s="29"/>
      <c r="H29" s="38" t="s">
        <v>30</v>
      </c>
      <c r="I29" s="36">
        <v>30000</v>
      </c>
      <c r="J29" s="37"/>
      <c r="K29" s="29"/>
      <c r="L29" s="29"/>
      <c r="M29" s="29"/>
    </row>
    <row r="30" spans="1:13" ht="14.5" x14ac:dyDescent="0.35">
      <c r="A30" s="28"/>
      <c r="B30" s="29"/>
      <c r="C30" s="29"/>
      <c r="D30" s="29"/>
      <c r="E30" s="29"/>
      <c r="H30" s="38" t="s">
        <v>42</v>
      </c>
      <c r="I30" s="36">
        <v>170000</v>
      </c>
      <c r="J30" s="37"/>
      <c r="K30" s="29"/>
      <c r="L30" s="29"/>
      <c r="M30" s="29"/>
    </row>
    <row r="31" spans="1:13" ht="14.5" x14ac:dyDescent="0.35">
      <c r="A31" s="28"/>
      <c r="B31" s="29"/>
      <c r="C31" s="29"/>
      <c r="D31" s="29"/>
      <c r="E31" s="29"/>
      <c r="H31" s="38" t="s">
        <v>16</v>
      </c>
      <c r="I31" s="36">
        <v>150000</v>
      </c>
      <c r="J31" s="37"/>
      <c r="K31" s="29"/>
      <c r="L31" s="29"/>
      <c r="M31" s="29"/>
    </row>
    <row r="32" spans="1:13" ht="14.5" x14ac:dyDescent="0.35">
      <c r="A32" s="28"/>
      <c r="B32" s="29"/>
      <c r="C32" s="29"/>
      <c r="D32" s="29"/>
      <c r="E32" s="29"/>
      <c r="H32" s="38" t="s">
        <v>43</v>
      </c>
      <c r="I32" s="36">
        <v>10000</v>
      </c>
      <c r="J32" s="37"/>
      <c r="K32" s="29"/>
      <c r="L32" s="29"/>
      <c r="M32" s="29"/>
    </row>
    <row r="33" spans="1:13" ht="14.5" x14ac:dyDescent="0.35">
      <c r="A33" s="28"/>
      <c r="B33" s="29"/>
      <c r="C33" s="29"/>
      <c r="D33" s="29"/>
      <c r="E33" s="29"/>
      <c r="H33" s="38" t="s">
        <v>44</v>
      </c>
      <c r="I33" s="36">
        <v>160000</v>
      </c>
      <c r="J33" s="37"/>
      <c r="K33" s="29"/>
      <c r="L33" s="29"/>
      <c r="M33" s="29"/>
    </row>
  </sheetData>
  <mergeCells count="6">
    <mergeCell ref="A1:E2"/>
    <mergeCell ref="G1:J2"/>
    <mergeCell ref="L1:P2"/>
    <mergeCell ref="A14:C15"/>
    <mergeCell ref="E14:E15"/>
    <mergeCell ref="H14:J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802CD-DB44-4301-AB13-24C8F2D0CEAC}">
  <dimension ref="A1:T24"/>
  <sheetViews>
    <sheetView workbookViewId="0">
      <selection activeCell="P16" sqref="P16"/>
    </sheetView>
  </sheetViews>
  <sheetFormatPr defaultRowHeight="14.5" x14ac:dyDescent="0.35"/>
  <cols>
    <col min="1" max="1" width="8.7265625" style="28"/>
    <col min="2" max="2" width="8.90625" style="28" customWidth="1"/>
    <col min="3" max="3" width="8.7265625" style="28"/>
    <col min="4" max="4" width="6.36328125" style="28" customWidth="1"/>
    <col min="5" max="8" width="8.7265625" style="28"/>
    <col min="10" max="10" width="7.1796875" style="28" customWidth="1"/>
    <col min="11" max="11" width="10.453125" style="28" bestFit="1" customWidth="1"/>
    <col min="12" max="12" width="12.6328125" style="28" customWidth="1"/>
    <col min="13" max="13" width="14.54296875" style="28" customWidth="1"/>
    <col min="14" max="14" width="8.7265625" style="28"/>
    <col min="15" max="15" width="33.36328125" style="28" customWidth="1"/>
    <col min="16" max="16" width="31.6328125" style="28" customWidth="1"/>
    <col min="17" max="17" width="20.453125" style="28" bestFit="1" customWidth="1"/>
    <col min="18" max="18" width="35.453125" style="28" bestFit="1" customWidth="1"/>
    <col min="19" max="19" width="8.7265625" style="28"/>
    <col min="20" max="20" width="11.453125" style="28" customWidth="1"/>
    <col min="21" max="21" width="12.90625" style="28" bestFit="1" customWidth="1"/>
    <col min="22" max="23" width="20.453125" style="28" bestFit="1" customWidth="1"/>
    <col min="24" max="24" width="7.08984375" style="28" bestFit="1" customWidth="1"/>
    <col min="25" max="16384" width="8.7265625" style="28"/>
  </cols>
  <sheetData>
    <row r="1" spans="1:20" ht="15.5" x14ac:dyDescent="0.35">
      <c r="A1" s="58" t="s">
        <v>78</v>
      </c>
      <c r="B1" s="58" t="s">
        <v>79</v>
      </c>
      <c r="C1" s="58" t="s">
        <v>80</v>
      </c>
      <c r="E1" s="59" t="s">
        <v>96</v>
      </c>
      <c r="F1" s="34"/>
      <c r="J1" s="56" t="s">
        <v>60</v>
      </c>
      <c r="K1" s="56" t="s">
        <v>99</v>
      </c>
      <c r="L1" s="56" t="s">
        <v>100</v>
      </c>
      <c r="M1" s="56" t="s">
        <v>101</v>
      </c>
      <c r="O1" s="83" t="s">
        <v>191</v>
      </c>
      <c r="P1" s="83"/>
    </row>
    <row r="2" spans="1:20" ht="15.5" x14ac:dyDescent="0.35">
      <c r="A2" s="34" t="s">
        <v>81</v>
      </c>
      <c r="B2" s="34">
        <v>210</v>
      </c>
      <c r="C2" s="34">
        <v>888</v>
      </c>
      <c r="E2" s="59" t="s">
        <v>94</v>
      </c>
      <c r="F2" s="34"/>
      <c r="J2" s="41">
        <v>6415</v>
      </c>
      <c r="K2" s="42">
        <v>45292</v>
      </c>
      <c r="L2" s="43" t="s">
        <v>102</v>
      </c>
      <c r="M2" s="41">
        <v>6415</v>
      </c>
      <c r="O2" s="65" t="s">
        <v>206</v>
      </c>
      <c r="P2" s="44"/>
    </row>
    <row r="3" spans="1:20" ht="15.5" x14ac:dyDescent="0.35">
      <c r="A3" s="34" t="s">
        <v>82</v>
      </c>
      <c r="B3" s="34">
        <v>895</v>
      </c>
      <c r="C3" s="34">
        <v>934</v>
      </c>
      <c r="E3" s="59" t="s">
        <v>97</v>
      </c>
      <c r="F3" s="34"/>
      <c r="J3" s="41">
        <v>5093</v>
      </c>
      <c r="K3" s="42">
        <v>45293</v>
      </c>
      <c r="L3" s="43" t="s">
        <v>49</v>
      </c>
      <c r="M3" s="41">
        <v>5093</v>
      </c>
      <c r="O3" s="65" t="s">
        <v>207</v>
      </c>
      <c r="P3" s="44"/>
    </row>
    <row r="4" spans="1:20" ht="15.5" x14ac:dyDescent="0.35">
      <c r="A4" s="34" t="s">
        <v>83</v>
      </c>
      <c r="B4" s="34">
        <v>209</v>
      </c>
      <c r="C4" s="34">
        <v>349</v>
      </c>
      <c r="E4" s="59" t="s">
        <v>98</v>
      </c>
      <c r="F4" s="34"/>
      <c r="J4" s="41">
        <v>1581</v>
      </c>
      <c r="K4" s="42">
        <v>45294</v>
      </c>
      <c r="L4" s="43" t="s">
        <v>103</v>
      </c>
      <c r="M4" s="41">
        <v>1581</v>
      </c>
      <c r="O4" s="65" t="s">
        <v>208</v>
      </c>
      <c r="P4" s="44"/>
    </row>
    <row r="5" spans="1:20" ht="15.5" x14ac:dyDescent="0.35">
      <c r="A5" s="34" t="s">
        <v>84</v>
      </c>
      <c r="B5" s="34">
        <v>531</v>
      </c>
      <c r="C5" s="34">
        <v>218</v>
      </c>
      <c r="E5" s="59" t="s">
        <v>95</v>
      </c>
      <c r="F5" s="34"/>
      <c r="J5" s="41">
        <v>115</v>
      </c>
      <c r="K5" s="42">
        <v>45295</v>
      </c>
      <c r="L5" s="43" t="s">
        <v>104</v>
      </c>
      <c r="M5" s="41">
        <v>2533</v>
      </c>
      <c r="O5" s="65" t="s">
        <v>209</v>
      </c>
      <c r="P5" s="44"/>
    </row>
    <row r="6" spans="1:20" ht="15.5" x14ac:dyDescent="0.35">
      <c r="A6" s="34" t="s">
        <v>85</v>
      </c>
      <c r="B6" s="34">
        <v>472</v>
      </c>
      <c r="C6" s="34">
        <v>125</v>
      </c>
      <c r="J6" s="41">
        <v>372</v>
      </c>
      <c r="K6" s="42">
        <v>45296</v>
      </c>
      <c r="L6" s="43" t="s">
        <v>48</v>
      </c>
      <c r="M6" s="41">
        <v>3724</v>
      </c>
    </row>
    <row r="7" spans="1:20" ht="15.5" x14ac:dyDescent="0.35">
      <c r="A7" s="34" t="s">
        <v>86</v>
      </c>
      <c r="B7" s="34">
        <v>697</v>
      </c>
      <c r="C7" s="34">
        <v>889</v>
      </c>
      <c r="J7" s="41">
        <v>5646</v>
      </c>
      <c r="K7" s="42">
        <v>45297</v>
      </c>
      <c r="L7" s="43" t="s">
        <v>51</v>
      </c>
      <c r="M7" s="41">
        <v>5646</v>
      </c>
    </row>
    <row r="8" spans="1:20" ht="15.5" x14ac:dyDescent="0.35">
      <c r="A8" s="34" t="s">
        <v>87</v>
      </c>
      <c r="B8" s="34">
        <v>675</v>
      </c>
      <c r="C8" s="34">
        <v>103</v>
      </c>
      <c r="J8" s="41">
        <v>6321</v>
      </c>
      <c r="K8" s="42">
        <v>45298</v>
      </c>
      <c r="L8" s="43" t="s">
        <v>105</v>
      </c>
      <c r="M8" s="41"/>
      <c r="O8" s="83" t="s">
        <v>190</v>
      </c>
      <c r="P8" s="83"/>
    </row>
    <row r="9" spans="1:20" ht="15.5" x14ac:dyDescent="0.35">
      <c r="A9" s="34" t="s">
        <v>88</v>
      </c>
      <c r="B9" s="34">
        <v>824</v>
      </c>
      <c r="C9" s="34">
        <v>764</v>
      </c>
      <c r="J9" s="41">
        <v>3810</v>
      </c>
      <c r="K9" s="42">
        <v>45299</v>
      </c>
      <c r="L9" s="43" t="s">
        <v>106</v>
      </c>
      <c r="M9" s="41">
        <v>3810</v>
      </c>
      <c r="O9" s="57" t="s">
        <v>110</v>
      </c>
      <c r="P9" s="34"/>
    </row>
    <row r="10" spans="1:20" ht="15.5" x14ac:dyDescent="0.35">
      <c r="A10" s="34" t="s">
        <v>89</v>
      </c>
      <c r="B10" s="34">
        <v>791</v>
      </c>
      <c r="C10" s="34">
        <v>423</v>
      </c>
      <c r="J10" s="41">
        <v>1594</v>
      </c>
      <c r="K10" s="42">
        <v>45300</v>
      </c>
      <c r="L10" s="43" t="s">
        <v>54</v>
      </c>
      <c r="M10" s="41">
        <v>1594</v>
      </c>
      <c r="O10" s="57" t="s">
        <v>111</v>
      </c>
      <c r="P10" s="34"/>
      <c r="T10"/>
    </row>
    <row r="11" spans="1:20" ht="15.5" x14ac:dyDescent="0.35">
      <c r="A11" s="34" t="s">
        <v>90</v>
      </c>
      <c r="B11" s="34">
        <v>552</v>
      </c>
      <c r="C11" s="34">
        <v>607</v>
      </c>
      <c r="J11" s="41">
        <v>1248</v>
      </c>
      <c r="K11" s="42">
        <v>45301</v>
      </c>
      <c r="L11" s="43" t="s">
        <v>46</v>
      </c>
      <c r="M11" s="41">
        <v>1248</v>
      </c>
      <c r="O11" s="66" t="s">
        <v>193</v>
      </c>
      <c r="P11" s="46"/>
      <c r="T11"/>
    </row>
    <row r="12" spans="1:20" ht="15.5" x14ac:dyDescent="0.35">
      <c r="A12" s="34" t="s">
        <v>91</v>
      </c>
      <c r="B12" s="34">
        <v>862</v>
      </c>
      <c r="C12" s="34">
        <v>755</v>
      </c>
      <c r="J12" s="41">
        <v>3913</v>
      </c>
      <c r="K12" s="42">
        <v>45302</v>
      </c>
      <c r="L12" s="43" t="s">
        <v>107</v>
      </c>
      <c r="M12" s="41"/>
      <c r="O12" s="34" t="s">
        <v>194</v>
      </c>
      <c r="P12" s="34"/>
      <c r="T12"/>
    </row>
    <row r="13" spans="1:20" ht="15.5" x14ac:dyDescent="0.35">
      <c r="A13" s="34" t="s">
        <v>92</v>
      </c>
      <c r="B13" s="34">
        <v>698</v>
      </c>
      <c r="C13" s="34">
        <v>985</v>
      </c>
      <c r="J13" s="41">
        <v>1150</v>
      </c>
      <c r="K13" s="42">
        <v>45303</v>
      </c>
      <c r="L13" s="43" t="s">
        <v>108</v>
      </c>
      <c r="M13" s="41"/>
      <c r="T13"/>
    </row>
    <row r="14" spans="1:20" ht="15.5" x14ac:dyDescent="0.35">
      <c r="A14" s="40" t="s">
        <v>93</v>
      </c>
      <c r="B14" s="40"/>
      <c r="C14" s="40"/>
      <c r="J14" s="41">
        <v>6400</v>
      </c>
      <c r="K14" s="42">
        <v>45304</v>
      </c>
      <c r="L14" s="45" t="s">
        <v>50</v>
      </c>
      <c r="M14" s="41">
        <v>6400</v>
      </c>
      <c r="O14" s="68" t="s">
        <v>192</v>
      </c>
      <c r="P14" s="69"/>
      <c r="Q14" s="69"/>
      <c r="R14"/>
      <c r="T14"/>
    </row>
    <row r="15" spans="1:20" ht="15.5" x14ac:dyDescent="0.35">
      <c r="A15" s="40" t="s">
        <v>94</v>
      </c>
      <c r="B15" s="34"/>
      <c r="C15" s="34"/>
      <c r="J15" s="41">
        <v>3644</v>
      </c>
      <c r="K15" s="42">
        <v>45305</v>
      </c>
      <c r="L15" s="43" t="s">
        <v>109</v>
      </c>
      <c r="M15" s="41">
        <v>3644</v>
      </c>
      <c r="O15" s="57" t="s">
        <v>112</v>
      </c>
      <c r="P15" s="34" t="s">
        <v>210</v>
      </c>
      <c r="Q15" s="34" t="s">
        <v>113</v>
      </c>
      <c r="S15"/>
    </row>
    <row r="16" spans="1:20" x14ac:dyDescent="0.35">
      <c r="A16" s="40" t="s">
        <v>97</v>
      </c>
      <c r="B16" s="34"/>
      <c r="C16" s="34"/>
      <c r="O16" s="47">
        <v>51.637663613351798</v>
      </c>
      <c r="P16" s="67"/>
      <c r="Q16" s="67"/>
      <c r="S16"/>
    </row>
    <row r="17" spans="1:19" x14ac:dyDescent="0.35">
      <c r="A17" s="40" t="s">
        <v>98</v>
      </c>
      <c r="B17" s="34"/>
      <c r="C17" s="34"/>
      <c r="O17" s="47">
        <v>12.654436433743328</v>
      </c>
      <c r="P17" s="67"/>
      <c r="Q17" s="67"/>
      <c r="S17"/>
    </row>
    <row r="18" spans="1:19" x14ac:dyDescent="0.35">
      <c r="A18" s="40" t="s">
        <v>95</v>
      </c>
      <c r="B18" s="34"/>
      <c r="C18" s="34"/>
      <c r="O18" s="47">
        <v>3.5565201488569675</v>
      </c>
      <c r="P18" s="67"/>
      <c r="Q18" s="67"/>
      <c r="S18"/>
    </row>
    <row r="19" spans="1:19" x14ac:dyDescent="0.35">
      <c r="O19" s="47">
        <v>22.318255121444398</v>
      </c>
      <c r="P19" s="67"/>
      <c r="Q19" s="67"/>
      <c r="S19"/>
    </row>
    <row r="20" spans="1:19" x14ac:dyDescent="0.35">
      <c r="O20" s="47">
        <v>11.269735870050404</v>
      </c>
      <c r="P20" s="67"/>
      <c r="Q20" s="67"/>
    </row>
    <row r="21" spans="1:19" x14ac:dyDescent="0.35">
      <c r="O21" s="47">
        <v>89.749137958402812</v>
      </c>
      <c r="P21" s="67"/>
      <c r="Q21" s="67"/>
    </row>
    <row r="22" spans="1:19" x14ac:dyDescent="0.35">
      <c r="O22" s="47">
        <v>23.4092027192372</v>
      </c>
      <c r="P22" s="67"/>
      <c r="Q22" s="67"/>
    </row>
    <row r="23" spans="1:19" x14ac:dyDescent="0.35">
      <c r="O23" s="47">
        <v>23.707011571984228</v>
      </c>
      <c r="P23" s="67"/>
      <c r="Q23" s="67"/>
    </row>
    <row r="24" spans="1:19" x14ac:dyDescent="0.35">
      <c r="O24" s="47">
        <v>27.54470396785343</v>
      </c>
      <c r="P24" s="67"/>
      <c r="Q24" s="67"/>
    </row>
  </sheetData>
  <mergeCells count="2">
    <mergeCell ref="O8:P8"/>
    <mergeCell ref="O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80E2F-C740-4884-86CE-4D30B8823569}">
  <dimension ref="A1:H35"/>
  <sheetViews>
    <sheetView zoomScaleNormal="100" workbookViewId="0">
      <selection activeCell="J24" sqref="J24"/>
    </sheetView>
  </sheetViews>
  <sheetFormatPr defaultRowHeight="12.5" x14ac:dyDescent="0.25"/>
  <cols>
    <col min="1" max="1" width="15.90625" style="9" bestFit="1" customWidth="1"/>
    <col min="2" max="2" width="16.08984375" style="9" customWidth="1"/>
    <col min="3" max="3" width="13.36328125" style="9" customWidth="1"/>
    <col min="4" max="4" width="17.453125" style="9" bestFit="1" customWidth="1"/>
    <col min="5" max="5" width="14.6328125" style="9" customWidth="1"/>
    <col min="6" max="6" width="12.90625" style="9" customWidth="1"/>
    <col min="7" max="7" width="13.1796875" style="9" customWidth="1"/>
    <col min="8" max="8" width="13.90625" style="9" customWidth="1"/>
    <col min="9" max="16384" width="8.7265625" style="9"/>
  </cols>
  <sheetData>
    <row r="1" spans="1:8" ht="14.5" x14ac:dyDescent="0.35">
      <c r="A1" s="21" t="s">
        <v>183</v>
      </c>
      <c r="B1" s="24">
        <v>500</v>
      </c>
      <c r="C1" s="15"/>
      <c r="D1" s="21" t="s">
        <v>31</v>
      </c>
      <c r="E1" s="22">
        <v>0.1</v>
      </c>
      <c r="F1" s="15"/>
      <c r="G1" s="16"/>
    </row>
    <row r="2" spans="1:8" ht="14.5" x14ac:dyDescent="0.35">
      <c r="A2" s="15"/>
      <c r="B2" s="15"/>
      <c r="C2" s="15"/>
      <c r="D2" s="16"/>
      <c r="E2" s="15"/>
      <c r="F2" s="15"/>
      <c r="G2" s="15"/>
    </row>
    <row r="3" spans="1:8" ht="14.5" x14ac:dyDescent="0.35">
      <c r="A3" s="21" t="s">
        <v>75</v>
      </c>
      <c r="B3" s="21" t="s">
        <v>76</v>
      </c>
      <c r="C3" s="15"/>
      <c r="D3" s="21" t="s">
        <v>1</v>
      </c>
      <c r="E3" s="21" t="s">
        <v>35</v>
      </c>
      <c r="F3" s="21" t="s">
        <v>36</v>
      </c>
      <c r="G3" s="15"/>
      <c r="H3" s="55" t="s">
        <v>184</v>
      </c>
    </row>
    <row r="4" spans="1:8" ht="14.5" x14ac:dyDescent="0.35">
      <c r="A4" s="14">
        <v>4</v>
      </c>
      <c r="B4" s="17"/>
      <c r="C4" s="15"/>
      <c r="D4" s="14" t="s">
        <v>25</v>
      </c>
      <c r="E4" s="23">
        <v>7901</v>
      </c>
      <c r="F4" s="17"/>
      <c r="G4" s="15"/>
      <c r="H4" s="55" t="s">
        <v>185</v>
      </c>
    </row>
    <row r="5" spans="1:8" ht="14.5" x14ac:dyDescent="0.35">
      <c r="A5" s="14">
        <v>15</v>
      </c>
      <c r="B5" s="17"/>
      <c r="C5" s="15"/>
      <c r="D5" s="14" t="s">
        <v>37</v>
      </c>
      <c r="E5" s="23">
        <v>2933</v>
      </c>
      <c r="F5" s="17"/>
      <c r="G5" s="15"/>
      <c r="H5" s="55" t="s">
        <v>187</v>
      </c>
    </row>
    <row r="6" spans="1:8" ht="14.5" x14ac:dyDescent="0.35">
      <c r="A6" s="14">
        <v>21</v>
      </c>
      <c r="B6" s="17"/>
      <c r="C6" s="15"/>
      <c r="D6" s="14" t="s">
        <v>26</v>
      </c>
      <c r="E6" s="23">
        <v>2900</v>
      </c>
      <c r="F6" s="17"/>
      <c r="G6" s="15"/>
      <c r="H6" s="55" t="s">
        <v>188</v>
      </c>
    </row>
    <row r="7" spans="1:8" ht="14.5" x14ac:dyDescent="0.35">
      <c r="A7" s="14">
        <v>25</v>
      </c>
      <c r="B7" s="17"/>
      <c r="C7" s="15"/>
      <c r="D7" s="14" t="s">
        <v>27</v>
      </c>
      <c r="E7" s="23">
        <v>6345</v>
      </c>
      <c r="F7" s="17"/>
      <c r="G7" s="15"/>
      <c r="H7" s="20" t="s">
        <v>189</v>
      </c>
    </row>
    <row r="8" spans="1:8" ht="14.5" x14ac:dyDescent="0.35">
      <c r="A8" s="14">
        <v>5</v>
      </c>
      <c r="B8" s="17"/>
      <c r="C8" s="15"/>
      <c r="D8" s="14" t="s">
        <v>17</v>
      </c>
      <c r="E8" s="23">
        <v>2087</v>
      </c>
      <c r="F8" s="17"/>
      <c r="G8" s="15"/>
    </row>
    <row r="9" spans="1:8" ht="14.5" x14ac:dyDescent="0.35">
      <c r="A9" s="14">
        <v>30</v>
      </c>
      <c r="B9" s="17"/>
      <c r="C9" s="15"/>
      <c r="D9" s="14" t="s">
        <v>38</v>
      </c>
      <c r="E9" s="23">
        <v>6823</v>
      </c>
      <c r="F9" s="17"/>
      <c r="G9" s="15"/>
    </row>
    <row r="10" spans="1:8" ht="14.5" x14ac:dyDescent="0.35">
      <c r="A10" s="14">
        <v>21</v>
      </c>
      <c r="B10" s="17"/>
      <c r="C10" s="15"/>
      <c r="D10" s="14" t="s">
        <v>13</v>
      </c>
      <c r="E10" s="23">
        <v>5437</v>
      </c>
      <c r="F10" s="17"/>
      <c r="G10" s="15"/>
    </row>
    <row r="11" spans="1:8" ht="14.5" x14ac:dyDescent="0.35">
      <c r="A11" s="14">
        <v>2</v>
      </c>
      <c r="B11" s="17"/>
      <c r="C11" s="15"/>
      <c r="D11" s="14" t="s">
        <v>39</v>
      </c>
      <c r="E11" s="23">
        <v>3452</v>
      </c>
      <c r="F11" s="17"/>
      <c r="G11" s="15"/>
    </row>
    <row r="12" spans="1:8" ht="14.5" x14ac:dyDescent="0.35">
      <c r="A12" s="14">
        <v>9</v>
      </c>
      <c r="B12" s="17"/>
      <c r="C12" s="15"/>
      <c r="D12" s="14" t="s">
        <v>40</v>
      </c>
      <c r="E12" s="23">
        <v>5764</v>
      </c>
      <c r="F12" s="17"/>
      <c r="G12" s="15"/>
    </row>
    <row r="13" spans="1:8" ht="14.5" x14ac:dyDescent="0.35">
      <c r="A13" s="14">
        <v>11</v>
      </c>
      <c r="B13" s="17"/>
      <c r="C13" s="15"/>
      <c r="D13" s="14" t="s">
        <v>41</v>
      </c>
      <c r="E13" s="23">
        <v>6786</v>
      </c>
      <c r="F13" s="17"/>
      <c r="G13" s="15"/>
    </row>
    <row r="14" spans="1:8" ht="14.5" x14ac:dyDescent="0.35">
      <c r="A14" s="14">
        <v>10</v>
      </c>
      <c r="B14" s="17"/>
      <c r="C14" s="15"/>
      <c r="D14" s="14" t="s">
        <v>26</v>
      </c>
      <c r="E14" s="17">
        <v>5998</v>
      </c>
      <c r="F14" s="17"/>
      <c r="G14" s="15"/>
    </row>
    <row r="15" spans="1:8" ht="14.5" x14ac:dyDescent="0.35">
      <c r="A15" s="14">
        <v>18</v>
      </c>
      <c r="B15" s="17"/>
      <c r="C15" s="15"/>
      <c r="D15" s="14" t="s">
        <v>27</v>
      </c>
      <c r="E15" s="17">
        <v>2157</v>
      </c>
      <c r="F15" s="17"/>
      <c r="G15" s="15"/>
    </row>
    <row r="16" spans="1:8" ht="14.5" x14ac:dyDescent="0.35">
      <c r="A16" s="14">
        <v>20</v>
      </c>
      <c r="B16" s="17"/>
      <c r="C16" s="15"/>
      <c r="D16" s="14" t="s">
        <v>30</v>
      </c>
      <c r="E16" s="17">
        <v>5444</v>
      </c>
      <c r="F16" s="17"/>
      <c r="G16" s="15"/>
    </row>
    <row r="17" spans="1:7" ht="14.5" x14ac:dyDescent="0.35">
      <c r="A17" s="14">
        <v>12</v>
      </c>
      <c r="B17" s="17"/>
      <c r="C17" s="15"/>
      <c r="D17" s="14" t="s">
        <v>42</v>
      </c>
      <c r="E17" s="17">
        <v>7369</v>
      </c>
      <c r="F17" s="17"/>
      <c r="G17" s="15"/>
    </row>
    <row r="18" spans="1:7" ht="14.5" x14ac:dyDescent="0.35">
      <c r="A18" s="14">
        <v>10</v>
      </c>
      <c r="B18" s="17"/>
      <c r="C18" s="15"/>
      <c r="D18" s="14" t="s">
        <v>16</v>
      </c>
      <c r="E18" s="17">
        <v>9893</v>
      </c>
      <c r="F18" s="17"/>
      <c r="G18" s="15"/>
    </row>
    <row r="19" spans="1:7" ht="14.5" x14ac:dyDescent="0.35">
      <c r="A19" s="14">
        <v>11</v>
      </c>
      <c r="B19" s="17"/>
      <c r="C19" s="15"/>
      <c r="D19" s="14" t="s">
        <v>43</v>
      </c>
      <c r="E19" s="17">
        <v>5649</v>
      </c>
      <c r="F19" s="17"/>
      <c r="G19" s="15"/>
    </row>
    <row r="20" spans="1:7" ht="14.5" x14ac:dyDescent="0.35">
      <c r="A20" s="14">
        <v>8</v>
      </c>
      <c r="B20" s="17"/>
      <c r="C20" s="15"/>
      <c r="D20" s="14" t="s">
        <v>44</v>
      </c>
      <c r="E20" s="17">
        <v>3090</v>
      </c>
      <c r="F20" s="17"/>
      <c r="G20" s="15"/>
    </row>
    <row r="21" spans="1:7" ht="14.5" x14ac:dyDescent="0.35">
      <c r="A21"/>
      <c r="B21"/>
      <c r="C21"/>
      <c r="D21"/>
      <c r="E21"/>
      <c r="F21"/>
      <c r="G21" s="15"/>
    </row>
    <row r="22" spans="1:7" ht="14.5" x14ac:dyDescent="0.35">
      <c r="A22"/>
      <c r="B22"/>
      <c r="C22"/>
      <c r="D22"/>
      <c r="E22"/>
      <c r="F22"/>
      <c r="G22" s="15"/>
    </row>
    <row r="23" spans="1:7" x14ac:dyDescent="0.25">
      <c r="A23"/>
      <c r="B23"/>
      <c r="C23"/>
      <c r="D23"/>
      <c r="E23"/>
      <c r="F23"/>
    </row>
    <row r="24" spans="1:7" ht="14.5" x14ac:dyDescent="0.25">
      <c r="A24" s="84" t="s">
        <v>186</v>
      </c>
      <c r="B24" s="85"/>
      <c r="C24" s="85"/>
      <c r="D24" s="85"/>
      <c r="E24" s="86"/>
      <c r="F24"/>
    </row>
    <row r="25" spans="1:7" ht="14.5" x14ac:dyDescent="0.35">
      <c r="A25" s="10" t="s">
        <v>55</v>
      </c>
      <c r="B25" s="10" t="s">
        <v>71</v>
      </c>
      <c r="C25" s="10" t="s">
        <v>72</v>
      </c>
      <c r="D25" s="10" t="s">
        <v>73</v>
      </c>
      <c r="E25" s="10" t="s">
        <v>74</v>
      </c>
      <c r="F25"/>
    </row>
    <row r="26" spans="1:7" ht="14.5" x14ac:dyDescent="0.35">
      <c r="A26" s="11" t="s">
        <v>47</v>
      </c>
      <c r="B26" s="12">
        <v>22997.5</v>
      </c>
      <c r="C26" s="12">
        <v>25346.81</v>
      </c>
      <c r="D26" s="12"/>
      <c r="E26" s="27"/>
      <c r="F26"/>
    </row>
    <row r="27" spans="1:7" ht="14.5" x14ac:dyDescent="0.35">
      <c r="A27" s="11" t="s">
        <v>51</v>
      </c>
      <c r="B27" s="12">
        <v>17458.04</v>
      </c>
      <c r="C27" s="12">
        <v>19911.59</v>
      </c>
      <c r="D27" s="12"/>
      <c r="E27" s="27"/>
      <c r="F27"/>
    </row>
    <row r="28" spans="1:7" ht="14.5" x14ac:dyDescent="0.35">
      <c r="A28" s="11" t="s">
        <v>48</v>
      </c>
      <c r="B28" s="12">
        <v>4937.42</v>
      </c>
      <c r="C28" s="12">
        <v>5341.23</v>
      </c>
      <c r="D28" s="12"/>
      <c r="E28" s="27"/>
      <c r="F28"/>
    </row>
    <row r="29" spans="1:7" ht="14.5" x14ac:dyDescent="0.35">
      <c r="A29" s="11" t="s">
        <v>46</v>
      </c>
      <c r="B29" s="12">
        <v>4225.92</v>
      </c>
      <c r="C29" s="12">
        <v>4256.54</v>
      </c>
      <c r="D29" s="12"/>
      <c r="E29" s="27"/>
      <c r="F29"/>
    </row>
    <row r="30" spans="1:7" ht="14.5" x14ac:dyDescent="0.35">
      <c r="A30" s="11" t="s">
        <v>54</v>
      </c>
      <c r="B30" s="12">
        <v>3177.92</v>
      </c>
      <c r="C30" s="12">
        <v>3534.74</v>
      </c>
      <c r="D30" s="12"/>
      <c r="E30" s="27"/>
      <c r="F30"/>
    </row>
    <row r="31" spans="1:7" ht="14.5" x14ac:dyDescent="0.35">
      <c r="A31" s="11" t="s">
        <v>45</v>
      </c>
      <c r="B31" s="12">
        <v>3187.63</v>
      </c>
      <c r="C31" s="12">
        <v>3376</v>
      </c>
      <c r="D31" s="12"/>
      <c r="E31" s="27"/>
      <c r="F31"/>
    </row>
    <row r="32" spans="1:7" ht="14.5" x14ac:dyDescent="0.35">
      <c r="A32" s="11" t="s">
        <v>49</v>
      </c>
      <c r="B32" s="12">
        <v>2435.4899999999998</v>
      </c>
      <c r="C32" s="12">
        <v>2936.7</v>
      </c>
      <c r="D32" s="12"/>
      <c r="E32" s="27"/>
    </row>
    <row r="33" spans="1:5" ht="14.5" x14ac:dyDescent="0.35">
      <c r="A33" s="11" t="s">
        <v>53</v>
      </c>
      <c r="B33" s="12">
        <v>1990.76</v>
      </c>
      <c r="C33" s="12">
        <v>2221.2199999999998</v>
      </c>
      <c r="D33" s="12"/>
      <c r="E33" s="27"/>
    </row>
    <row r="34" spans="1:5" ht="14.5" x14ac:dyDescent="0.35">
      <c r="A34" s="11" t="s">
        <v>52</v>
      </c>
      <c r="B34" s="12">
        <v>2101.2800000000002</v>
      </c>
      <c r="C34" s="12">
        <v>2158.33</v>
      </c>
      <c r="D34" s="12"/>
      <c r="E34" s="27"/>
    </row>
    <row r="35" spans="1:5" ht="14.5" x14ac:dyDescent="0.35">
      <c r="A35" s="11" t="s">
        <v>50</v>
      </c>
      <c r="B35" s="12">
        <v>1608.08</v>
      </c>
      <c r="C35" s="12">
        <v>1833.27</v>
      </c>
      <c r="D35" s="12"/>
      <c r="E35" s="27"/>
    </row>
  </sheetData>
  <mergeCells count="1">
    <mergeCell ref="A24:E2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967C-E226-4E1E-86CE-981DBD2BB450}">
  <dimension ref="A1:H35"/>
  <sheetViews>
    <sheetView zoomScaleNormal="100" workbookViewId="0">
      <selection activeCell="H17" sqref="H17"/>
    </sheetView>
  </sheetViews>
  <sheetFormatPr defaultRowHeight="12.5" x14ac:dyDescent="0.25"/>
  <cols>
    <col min="1" max="1" width="15.90625" style="9" bestFit="1" customWidth="1"/>
    <col min="2" max="2" width="16.08984375" style="9" customWidth="1"/>
    <col min="3" max="3" width="13.36328125" style="9" customWidth="1"/>
    <col min="4" max="4" width="17.453125" style="9" bestFit="1" customWidth="1"/>
    <col min="5" max="5" width="14.6328125" style="9" customWidth="1"/>
    <col min="6" max="6" width="12.90625" style="9" customWidth="1"/>
    <col min="7" max="7" width="13.1796875" style="9" customWidth="1"/>
    <col min="8" max="8" width="13.90625" style="9" customWidth="1"/>
    <col min="9" max="16384" width="8.7265625" style="9"/>
  </cols>
  <sheetData>
    <row r="1" spans="1:8" ht="14.5" x14ac:dyDescent="0.35">
      <c r="A1" s="21" t="s">
        <v>183</v>
      </c>
      <c r="B1" s="24">
        <v>500</v>
      </c>
      <c r="C1" s="15"/>
      <c r="D1" s="21" t="s">
        <v>31</v>
      </c>
      <c r="E1" s="22">
        <v>0.1</v>
      </c>
      <c r="F1" s="15"/>
      <c r="G1" s="16"/>
    </row>
    <row r="2" spans="1:8" ht="14.5" x14ac:dyDescent="0.35">
      <c r="A2" s="15"/>
      <c r="B2" s="15"/>
      <c r="C2" s="15"/>
      <c r="D2" s="16"/>
      <c r="E2" s="15"/>
      <c r="F2" s="15"/>
      <c r="G2" s="15"/>
    </row>
    <row r="3" spans="1:8" ht="14.5" x14ac:dyDescent="0.35">
      <c r="A3" s="21" t="s">
        <v>75</v>
      </c>
      <c r="B3" s="21" t="s">
        <v>76</v>
      </c>
      <c r="C3" s="15"/>
      <c r="D3" s="21" t="s">
        <v>1</v>
      </c>
      <c r="E3" s="21" t="s">
        <v>35</v>
      </c>
      <c r="F3" s="21" t="s">
        <v>36</v>
      </c>
      <c r="G3" s="15"/>
      <c r="H3" s="9" t="s">
        <v>184</v>
      </c>
    </row>
    <row r="4" spans="1:8" ht="14.5" x14ac:dyDescent="0.35">
      <c r="A4" s="14">
        <v>4</v>
      </c>
      <c r="B4" s="17">
        <f>A4*$B$1</f>
        <v>2000</v>
      </c>
      <c r="C4" s="15"/>
      <c r="D4" s="14" t="s">
        <v>25</v>
      </c>
      <c r="E4" s="23">
        <v>7901</v>
      </c>
      <c r="F4" s="17">
        <f>E4*$E$1</f>
        <v>790.1</v>
      </c>
      <c r="G4" s="15"/>
      <c r="H4" s="9" t="s">
        <v>185</v>
      </c>
    </row>
    <row r="5" spans="1:8" ht="14.5" x14ac:dyDescent="0.35">
      <c r="A5" s="14">
        <v>15</v>
      </c>
      <c r="B5" s="17">
        <f t="shared" ref="B5:B20" si="0">A5*$B$1</f>
        <v>7500</v>
      </c>
      <c r="C5" s="15"/>
      <c r="D5" s="14" t="s">
        <v>37</v>
      </c>
      <c r="E5" s="23">
        <v>2933</v>
      </c>
      <c r="F5" s="17">
        <f t="shared" ref="F5:F20" si="1">E5*$E$1</f>
        <v>293.3</v>
      </c>
      <c r="G5" s="15"/>
      <c r="H5" s="9" t="s">
        <v>187</v>
      </c>
    </row>
    <row r="6" spans="1:8" ht="14.5" x14ac:dyDescent="0.35">
      <c r="A6" s="14">
        <v>21</v>
      </c>
      <c r="B6" s="17">
        <f t="shared" si="0"/>
        <v>10500</v>
      </c>
      <c r="C6" s="15"/>
      <c r="D6" s="14" t="s">
        <v>26</v>
      </c>
      <c r="E6" s="23">
        <v>2900</v>
      </c>
      <c r="F6" s="17">
        <f t="shared" si="1"/>
        <v>290</v>
      </c>
      <c r="G6" s="15"/>
      <c r="H6" s="9" t="s">
        <v>188</v>
      </c>
    </row>
    <row r="7" spans="1:8" ht="14.5" x14ac:dyDescent="0.35">
      <c r="A7" s="14">
        <v>25</v>
      </c>
      <c r="B7" s="17">
        <f t="shared" si="0"/>
        <v>12500</v>
      </c>
      <c r="C7" s="15"/>
      <c r="D7" s="14" t="s">
        <v>27</v>
      </c>
      <c r="E7" s="23">
        <v>6345</v>
      </c>
      <c r="F7" s="17">
        <f t="shared" si="1"/>
        <v>634.5</v>
      </c>
      <c r="G7" s="15"/>
    </row>
    <row r="8" spans="1:8" ht="14.5" x14ac:dyDescent="0.35">
      <c r="A8" s="14">
        <v>5</v>
      </c>
      <c r="B8" s="17">
        <f t="shared" si="0"/>
        <v>2500</v>
      </c>
      <c r="C8" s="15"/>
      <c r="D8" s="14" t="s">
        <v>17</v>
      </c>
      <c r="E8" s="23">
        <v>2087</v>
      </c>
      <c r="F8" s="17">
        <f t="shared" si="1"/>
        <v>208.70000000000002</v>
      </c>
      <c r="G8" s="15"/>
    </row>
    <row r="9" spans="1:8" ht="14.5" x14ac:dyDescent="0.35">
      <c r="A9" s="14">
        <v>30</v>
      </c>
      <c r="B9" s="17">
        <f t="shared" si="0"/>
        <v>15000</v>
      </c>
      <c r="C9" s="15"/>
      <c r="D9" s="14" t="s">
        <v>38</v>
      </c>
      <c r="E9" s="23">
        <v>6823</v>
      </c>
      <c r="F9" s="17">
        <f t="shared" si="1"/>
        <v>682.30000000000007</v>
      </c>
      <c r="G9" s="15"/>
    </row>
    <row r="10" spans="1:8" ht="14.5" x14ac:dyDescent="0.35">
      <c r="A10" s="14">
        <v>21</v>
      </c>
      <c r="B10" s="17">
        <f t="shared" si="0"/>
        <v>10500</v>
      </c>
      <c r="C10" s="15"/>
      <c r="D10" s="14" t="s">
        <v>13</v>
      </c>
      <c r="E10" s="23">
        <v>5437</v>
      </c>
      <c r="F10" s="17">
        <f t="shared" si="1"/>
        <v>543.70000000000005</v>
      </c>
      <c r="G10" s="15"/>
    </row>
    <row r="11" spans="1:8" ht="14.5" x14ac:dyDescent="0.35">
      <c r="A11" s="14">
        <v>2</v>
      </c>
      <c r="B11" s="17">
        <f t="shared" si="0"/>
        <v>1000</v>
      </c>
      <c r="C11" s="15"/>
      <c r="D11" s="14" t="s">
        <v>39</v>
      </c>
      <c r="E11" s="23">
        <v>3452</v>
      </c>
      <c r="F11" s="17">
        <f t="shared" si="1"/>
        <v>345.20000000000005</v>
      </c>
      <c r="G11" s="15"/>
    </row>
    <row r="12" spans="1:8" ht="14.5" x14ac:dyDescent="0.35">
      <c r="A12" s="14">
        <v>9</v>
      </c>
      <c r="B12" s="17">
        <f t="shared" si="0"/>
        <v>4500</v>
      </c>
      <c r="C12" s="15"/>
      <c r="D12" s="14" t="s">
        <v>40</v>
      </c>
      <c r="E12" s="23">
        <v>5764</v>
      </c>
      <c r="F12" s="17">
        <f t="shared" si="1"/>
        <v>576.4</v>
      </c>
      <c r="G12" s="15"/>
    </row>
    <row r="13" spans="1:8" ht="14.5" x14ac:dyDescent="0.35">
      <c r="A13" s="14">
        <v>11</v>
      </c>
      <c r="B13" s="17">
        <f t="shared" si="0"/>
        <v>5500</v>
      </c>
      <c r="C13" s="15"/>
      <c r="D13" s="14" t="s">
        <v>41</v>
      </c>
      <c r="E13" s="23">
        <v>6786</v>
      </c>
      <c r="F13" s="17">
        <f t="shared" si="1"/>
        <v>678.6</v>
      </c>
      <c r="G13" s="15"/>
    </row>
    <row r="14" spans="1:8" ht="14.5" x14ac:dyDescent="0.35">
      <c r="A14" s="14">
        <v>10</v>
      </c>
      <c r="B14" s="17">
        <f t="shared" si="0"/>
        <v>5000</v>
      </c>
      <c r="C14" s="15"/>
      <c r="D14" s="14" t="s">
        <v>26</v>
      </c>
      <c r="E14" s="17">
        <v>5998</v>
      </c>
      <c r="F14" s="17">
        <f t="shared" si="1"/>
        <v>599.80000000000007</v>
      </c>
      <c r="G14" s="15"/>
    </row>
    <row r="15" spans="1:8" ht="14.5" x14ac:dyDescent="0.35">
      <c r="A15" s="14">
        <v>18</v>
      </c>
      <c r="B15" s="17">
        <f t="shared" si="0"/>
        <v>9000</v>
      </c>
      <c r="C15" s="15"/>
      <c r="D15" s="14" t="s">
        <v>27</v>
      </c>
      <c r="E15" s="17">
        <v>2157</v>
      </c>
      <c r="F15" s="17">
        <f t="shared" si="1"/>
        <v>215.70000000000002</v>
      </c>
      <c r="G15" s="15"/>
    </row>
    <row r="16" spans="1:8" ht="14.5" x14ac:dyDescent="0.35">
      <c r="A16" s="14">
        <v>20</v>
      </c>
      <c r="B16" s="17">
        <f t="shared" si="0"/>
        <v>10000</v>
      </c>
      <c r="C16" s="15"/>
      <c r="D16" s="14" t="s">
        <v>30</v>
      </c>
      <c r="E16" s="17">
        <v>5444</v>
      </c>
      <c r="F16" s="17">
        <f t="shared" si="1"/>
        <v>544.4</v>
      </c>
      <c r="G16" s="15"/>
    </row>
    <row r="17" spans="1:7" ht="14.5" x14ac:dyDescent="0.35">
      <c r="A17" s="14">
        <v>12</v>
      </c>
      <c r="B17" s="17">
        <f t="shared" si="0"/>
        <v>6000</v>
      </c>
      <c r="C17" s="15"/>
      <c r="D17" s="14" t="s">
        <v>42</v>
      </c>
      <c r="E17" s="17">
        <v>7369</v>
      </c>
      <c r="F17" s="17">
        <f t="shared" si="1"/>
        <v>736.90000000000009</v>
      </c>
      <c r="G17" s="15"/>
    </row>
    <row r="18" spans="1:7" ht="14.5" x14ac:dyDescent="0.35">
      <c r="A18" s="14">
        <v>10</v>
      </c>
      <c r="B18" s="17">
        <f t="shared" si="0"/>
        <v>5000</v>
      </c>
      <c r="C18" s="15"/>
      <c r="D18" s="14" t="s">
        <v>16</v>
      </c>
      <c r="E18" s="17">
        <v>9893</v>
      </c>
      <c r="F18" s="17">
        <f t="shared" si="1"/>
        <v>989.30000000000007</v>
      </c>
      <c r="G18" s="15"/>
    </row>
    <row r="19" spans="1:7" ht="14.5" x14ac:dyDescent="0.35">
      <c r="A19" s="14">
        <v>11</v>
      </c>
      <c r="B19" s="17">
        <f t="shared" si="0"/>
        <v>5500</v>
      </c>
      <c r="C19" s="15"/>
      <c r="D19" s="14" t="s">
        <v>43</v>
      </c>
      <c r="E19" s="17">
        <v>5649</v>
      </c>
      <c r="F19" s="17">
        <f t="shared" si="1"/>
        <v>564.9</v>
      </c>
      <c r="G19" s="15"/>
    </row>
    <row r="20" spans="1:7" ht="14.5" x14ac:dyDescent="0.35">
      <c r="A20" s="14">
        <v>8</v>
      </c>
      <c r="B20" s="17">
        <f t="shared" si="0"/>
        <v>4000</v>
      </c>
      <c r="C20" s="15"/>
      <c r="D20" s="14" t="s">
        <v>44</v>
      </c>
      <c r="E20" s="17">
        <v>3090</v>
      </c>
      <c r="F20" s="17">
        <f t="shared" si="1"/>
        <v>309</v>
      </c>
      <c r="G20" s="15"/>
    </row>
    <row r="21" spans="1:7" ht="14.5" x14ac:dyDescent="0.35">
      <c r="A21"/>
      <c r="B21"/>
      <c r="C21"/>
      <c r="D21"/>
      <c r="E21"/>
      <c r="F21"/>
      <c r="G21" s="15"/>
    </row>
    <row r="22" spans="1:7" ht="14.5" x14ac:dyDescent="0.35">
      <c r="A22"/>
      <c r="B22"/>
      <c r="C22"/>
      <c r="D22"/>
      <c r="E22"/>
      <c r="F22"/>
      <c r="G22" s="15"/>
    </row>
    <row r="23" spans="1:7" x14ac:dyDescent="0.25">
      <c r="A23"/>
      <c r="B23"/>
      <c r="C23"/>
      <c r="D23"/>
      <c r="E23"/>
      <c r="F23"/>
    </row>
    <row r="24" spans="1:7" ht="14.5" x14ac:dyDescent="0.25">
      <c r="A24" s="84" t="s">
        <v>186</v>
      </c>
      <c r="B24" s="85"/>
      <c r="C24" s="85"/>
      <c r="D24" s="85"/>
      <c r="E24" s="86"/>
      <c r="F24"/>
    </row>
    <row r="25" spans="1:7" ht="14.5" x14ac:dyDescent="0.35">
      <c r="A25" s="10" t="s">
        <v>55</v>
      </c>
      <c r="B25" s="10" t="s">
        <v>71</v>
      </c>
      <c r="C25" s="10" t="s">
        <v>72</v>
      </c>
      <c r="D25" s="10" t="s">
        <v>73</v>
      </c>
      <c r="E25" s="10" t="s">
        <v>74</v>
      </c>
      <c r="F25"/>
    </row>
    <row r="26" spans="1:7" ht="14.5" x14ac:dyDescent="0.35">
      <c r="A26" s="11" t="s">
        <v>47</v>
      </c>
      <c r="B26" s="12">
        <v>22997.5</v>
      </c>
      <c r="C26" s="12">
        <v>25346.81</v>
      </c>
      <c r="D26" s="12">
        <f>C26-B26</f>
        <v>2349.3100000000013</v>
      </c>
      <c r="E26" s="13">
        <f>D26/B26</f>
        <v>0.10215501684965762</v>
      </c>
      <c r="F26"/>
    </row>
    <row r="27" spans="1:7" ht="14.5" x14ac:dyDescent="0.35">
      <c r="A27" s="11" t="s">
        <v>51</v>
      </c>
      <c r="B27" s="12">
        <v>17458.04</v>
      </c>
      <c r="C27" s="12">
        <v>19911.59</v>
      </c>
      <c r="D27" s="12">
        <f t="shared" ref="D27:D35" si="2">C27-B27</f>
        <v>2453.5499999999993</v>
      </c>
      <c r="E27" s="13">
        <f t="shared" ref="E27:E35" si="3">D27/B27</f>
        <v>0.14053983150456748</v>
      </c>
      <c r="F27"/>
    </row>
    <row r="28" spans="1:7" ht="14.5" x14ac:dyDescent="0.35">
      <c r="A28" s="11" t="s">
        <v>48</v>
      </c>
      <c r="B28" s="12">
        <v>4937.42</v>
      </c>
      <c r="C28" s="12">
        <v>5341.23</v>
      </c>
      <c r="D28" s="12">
        <f t="shared" si="2"/>
        <v>403.80999999999949</v>
      </c>
      <c r="E28" s="13">
        <f t="shared" si="3"/>
        <v>8.1785628931709167E-2</v>
      </c>
      <c r="F28"/>
    </row>
    <row r="29" spans="1:7" ht="14.5" x14ac:dyDescent="0.35">
      <c r="A29" s="11" t="s">
        <v>46</v>
      </c>
      <c r="B29" s="12">
        <v>4225.92</v>
      </c>
      <c r="C29" s="12">
        <v>4256.54</v>
      </c>
      <c r="D29" s="12">
        <f t="shared" si="2"/>
        <v>30.619999999999891</v>
      </c>
      <c r="E29" s="13">
        <f t="shared" si="3"/>
        <v>7.2457595032560697E-3</v>
      </c>
      <c r="F29"/>
    </row>
    <row r="30" spans="1:7" ht="14.5" x14ac:dyDescent="0.35">
      <c r="A30" s="11" t="s">
        <v>54</v>
      </c>
      <c r="B30" s="12">
        <v>3177.92</v>
      </c>
      <c r="C30" s="12">
        <v>3534.74</v>
      </c>
      <c r="D30" s="12">
        <f t="shared" si="2"/>
        <v>356.81999999999971</v>
      </c>
      <c r="E30" s="13">
        <f t="shared" si="3"/>
        <v>0.11228098882287776</v>
      </c>
      <c r="F30"/>
    </row>
    <row r="31" spans="1:7" ht="14.5" x14ac:dyDescent="0.35">
      <c r="A31" s="11" t="s">
        <v>45</v>
      </c>
      <c r="B31" s="12">
        <v>3187.63</v>
      </c>
      <c r="C31" s="12">
        <v>3376</v>
      </c>
      <c r="D31" s="12">
        <f t="shared" si="2"/>
        <v>188.36999999999989</v>
      </c>
      <c r="E31" s="13">
        <f t="shared" si="3"/>
        <v>5.9094060477533426E-2</v>
      </c>
      <c r="F31"/>
    </row>
    <row r="32" spans="1:7" ht="14.5" x14ac:dyDescent="0.35">
      <c r="A32" s="11" t="s">
        <v>49</v>
      </c>
      <c r="B32" s="12">
        <v>2435.4899999999998</v>
      </c>
      <c r="C32" s="12">
        <v>2936.7</v>
      </c>
      <c r="D32" s="12">
        <f t="shared" si="2"/>
        <v>501.21000000000004</v>
      </c>
      <c r="E32" s="13">
        <f t="shared" si="3"/>
        <v>0.2057943165441041</v>
      </c>
      <c r="F32"/>
    </row>
    <row r="33" spans="1:6" ht="14.5" x14ac:dyDescent="0.35">
      <c r="A33" s="11" t="s">
        <v>53</v>
      </c>
      <c r="B33" s="12">
        <v>1990.76</v>
      </c>
      <c r="C33" s="12">
        <v>2221.2199999999998</v>
      </c>
      <c r="D33" s="12">
        <f t="shared" si="2"/>
        <v>230.45999999999981</v>
      </c>
      <c r="E33" s="13">
        <f t="shared" si="3"/>
        <v>0.11576483353091273</v>
      </c>
      <c r="F33"/>
    </row>
    <row r="34" spans="1:6" ht="14.5" x14ac:dyDescent="0.35">
      <c r="A34" s="11" t="s">
        <v>52</v>
      </c>
      <c r="B34" s="12">
        <v>2101.2800000000002</v>
      </c>
      <c r="C34" s="12">
        <v>2158.33</v>
      </c>
      <c r="D34" s="12">
        <f t="shared" si="2"/>
        <v>57.049999999999727</v>
      </c>
      <c r="E34" s="13">
        <f t="shared" si="3"/>
        <v>2.715011802329995E-2</v>
      </c>
      <c r="F34"/>
    </row>
    <row r="35" spans="1:6" ht="14.5" x14ac:dyDescent="0.35">
      <c r="A35" s="11" t="s">
        <v>50</v>
      </c>
      <c r="B35" s="12">
        <v>1608.08</v>
      </c>
      <c r="C35" s="12">
        <v>1833.27</v>
      </c>
      <c r="D35" s="12">
        <f t="shared" si="2"/>
        <v>225.19000000000005</v>
      </c>
      <c r="E35" s="13">
        <f t="shared" si="3"/>
        <v>0.14003656534500775</v>
      </c>
    </row>
  </sheetData>
  <mergeCells count="1">
    <mergeCell ref="A24:E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03F94-A607-4533-8E5E-7B288D32C6DF}">
  <dimension ref="A1:L30"/>
  <sheetViews>
    <sheetView workbookViewId="0">
      <selection activeCell="H36" sqref="H36"/>
    </sheetView>
  </sheetViews>
  <sheetFormatPr defaultRowHeight="14.5" x14ac:dyDescent="0.35"/>
  <cols>
    <col min="1" max="1" width="17.08984375" style="48" customWidth="1"/>
    <col min="2" max="2" width="22.08984375" style="54" customWidth="1"/>
    <col min="3" max="3" width="11.81640625" style="48" customWidth="1"/>
    <col min="4" max="4" width="19.36328125" style="48" bestFit="1" customWidth="1"/>
    <col min="5" max="5" width="12.90625" style="48" bestFit="1" customWidth="1"/>
    <col min="6" max="6" width="28.6328125" style="48" bestFit="1" customWidth="1"/>
    <col min="7" max="7" width="8.7265625" style="48"/>
    <col min="8" max="8" width="47.81640625" style="48" customWidth="1"/>
    <col min="9" max="9" width="10.453125" style="48" customWidth="1"/>
    <col min="10" max="10" width="13.453125" style="48" customWidth="1"/>
    <col min="11" max="16384" width="8.7265625" style="48"/>
  </cols>
  <sheetData>
    <row r="1" spans="1:12" x14ac:dyDescent="0.35">
      <c r="A1" s="60" t="s">
        <v>114</v>
      </c>
      <c r="B1" s="61" t="s">
        <v>115</v>
      </c>
      <c r="C1" s="60" t="s">
        <v>116</v>
      </c>
      <c r="D1" s="60" t="s">
        <v>117</v>
      </c>
      <c r="E1" s="60" t="s">
        <v>118</v>
      </c>
      <c r="F1" s="60" t="s">
        <v>119</v>
      </c>
      <c r="H1" s="87" t="s">
        <v>120</v>
      </c>
      <c r="I1" s="88"/>
      <c r="J1" s="28"/>
    </row>
    <row r="2" spans="1:12" x14ac:dyDescent="0.35">
      <c r="A2" s="49" t="s">
        <v>121</v>
      </c>
      <c r="B2" s="50">
        <v>4996.74</v>
      </c>
      <c r="C2" s="49" t="s">
        <v>122</v>
      </c>
      <c r="D2" s="49" t="s">
        <v>123</v>
      </c>
      <c r="E2" s="51">
        <f ca="1">TODAY()+5</f>
        <v>45823</v>
      </c>
      <c r="F2" s="52"/>
      <c r="H2" s="49" t="s">
        <v>195</v>
      </c>
      <c r="I2" s="49"/>
      <c r="J2" s="28"/>
    </row>
    <row r="3" spans="1:12" x14ac:dyDescent="0.35">
      <c r="A3" s="49" t="s">
        <v>124</v>
      </c>
      <c r="B3" s="50">
        <v>903.61</v>
      </c>
      <c r="C3" s="49" t="s">
        <v>125</v>
      </c>
      <c r="D3" s="49" t="s">
        <v>126</v>
      </c>
      <c r="E3" s="51">
        <f ca="1">TODAY()+2</f>
        <v>45820</v>
      </c>
      <c r="F3" s="52"/>
      <c r="H3" s="49" t="s">
        <v>196</v>
      </c>
      <c r="I3" s="49"/>
      <c r="J3" s="28"/>
    </row>
    <row r="4" spans="1:12" x14ac:dyDescent="0.35">
      <c r="A4" s="49" t="s">
        <v>127</v>
      </c>
      <c r="B4" s="50">
        <v>5022.24</v>
      </c>
      <c r="C4" s="49" t="s">
        <v>125</v>
      </c>
      <c r="D4" s="49" t="s">
        <v>128</v>
      </c>
      <c r="E4" s="51">
        <f ca="1">TODAY()+7</f>
        <v>45825</v>
      </c>
      <c r="F4" s="52"/>
      <c r="H4" s="53" t="s">
        <v>197</v>
      </c>
      <c r="I4" s="53"/>
      <c r="J4" s="28"/>
    </row>
    <row r="5" spans="1:12" x14ac:dyDescent="0.35">
      <c r="A5" s="49" t="s">
        <v>129</v>
      </c>
      <c r="B5" s="50">
        <v>1754.85</v>
      </c>
      <c r="C5" s="49" t="s">
        <v>125</v>
      </c>
      <c r="D5" s="49" t="s">
        <v>130</v>
      </c>
      <c r="E5" s="51">
        <f ca="1">TODAY()+11</f>
        <v>45829</v>
      </c>
      <c r="F5" s="52"/>
      <c r="H5" s="49" t="s">
        <v>198</v>
      </c>
      <c r="I5" s="49"/>
      <c r="J5" s="28"/>
    </row>
    <row r="6" spans="1:12" x14ac:dyDescent="0.35">
      <c r="A6" s="49" t="s">
        <v>131</v>
      </c>
      <c r="B6" s="50">
        <v>1303.93</v>
      </c>
      <c r="C6" s="49" t="s">
        <v>122</v>
      </c>
      <c r="D6" s="49" t="s">
        <v>202</v>
      </c>
      <c r="E6" s="51">
        <f ca="1">TODAY()+1</f>
        <v>45819</v>
      </c>
      <c r="F6" s="52"/>
      <c r="H6" s="49" t="s">
        <v>200</v>
      </c>
      <c r="I6" s="49"/>
      <c r="J6" s="28"/>
    </row>
    <row r="7" spans="1:12" x14ac:dyDescent="0.35">
      <c r="A7" s="49" t="s">
        <v>133</v>
      </c>
      <c r="B7" s="50">
        <v>4716.75</v>
      </c>
      <c r="C7" s="49" t="s">
        <v>122</v>
      </c>
      <c r="D7" s="49" t="s">
        <v>132</v>
      </c>
      <c r="E7" s="51">
        <f ca="1">TODAY()+15</f>
        <v>45833</v>
      </c>
      <c r="F7" s="52"/>
      <c r="J7" s="28"/>
    </row>
    <row r="8" spans="1:12" x14ac:dyDescent="0.35">
      <c r="A8" s="49" t="s">
        <v>134</v>
      </c>
      <c r="B8" s="50">
        <v>6444.95</v>
      </c>
      <c r="C8" s="49" t="s">
        <v>122</v>
      </c>
      <c r="D8" s="49" t="s">
        <v>135</v>
      </c>
      <c r="E8" s="51">
        <f ca="1">TODAY()+3</f>
        <v>45821</v>
      </c>
      <c r="F8" s="52"/>
      <c r="J8" s="28"/>
    </row>
    <row r="9" spans="1:12" x14ac:dyDescent="0.35">
      <c r="A9" s="49"/>
      <c r="B9" s="50">
        <v>2397.12</v>
      </c>
      <c r="C9" s="49" t="s">
        <v>122</v>
      </c>
      <c r="D9" s="49" t="s">
        <v>201</v>
      </c>
      <c r="E9" s="51">
        <f ca="1">TODAY()+6</f>
        <v>45824</v>
      </c>
      <c r="F9" s="52"/>
    </row>
    <row r="10" spans="1:12" x14ac:dyDescent="0.35">
      <c r="A10" s="49" t="s">
        <v>136</v>
      </c>
      <c r="B10" s="50">
        <v>5607.81</v>
      </c>
      <c r="C10" s="49" t="s">
        <v>125</v>
      </c>
      <c r="D10" s="49" t="s">
        <v>203</v>
      </c>
      <c r="E10" s="51">
        <f ca="1">TODAY()+19</f>
        <v>45837</v>
      </c>
      <c r="F10" s="52"/>
      <c r="H10" s="62" t="s">
        <v>199</v>
      </c>
      <c r="I10" s="62"/>
      <c r="J10" s="62"/>
      <c r="K10" s="62"/>
      <c r="L10" s="62"/>
    </row>
    <row r="11" spans="1:12" x14ac:dyDescent="0.35">
      <c r="A11" s="49" t="s">
        <v>137</v>
      </c>
      <c r="B11" s="50">
        <v>1391.44</v>
      </c>
      <c r="C11" s="49" t="s">
        <v>122</v>
      </c>
      <c r="D11" s="49" t="s">
        <v>138</v>
      </c>
      <c r="E11" s="51">
        <f ca="1">TODAY()+20</f>
        <v>45838</v>
      </c>
      <c r="F11" s="52"/>
    </row>
    <row r="12" spans="1:12" x14ac:dyDescent="0.35">
      <c r="A12" s="49" t="s">
        <v>139</v>
      </c>
      <c r="B12" s="50">
        <v>6043.64</v>
      </c>
      <c r="C12" s="49" t="s">
        <v>125</v>
      </c>
      <c r="D12" s="49" t="s">
        <v>140</v>
      </c>
      <c r="E12" s="51">
        <f ca="1">TODAY()+2</f>
        <v>45820</v>
      </c>
      <c r="F12" s="52"/>
    </row>
    <row r="13" spans="1:12" x14ac:dyDescent="0.35">
      <c r="A13" s="49" t="s">
        <v>141</v>
      </c>
      <c r="B13" s="50">
        <v>2009.76</v>
      </c>
      <c r="C13" s="49" t="s">
        <v>122</v>
      </c>
      <c r="D13" s="49" t="s">
        <v>142</v>
      </c>
      <c r="E13" s="51">
        <f ca="1">TODAY()+4</f>
        <v>45822</v>
      </c>
      <c r="F13" s="52"/>
    </row>
    <row r="14" spans="1:12" x14ac:dyDescent="0.35">
      <c r="A14" s="49" t="s">
        <v>143</v>
      </c>
      <c r="B14" s="50">
        <v>7034.81</v>
      </c>
      <c r="C14" s="49" t="s">
        <v>122</v>
      </c>
      <c r="D14" s="49" t="s">
        <v>144</v>
      </c>
      <c r="E14" s="51">
        <f ca="1">TODAY()+6</f>
        <v>45824</v>
      </c>
      <c r="F14" s="52"/>
    </row>
    <row r="15" spans="1:12" x14ac:dyDescent="0.35">
      <c r="A15" s="49" t="s">
        <v>145</v>
      </c>
      <c r="B15" s="50">
        <v>2163.91</v>
      </c>
      <c r="C15" s="49" t="s">
        <v>122</v>
      </c>
      <c r="D15" s="49" t="s">
        <v>146</v>
      </c>
      <c r="E15" s="51">
        <f ca="1">TODAY()+8</f>
        <v>45826</v>
      </c>
      <c r="F15" s="52"/>
    </row>
    <row r="16" spans="1:12" x14ac:dyDescent="0.35">
      <c r="A16" s="49" t="s">
        <v>147</v>
      </c>
      <c r="B16" s="50">
        <v>4038.4</v>
      </c>
      <c r="C16" s="49" t="s">
        <v>125</v>
      </c>
      <c r="D16" s="49" t="s">
        <v>148</v>
      </c>
      <c r="E16" s="51">
        <f ca="1">TODAY()+3</f>
        <v>45821</v>
      </c>
      <c r="F16" s="52"/>
    </row>
    <row r="17" spans="1:6" x14ac:dyDescent="0.35">
      <c r="A17" s="49"/>
      <c r="B17" s="50">
        <v>731.32</v>
      </c>
      <c r="C17" s="49" t="s">
        <v>125</v>
      </c>
      <c r="D17" s="49" t="s">
        <v>149</v>
      </c>
      <c r="E17" s="51">
        <f t="shared" ref="E17:E28" ca="1" si="0">TODAY()+5</f>
        <v>45823</v>
      </c>
      <c r="F17" s="52"/>
    </row>
    <row r="18" spans="1:6" x14ac:dyDescent="0.35">
      <c r="A18" s="49" t="s">
        <v>150</v>
      </c>
      <c r="B18" s="50">
        <v>1065.7</v>
      </c>
      <c r="C18" s="49" t="s">
        <v>125</v>
      </c>
      <c r="D18" s="49" t="s">
        <v>151</v>
      </c>
      <c r="E18" s="51">
        <f t="shared" ca="1" si="0"/>
        <v>45823</v>
      </c>
      <c r="F18" s="52"/>
    </row>
    <row r="19" spans="1:6" x14ac:dyDescent="0.35">
      <c r="A19" s="49" t="s">
        <v>152</v>
      </c>
      <c r="B19" s="50">
        <v>3197.5</v>
      </c>
      <c r="C19" s="49" t="s">
        <v>122</v>
      </c>
      <c r="D19" s="49" t="s">
        <v>153</v>
      </c>
      <c r="E19" s="51">
        <f ca="1">TODAY()+12</f>
        <v>45830</v>
      </c>
      <c r="F19" s="52"/>
    </row>
    <row r="20" spans="1:6" x14ac:dyDescent="0.35">
      <c r="A20" s="49" t="s">
        <v>154</v>
      </c>
      <c r="B20" s="50">
        <v>597.07000000000005</v>
      </c>
      <c r="C20" s="49" t="s">
        <v>125</v>
      </c>
      <c r="D20" s="49" t="s">
        <v>204</v>
      </c>
      <c r="E20" s="51">
        <f ca="1">TODAY()+7</f>
        <v>45825</v>
      </c>
      <c r="F20" s="52"/>
    </row>
    <row r="21" spans="1:6" x14ac:dyDescent="0.35">
      <c r="A21" s="49" t="s">
        <v>155</v>
      </c>
      <c r="B21" s="50">
        <v>1707.46</v>
      </c>
      <c r="C21" s="49" t="s">
        <v>122</v>
      </c>
      <c r="D21" s="49" t="s">
        <v>156</v>
      </c>
      <c r="E21" s="51">
        <f ca="1">TODAY()+10</f>
        <v>45828</v>
      </c>
      <c r="F21" s="52"/>
    </row>
    <row r="22" spans="1:6" x14ac:dyDescent="0.35">
      <c r="A22" s="49" t="s">
        <v>157</v>
      </c>
      <c r="B22" s="50">
        <v>2493.71</v>
      </c>
      <c r="C22" s="49" t="s">
        <v>122</v>
      </c>
      <c r="D22" s="49" t="s">
        <v>158</v>
      </c>
      <c r="E22" s="51">
        <f t="shared" ca="1" si="0"/>
        <v>45823</v>
      </c>
      <c r="F22" s="52"/>
    </row>
    <row r="23" spans="1:6" x14ac:dyDescent="0.35">
      <c r="A23" s="49" t="s">
        <v>159</v>
      </c>
      <c r="B23" s="50">
        <v>636.99</v>
      </c>
      <c r="C23" s="49" t="s">
        <v>122</v>
      </c>
      <c r="D23" s="49" t="s">
        <v>160</v>
      </c>
      <c r="E23" s="51">
        <f ca="1">TODAY()+1</f>
        <v>45819</v>
      </c>
      <c r="F23" s="52"/>
    </row>
    <row r="24" spans="1:6" x14ac:dyDescent="0.35">
      <c r="A24" s="49" t="s">
        <v>161</v>
      </c>
      <c r="B24" s="50">
        <v>124.86</v>
      </c>
      <c r="C24" s="49" t="s">
        <v>122</v>
      </c>
      <c r="D24" s="49" t="s">
        <v>162</v>
      </c>
      <c r="E24" s="51">
        <f ca="1">TODAY()+1</f>
        <v>45819</v>
      </c>
      <c r="F24" s="52"/>
    </row>
    <row r="25" spans="1:6" x14ac:dyDescent="0.35">
      <c r="A25" s="49" t="s">
        <v>163</v>
      </c>
      <c r="B25" s="50">
        <v>5064.91</v>
      </c>
      <c r="C25" s="49" t="s">
        <v>125</v>
      </c>
      <c r="D25" s="49" t="s">
        <v>164</v>
      </c>
      <c r="E25" s="51">
        <f t="shared" ca="1" si="0"/>
        <v>45823</v>
      </c>
      <c r="F25" s="52"/>
    </row>
    <row r="26" spans="1:6" x14ac:dyDescent="0.35">
      <c r="A26" s="49" t="s">
        <v>165</v>
      </c>
      <c r="B26" s="50">
        <v>343.47</v>
      </c>
      <c r="C26" s="49" t="s">
        <v>122</v>
      </c>
      <c r="D26" s="49" t="s">
        <v>166</v>
      </c>
      <c r="E26" s="51">
        <f ca="1">TODAY()+13</f>
        <v>45831</v>
      </c>
      <c r="F26" s="52"/>
    </row>
    <row r="27" spans="1:6" x14ac:dyDescent="0.35">
      <c r="A27" s="49" t="s">
        <v>167</v>
      </c>
      <c r="B27" s="50">
        <v>3019.11</v>
      </c>
      <c r="C27" s="49" t="s">
        <v>125</v>
      </c>
      <c r="D27" s="49" t="s">
        <v>205</v>
      </c>
      <c r="E27" s="51">
        <f ca="1">TODAY()+8</f>
        <v>45826</v>
      </c>
      <c r="F27" s="52"/>
    </row>
    <row r="28" spans="1:6" x14ac:dyDescent="0.35">
      <c r="A28" s="49"/>
      <c r="B28" s="50">
        <v>278.77999999999997</v>
      </c>
      <c r="C28" s="49" t="s">
        <v>125</v>
      </c>
      <c r="D28" s="49" t="s">
        <v>168</v>
      </c>
      <c r="E28" s="51">
        <f t="shared" ca="1" si="0"/>
        <v>45823</v>
      </c>
      <c r="F28" s="52"/>
    </row>
    <row r="29" spans="1:6" x14ac:dyDescent="0.35">
      <c r="A29" s="49" t="s">
        <v>169</v>
      </c>
      <c r="B29" s="50">
        <v>4662.7299999999996</v>
      </c>
      <c r="C29" s="49" t="s">
        <v>125</v>
      </c>
      <c r="D29" s="49" t="s">
        <v>170</v>
      </c>
      <c r="E29" s="51">
        <f ca="1">TODAY()+18</f>
        <v>45836</v>
      </c>
      <c r="F29" s="52"/>
    </row>
    <row r="30" spans="1:6" x14ac:dyDescent="0.35">
      <c r="A30" s="49" t="s">
        <v>171</v>
      </c>
      <c r="B30" s="50">
        <v>349.62</v>
      </c>
      <c r="C30" s="49" t="s">
        <v>125</v>
      </c>
      <c r="D30" s="49" t="s">
        <v>172</v>
      </c>
      <c r="E30" s="51">
        <f ca="1">TODAY()+17</f>
        <v>45835</v>
      </c>
      <c r="F30" s="52"/>
    </row>
  </sheetData>
  <mergeCells count="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F000B-C79F-4219-A043-964CA5D2166C}">
  <dimension ref="A1:L30"/>
  <sheetViews>
    <sheetView workbookViewId="0">
      <selection activeCell="H23" sqref="H23"/>
    </sheetView>
  </sheetViews>
  <sheetFormatPr defaultRowHeight="14.5" x14ac:dyDescent="0.35"/>
  <cols>
    <col min="1" max="1" width="17.08984375" style="48" customWidth="1"/>
    <col min="2" max="2" width="22.08984375" style="54" customWidth="1"/>
    <col min="3" max="3" width="11.81640625" style="48" customWidth="1"/>
    <col min="4" max="4" width="19.36328125" style="48" bestFit="1" customWidth="1"/>
    <col min="5" max="5" width="12.90625" style="48" bestFit="1" customWidth="1"/>
    <col min="6" max="6" width="28.6328125" style="48" bestFit="1" customWidth="1"/>
    <col min="7" max="7" width="8.7265625" style="48"/>
    <col min="8" max="8" width="47.81640625" style="48" customWidth="1"/>
    <col min="9" max="9" width="16.08984375" style="48" customWidth="1"/>
    <col min="10" max="16384" width="8.7265625" style="48"/>
  </cols>
  <sheetData>
    <row r="1" spans="1:12" x14ac:dyDescent="0.35">
      <c r="A1" s="60" t="s">
        <v>114</v>
      </c>
      <c r="B1" s="61" t="s">
        <v>115</v>
      </c>
      <c r="C1" s="60" t="s">
        <v>116</v>
      </c>
      <c r="D1" s="60" t="s">
        <v>117</v>
      </c>
      <c r="E1" s="60" t="s">
        <v>118</v>
      </c>
      <c r="F1" s="60" t="s">
        <v>119</v>
      </c>
      <c r="H1" s="87" t="s">
        <v>120</v>
      </c>
      <c r="I1" s="88"/>
      <c r="J1" s="28"/>
    </row>
    <row r="2" spans="1:12" x14ac:dyDescent="0.35">
      <c r="A2" s="49" t="s">
        <v>121</v>
      </c>
      <c r="B2" s="50">
        <v>4996.74</v>
      </c>
      <c r="C2" s="49" t="s">
        <v>122</v>
      </c>
      <c r="D2" s="49" t="s">
        <v>123</v>
      </c>
      <c r="E2" s="51">
        <f ca="1">TODAY()+5</f>
        <v>45823</v>
      </c>
      <c r="F2" s="52">
        <f ca="1">E2-TODAY()</f>
        <v>5</v>
      </c>
      <c r="H2" s="49" t="s">
        <v>195</v>
      </c>
      <c r="I2" s="63">
        <f>SUM(B2:B30)</f>
        <v>80103.19</v>
      </c>
      <c r="J2" s="28"/>
    </row>
    <row r="3" spans="1:12" x14ac:dyDescent="0.35">
      <c r="A3" s="49" t="s">
        <v>124</v>
      </c>
      <c r="B3" s="50">
        <v>903.61</v>
      </c>
      <c r="C3" s="49" t="s">
        <v>125</v>
      </c>
      <c r="D3" s="49" t="s">
        <v>126</v>
      </c>
      <c r="E3" s="51">
        <f ca="1">TODAY()+2</f>
        <v>45820</v>
      </c>
      <c r="F3" s="52">
        <f t="shared" ref="F3:F30" ca="1" si="0">E3-TODAY()</f>
        <v>2</v>
      </c>
      <c r="H3" s="49" t="s">
        <v>196</v>
      </c>
      <c r="I3" s="63">
        <f>AVERAGE(B2:B30)</f>
        <v>2762.1789655172415</v>
      </c>
      <c r="J3" s="28"/>
    </row>
    <row r="4" spans="1:12" x14ac:dyDescent="0.35">
      <c r="A4" s="49" t="s">
        <v>127</v>
      </c>
      <c r="B4" s="50">
        <v>5022.24</v>
      </c>
      <c r="C4" s="49" t="s">
        <v>125</v>
      </c>
      <c r="D4" s="49" t="s">
        <v>128</v>
      </c>
      <c r="E4" s="51">
        <f ca="1">TODAY()+7</f>
        <v>45825</v>
      </c>
      <c r="F4" s="52">
        <f t="shared" ca="1" si="0"/>
        <v>7</v>
      </c>
      <c r="H4" s="53" t="s">
        <v>197</v>
      </c>
      <c r="I4" s="53">
        <f>COUNT(B2:B30)</f>
        <v>29</v>
      </c>
      <c r="J4" s="28"/>
    </row>
    <row r="5" spans="1:12" x14ac:dyDescent="0.35">
      <c r="A5" s="49" t="s">
        <v>129</v>
      </c>
      <c r="B5" s="50">
        <v>1754.85</v>
      </c>
      <c r="C5" s="49" t="s">
        <v>125</v>
      </c>
      <c r="D5" s="49" t="s">
        <v>130</v>
      </c>
      <c r="E5" s="51">
        <f ca="1">TODAY()+11</f>
        <v>45829</v>
      </c>
      <c r="F5" s="52">
        <f t="shared" ca="1" si="0"/>
        <v>11</v>
      </c>
      <c r="H5" s="49" t="s">
        <v>198</v>
      </c>
      <c r="I5" s="49">
        <f>COUNTA(A2:A30)</f>
        <v>26</v>
      </c>
      <c r="J5" s="28"/>
    </row>
    <row r="6" spans="1:12" x14ac:dyDescent="0.35">
      <c r="A6" s="49" t="s">
        <v>131</v>
      </c>
      <c r="B6" s="50">
        <v>1303.93</v>
      </c>
      <c r="C6" s="49" t="s">
        <v>122</v>
      </c>
      <c r="D6" s="49" t="s">
        <v>202</v>
      </c>
      <c r="E6" s="51">
        <f ca="1">TODAY()+1</f>
        <v>45819</v>
      </c>
      <c r="F6" s="52">
        <f t="shared" ca="1" si="0"/>
        <v>1</v>
      </c>
      <c r="H6" s="49" t="s">
        <v>200</v>
      </c>
      <c r="I6" s="49">
        <f>COUNTBLANK(A2:A30)</f>
        <v>3</v>
      </c>
      <c r="J6" s="28"/>
    </row>
    <row r="7" spans="1:12" x14ac:dyDescent="0.35">
      <c r="A7" s="49" t="s">
        <v>133</v>
      </c>
      <c r="B7" s="50">
        <v>4716.75</v>
      </c>
      <c r="C7" s="49" t="s">
        <v>122</v>
      </c>
      <c r="D7" s="49" t="s">
        <v>132</v>
      </c>
      <c r="E7" s="51">
        <f ca="1">TODAY()+15</f>
        <v>45833</v>
      </c>
      <c r="F7" s="52">
        <f t="shared" ca="1" si="0"/>
        <v>15</v>
      </c>
      <c r="J7" s="28"/>
    </row>
    <row r="8" spans="1:12" x14ac:dyDescent="0.35">
      <c r="A8" s="49" t="s">
        <v>134</v>
      </c>
      <c r="B8" s="50">
        <v>6444.95</v>
      </c>
      <c r="C8" s="49" t="s">
        <v>122</v>
      </c>
      <c r="D8" s="49" t="s">
        <v>135</v>
      </c>
      <c r="E8" s="51">
        <f ca="1">TODAY()+3</f>
        <v>45821</v>
      </c>
      <c r="F8" s="52">
        <f t="shared" ca="1" si="0"/>
        <v>3</v>
      </c>
      <c r="J8" s="28"/>
    </row>
    <row r="9" spans="1:12" x14ac:dyDescent="0.35">
      <c r="A9" s="49"/>
      <c r="B9" s="50">
        <v>2397.12</v>
      </c>
      <c r="C9" s="49" t="s">
        <v>122</v>
      </c>
      <c r="D9" s="49" t="s">
        <v>201</v>
      </c>
      <c r="E9" s="51">
        <f ca="1">TODAY()+6</f>
        <v>45824</v>
      </c>
      <c r="F9" s="52">
        <f t="shared" ca="1" si="0"/>
        <v>6</v>
      </c>
    </row>
    <row r="10" spans="1:12" x14ac:dyDescent="0.35">
      <c r="A10" s="49" t="s">
        <v>136</v>
      </c>
      <c r="B10" s="50">
        <v>5607.81</v>
      </c>
      <c r="C10" s="49" t="s">
        <v>125</v>
      </c>
      <c r="D10" s="49" t="s">
        <v>203</v>
      </c>
      <c r="E10" s="51">
        <f ca="1">TODAY()+19</f>
        <v>45837</v>
      </c>
      <c r="F10" s="52">
        <f t="shared" ca="1" si="0"/>
        <v>19</v>
      </c>
      <c r="H10" s="62" t="s">
        <v>199</v>
      </c>
      <c r="I10" s="62"/>
      <c r="J10" s="62"/>
      <c r="K10" s="62"/>
      <c r="L10" s="62"/>
    </row>
    <row r="11" spans="1:12" x14ac:dyDescent="0.35">
      <c r="A11" s="49" t="s">
        <v>137</v>
      </c>
      <c r="B11" s="50">
        <v>1391.44</v>
      </c>
      <c r="C11" s="49" t="s">
        <v>122</v>
      </c>
      <c r="D11" s="49" t="s">
        <v>138</v>
      </c>
      <c r="E11" s="51">
        <f ca="1">TODAY()+20</f>
        <v>45838</v>
      </c>
      <c r="F11" s="52">
        <f t="shared" ca="1" si="0"/>
        <v>20</v>
      </c>
    </row>
    <row r="12" spans="1:12" x14ac:dyDescent="0.35">
      <c r="A12" s="49" t="s">
        <v>139</v>
      </c>
      <c r="B12" s="50">
        <v>6043.64</v>
      </c>
      <c r="C12" s="49" t="s">
        <v>125</v>
      </c>
      <c r="D12" s="49" t="s">
        <v>140</v>
      </c>
      <c r="E12" s="51">
        <f ca="1">TODAY()+2</f>
        <v>45820</v>
      </c>
      <c r="F12" s="52">
        <f t="shared" ca="1" si="0"/>
        <v>2</v>
      </c>
    </row>
    <row r="13" spans="1:12" x14ac:dyDescent="0.35">
      <c r="A13" s="49" t="s">
        <v>141</v>
      </c>
      <c r="B13" s="50">
        <v>2009.76</v>
      </c>
      <c r="C13" s="49" t="s">
        <v>122</v>
      </c>
      <c r="D13" s="49" t="s">
        <v>142</v>
      </c>
      <c r="E13" s="51">
        <f ca="1">TODAY()+4</f>
        <v>45822</v>
      </c>
      <c r="F13" s="52">
        <f t="shared" ca="1" si="0"/>
        <v>4</v>
      </c>
    </row>
    <row r="14" spans="1:12" x14ac:dyDescent="0.35">
      <c r="A14" s="49" t="s">
        <v>143</v>
      </c>
      <c r="B14" s="50">
        <v>7034.81</v>
      </c>
      <c r="C14" s="49" t="s">
        <v>122</v>
      </c>
      <c r="D14" s="49" t="s">
        <v>144</v>
      </c>
      <c r="E14" s="51">
        <f ca="1">TODAY()+6</f>
        <v>45824</v>
      </c>
      <c r="F14" s="52">
        <f t="shared" ca="1" si="0"/>
        <v>6</v>
      </c>
    </row>
    <row r="15" spans="1:12" x14ac:dyDescent="0.35">
      <c r="A15" s="49" t="s">
        <v>145</v>
      </c>
      <c r="B15" s="50">
        <v>2163.91</v>
      </c>
      <c r="C15" s="49" t="s">
        <v>122</v>
      </c>
      <c r="D15" s="49" t="s">
        <v>146</v>
      </c>
      <c r="E15" s="51">
        <f ca="1">TODAY()+8</f>
        <v>45826</v>
      </c>
      <c r="F15" s="52">
        <f t="shared" ca="1" si="0"/>
        <v>8</v>
      </c>
    </row>
    <row r="16" spans="1:12" x14ac:dyDescent="0.35">
      <c r="A16" s="49" t="s">
        <v>147</v>
      </c>
      <c r="B16" s="50">
        <v>4038.4</v>
      </c>
      <c r="C16" s="49" t="s">
        <v>125</v>
      </c>
      <c r="D16" s="49" t="s">
        <v>148</v>
      </c>
      <c r="E16" s="51">
        <f ca="1">TODAY()+3</f>
        <v>45821</v>
      </c>
      <c r="F16" s="52">
        <f t="shared" ca="1" si="0"/>
        <v>3</v>
      </c>
    </row>
    <row r="17" spans="1:6" x14ac:dyDescent="0.35">
      <c r="A17" s="49"/>
      <c r="B17" s="50">
        <v>731.32</v>
      </c>
      <c r="C17" s="49" t="s">
        <v>125</v>
      </c>
      <c r="D17" s="49" t="s">
        <v>149</v>
      </c>
      <c r="E17" s="51">
        <f t="shared" ref="E17:E28" ca="1" si="1">TODAY()+5</f>
        <v>45823</v>
      </c>
      <c r="F17" s="52">
        <f t="shared" ca="1" si="0"/>
        <v>5</v>
      </c>
    </row>
    <row r="18" spans="1:6" x14ac:dyDescent="0.35">
      <c r="A18" s="49" t="s">
        <v>150</v>
      </c>
      <c r="B18" s="50">
        <v>1065.7</v>
      </c>
      <c r="C18" s="49" t="s">
        <v>125</v>
      </c>
      <c r="D18" s="49" t="s">
        <v>151</v>
      </c>
      <c r="E18" s="51">
        <f t="shared" ca="1" si="1"/>
        <v>45823</v>
      </c>
      <c r="F18" s="52">
        <f t="shared" ca="1" si="0"/>
        <v>5</v>
      </c>
    </row>
    <row r="19" spans="1:6" x14ac:dyDescent="0.35">
      <c r="A19" s="49" t="s">
        <v>152</v>
      </c>
      <c r="B19" s="50">
        <v>3197.5</v>
      </c>
      <c r="C19" s="49" t="s">
        <v>122</v>
      </c>
      <c r="D19" s="49" t="s">
        <v>153</v>
      </c>
      <c r="E19" s="51">
        <f ca="1">TODAY()+12</f>
        <v>45830</v>
      </c>
      <c r="F19" s="52">
        <f t="shared" ca="1" si="0"/>
        <v>12</v>
      </c>
    </row>
    <row r="20" spans="1:6" x14ac:dyDescent="0.35">
      <c r="A20" s="49" t="s">
        <v>154</v>
      </c>
      <c r="B20" s="50">
        <v>597.07000000000005</v>
      </c>
      <c r="C20" s="49" t="s">
        <v>125</v>
      </c>
      <c r="D20" s="49" t="s">
        <v>204</v>
      </c>
      <c r="E20" s="51">
        <f ca="1">TODAY()+7</f>
        <v>45825</v>
      </c>
      <c r="F20" s="52">
        <f t="shared" ca="1" si="0"/>
        <v>7</v>
      </c>
    </row>
    <row r="21" spans="1:6" x14ac:dyDescent="0.35">
      <c r="A21" s="49" t="s">
        <v>155</v>
      </c>
      <c r="B21" s="50">
        <v>1707.46</v>
      </c>
      <c r="C21" s="49" t="s">
        <v>122</v>
      </c>
      <c r="D21" s="49" t="s">
        <v>156</v>
      </c>
      <c r="E21" s="51">
        <f ca="1">TODAY()+10</f>
        <v>45828</v>
      </c>
      <c r="F21" s="52">
        <f t="shared" ca="1" si="0"/>
        <v>10</v>
      </c>
    </row>
    <row r="22" spans="1:6" x14ac:dyDescent="0.35">
      <c r="A22" s="49" t="s">
        <v>157</v>
      </c>
      <c r="B22" s="50">
        <v>2493.71</v>
      </c>
      <c r="C22" s="49" t="s">
        <v>122</v>
      </c>
      <c r="D22" s="49" t="s">
        <v>158</v>
      </c>
      <c r="E22" s="51">
        <f t="shared" ca="1" si="1"/>
        <v>45823</v>
      </c>
      <c r="F22" s="52">
        <f t="shared" ca="1" si="0"/>
        <v>5</v>
      </c>
    </row>
    <row r="23" spans="1:6" x14ac:dyDescent="0.35">
      <c r="A23" s="49" t="s">
        <v>159</v>
      </c>
      <c r="B23" s="50">
        <v>636.99</v>
      </c>
      <c r="C23" s="49" t="s">
        <v>122</v>
      </c>
      <c r="D23" s="49" t="s">
        <v>160</v>
      </c>
      <c r="E23" s="51">
        <f ca="1">TODAY()+1</f>
        <v>45819</v>
      </c>
      <c r="F23" s="52">
        <f t="shared" ca="1" si="0"/>
        <v>1</v>
      </c>
    </row>
    <row r="24" spans="1:6" x14ac:dyDescent="0.35">
      <c r="A24" s="49" t="s">
        <v>161</v>
      </c>
      <c r="B24" s="50">
        <v>124.86</v>
      </c>
      <c r="C24" s="49" t="s">
        <v>122</v>
      </c>
      <c r="D24" s="49" t="s">
        <v>162</v>
      </c>
      <c r="E24" s="51">
        <f ca="1">TODAY()+1</f>
        <v>45819</v>
      </c>
      <c r="F24" s="52">
        <f t="shared" ca="1" si="0"/>
        <v>1</v>
      </c>
    </row>
    <row r="25" spans="1:6" x14ac:dyDescent="0.35">
      <c r="A25" s="49" t="s">
        <v>163</v>
      </c>
      <c r="B25" s="50">
        <v>5064.91</v>
      </c>
      <c r="C25" s="49" t="s">
        <v>125</v>
      </c>
      <c r="D25" s="49" t="s">
        <v>164</v>
      </c>
      <c r="E25" s="51">
        <f t="shared" ca="1" si="1"/>
        <v>45823</v>
      </c>
      <c r="F25" s="52">
        <f t="shared" ca="1" si="0"/>
        <v>5</v>
      </c>
    </row>
    <row r="26" spans="1:6" x14ac:dyDescent="0.35">
      <c r="A26" s="49" t="s">
        <v>165</v>
      </c>
      <c r="B26" s="50">
        <v>343.47</v>
      </c>
      <c r="C26" s="49" t="s">
        <v>122</v>
      </c>
      <c r="D26" s="49" t="s">
        <v>166</v>
      </c>
      <c r="E26" s="51">
        <f ca="1">TODAY()+13</f>
        <v>45831</v>
      </c>
      <c r="F26" s="52">
        <f t="shared" ca="1" si="0"/>
        <v>13</v>
      </c>
    </row>
    <row r="27" spans="1:6" x14ac:dyDescent="0.35">
      <c r="A27" s="49" t="s">
        <v>167</v>
      </c>
      <c r="B27" s="50">
        <v>3019.11</v>
      </c>
      <c r="C27" s="49" t="s">
        <v>125</v>
      </c>
      <c r="D27" s="49" t="s">
        <v>205</v>
      </c>
      <c r="E27" s="51">
        <f ca="1">TODAY()+8</f>
        <v>45826</v>
      </c>
      <c r="F27" s="52">
        <f t="shared" ca="1" si="0"/>
        <v>8</v>
      </c>
    </row>
    <row r="28" spans="1:6" x14ac:dyDescent="0.35">
      <c r="A28" s="49"/>
      <c r="B28" s="50">
        <v>278.77999999999997</v>
      </c>
      <c r="C28" s="49" t="s">
        <v>125</v>
      </c>
      <c r="D28" s="49" t="s">
        <v>168</v>
      </c>
      <c r="E28" s="51">
        <f t="shared" ca="1" si="1"/>
        <v>45823</v>
      </c>
      <c r="F28" s="52">
        <f t="shared" ca="1" si="0"/>
        <v>5</v>
      </c>
    </row>
    <row r="29" spans="1:6" x14ac:dyDescent="0.35">
      <c r="A29" s="49" t="s">
        <v>169</v>
      </c>
      <c r="B29" s="50">
        <v>4662.7299999999996</v>
      </c>
      <c r="C29" s="49" t="s">
        <v>125</v>
      </c>
      <c r="D29" s="49" t="s">
        <v>170</v>
      </c>
      <c r="E29" s="51">
        <f ca="1">TODAY()+18</f>
        <v>45836</v>
      </c>
      <c r="F29" s="52">
        <f t="shared" ca="1" si="0"/>
        <v>18</v>
      </c>
    </row>
    <row r="30" spans="1:6" x14ac:dyDescent="0.35">
      <c r="A30" s="49" t="s">
        <v>171</v>
      </c>
      <c r="B30" s="50">
        <v>349.62</v>
      </c>
      <c r="C30" s="49" t="s">
        <v>125</v>
      </c>
      <c r="D30" s="49" t="s">
        <v>172</v>
      </c>
      <c r="E30" s="51">
        <f ca="1">TODAY()+17</f>
        <v>45835</v>
      </c>
      <c r="F30" s="52">
        <f t="shared" ca="1" si="0"/>
        <v>17</v>
      </c>
    </row>
  </sheetData>
  <mergeCells count="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EB83F-4418-427F-B916-341249BEAE50}">
  <dimension ref="A1:E20"/>
  <sheetViews>
    <sheetView workbookViewId="0">
      <selection activeCell="P27" sqref="P27"/>
    </sheetView>
  </sheetViews>
  <sheetFormatPr defaultRowHeight="14.5" x14ac:dyDescent="0.35"/>
  <cols>
    <col min="1" max="1" width="8.7265625" style="28"/>
    <col min="2" max="2" width="10.453125" style="28" bestFit="1" customWidth="1"/>
    <col min="3" max="3" width="8.7265625" style="28"/>
    <col min="5" max="16384" width="8.7265625" style="28"/>
  </cols>
  <sheetData>
    <row r="1" spans="1:5" x14ac:dyDescent="0.35">
      <c r="A1" s="20" t="s">
        <v>68</v>
      </c>
    </row>
    <row r="2" spans="1:5" x14ac:dyDescent="0.35">
      <c r="A2" s="25" t="s">
        <v>62</v>
      </c>
      <c r="B2" s="21" t="s">
        <v>63</v>
      </c>
      <c r="C2" s="22">
        <v>0.1</v>
      </c>
      <c r="D2" s="22">
        <v>0.15</v>
      </c>
      <c r="E2" s="22">
        <v>0.2</v>
      </c>
    </row>
    <row r="3" spans="1:5" x14ac:dyDescent="0.35">
      <c r="A3" s="25" t="s">
        <v>64</v>
      </c>
      <c r="B3" s="26">
        <v>1000</v>
      </c>
      <c r="C3" s="71"/>
      <c r="D3" s="18"/>
      <c r="E3" s="18"/>
    </row>
    <row r="4" spans="1:5" x14ac:dyDescent="0.35">
      <c r="A4" s="25" t="s">
        <v>65</v>
      </c>
      <c r="B4" s="26">
        <v>2000</v>
      </c>
      <c r="C4" s="18"/>
      <c r="D4" s="18"/>
      <c r="E4" s="18"/>
    </row>
    <row r="5" spans="1:5" x14ac:dyDescent="0.35">
      <c r="A5" s="25" t="s">
        <v>66</v>
      </c>
      <c r="B5" s="26">
        <v>3000</v>
      </c>
      <c r="C5" s="18"/>
      <c r="D5" s="18"/>
      <c r="E5" s="18"/>
    </row>
    <row r="6" spans="1:5" x14ac:dyDescent="0.35">
      <c r="A6" s="25" t="s">
        <v>67</v>
      </c>
      <c r="B6" s="26">
        <v>4000</v>
      </c>
      <c r="C6" s="18"/>
      <c r="D6" s="18"/>
      <c r="E6" s="18"/>
    </row>
    <row r="12" spans="1:5" x14ac:dyDescent="0.35">
      <c r="A12" s="70" t="s">
        <v>175</v>
      </c>
    </row>
    <row r="13" spans="1:5" x14ac:dyDescent="0.35">
      <c r="A13" s="64" t="s">
        <v>1</v>
      </c>
      <c r="B13" s="64" t="s">
        <v>173</v>
      </c>
      <c r="C13" s="64" t="s">
        <v>174</v>
      </c>
    </row>
    <row r="14" spans="1:5" x14ac:dyDescent="0.35">
      <c r="A14" s="34" t="s">
        <v>14</v>
      </c>
      <c r="B14" s="46">
        <v>36842</v>
      </c>
      <c r="C14" s="34"/>
    </row>
    <row r="15" spans="1:5" x14ac:dyDescent="0.35">
      <c r="A15" s="34" t="s">
        <v>177</v>
      </c>
      <c r="B15" s="46">
        <v>25641</v>
      </c>
      <c r="C15" s="34"/>
    </row>
    <row r="16" spans="1:5" x14ac:dyDescent="0.35">
      <c r="A16" s="34" t="s">
        <v>13</v>
      </c>
      <c r="B16" s="46">
        <v>38495</v>
      </c>
      <c r="C16" s="34"/>
    </row>
    <row r="17" spans="1:3" x14ac:dyDescent="0.35">
      <c r="A17" s="34" t="s">
        <v>176</v>
      </c>
      <c r="B17" s="46">
        <v>25489</v>
      </c>
      <c r="C17" s="34"/>
    </row>
    <row r="18" spans="1:3" x14ac:dyDescent="0.35">
      <c r="A18" s="34" t="s">
        <v>178</v>
      </c>
      <c r="B18" s="46">
        <v>33224</v>
      </c>
      <c r="C18" s="34"/>
    </row>
    <row r="19" spans="1:3" x14ac:dyDescent="0.35">
      <c r="A19" s="34" t="s">
        <v>179</v>
      </c>
      <c r="B19" s="46">
        <v>29299</v>
      </c>
      <c r="C19" s="34"/>
    </row>
    <row r="20" spans="1:3" x14ac:dyDescent="0.35">
      <c r="A20" s="34" t="s">
        <v>180</v>
      </c>
      <c r="B20" s="46">
        <v>34921</v>
      </c>
      <c r="C20"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2513-9EAD-468D-B2E5-38DE5F2C0F0E}">
  <dimension ref="A1:E20"/>
  <sheetViews>
    <sheetView workbookViewId="0">
      <selection activeCell="C3" sqref="C3"/>
    </sheetView>
  </sheetViews>
  <sheetFormatPr defaultRowHeight="14.5" x14ac:dyDescent="0.35"/>
  <cols>
    <col min="1" max="1" width="8.7265625" style="28"/>
    <col min="2" max="2" width="12.81640625" style="28" customWidth="1"/>
    <col min="3" max="3" width="13.54296875" style="28" customWidth="1"/>
    <col min="4" max="4" width="16.6328125" customWidth="1"/>
    <col min="5" max="5" width="16.90625" style="28" customWidth="1"/>
    <col min="6" max="16384" width="8.7265625" style="28"/>
  </cols>
  <sheetData>
    <row r="1" spans="1:5" x14ac:dyDescent="0.35">
      <c r="A1" s="20" t="s">
        <v>68</v>
      </c>
    </row>
    <row r="2" spans="1:5" x14ac:dyDescent="0.35">
      <c r="A2" s="25" t="s">
        <v>62</v>
      </c>
      <c r="B2" s="21" t="s">
        <v>63</v>
      </c>
      <c r="C2" s="22">
        <v>0.1</v>
      </c>
      <c r="D2" s="22">
        <v>0.15</v>
      </c>
      <c r="E2" s="22">
        <v>0.2</v>
      </c>
    </row>
    <row r="3" spans="1:5" x14ac:dyDescent="0.35">
      <c r="A3" s="25" t="s">
        <v>64</v>
      </c>
      <c r="B3" s="26">
        <v>1000</v>
      </c>
      <c r="C3" s="71">
        <f>$B3*C$2</f>
        <v>100</v>
      </c>
      <c r="D3" s="18">
        <f t="shared" ref="D3:E3" si="0">$B3*D$2</f>
        <v>150</v>
      </c>
      <c r="E3" s="18">
        <f t="shared" si="0"/>
        <v>200</v>
      </c>
    </row>
    <row r="4" spans="1:5" x14ac:dyDescent="0.35">
      <c r="A4" s="25" t="s">
        <v>65</v>
      </c>
      <c r="B4" s="26">
        <v>2000</v>
      </c>
      <c r="C4" s="18">
        <f t="shared" ref="C4:E6" si="1">$B4*C$2</f>
        <v>200</v>
      </c>
      <c r="D4" s="18">
        <f t="shared" si="1"/>
        <v>300</v>
      </c>
      <c r="E4" s="18">
        <f t="shared" si="1"/>
        <v>400</v>
      </c>
    </row>
    <row r="5" spans="1:5" x14ac:dyDescent="0.35">
      <c r="A5" s="25" t="s">
        <v>66</v>
      </c>
      <c r="B5" s="26">
        <v>3000</v>
      </c>
      <c r="C5" s="18">
        <f t="shared" si="1"/>
        <v>300</v>
      </c>
      <c r="D5" s="18">
        <f t="shared" si="1"/>
        <v>450</v>
      </c>
      <c r="E5" s="18">
        <f t="shared" si="1"/>
        <v>600</v>
      </c>
    </row>
    <row r="6" spans="1:5" x14ac:dyDescent="0.35">
      <c r="A6" s="25" t="s">
        <v>67</v>
      </c>
      <c r="B6" s="26">
        <v>4000</v>
      </c>
      <c r="C6" s="18">
        <f t="shared" si="1"/>
        <v>400</v>
      </c>
      <c r="D6" s="18">
        <f t="shared" si="1"/>
        <v>600</v>
      </c>
      <c r="E6" s="18">
        <f t="shared" si="1"/>
        <v>800</v>
      </c>
    </row>
    <row r="12" spans="1:5" x14ac:dyDescent="0.35">
      <c r="A12" s="70" t="s">
        <v>175</v>
      </c>
    </row>
    <row r="13" spans="1:5" x14ac:dyDescent="0.35">
      <c r="A13" s="64" t="s">
        <v>1</v>
      </c>
      <c r="B13" s="64" t="s">
        <v>173</v>
      </c>
      <c r="C13" s="64" t="s">
        <v>174</v>
      </c>
      <c r="D13" s="64" t="s">
        <v>211</v>
      </c>
    </row>
    <row r="14" spans="1:5" x14ac:dyDescent="0.35">
      <c r="A14" s="34" t="s">
        <v>14</v>
      </c>
      <c r="B14" s="46">
        <v>36842</v>
      </c>
      <c r="C14" s="34">
        <f ca="1">INT((TODAY()-B14)/365.25)</f>
        <v>24</v>
      </c>
      <c r="D14" s="34">
        <f ca="1">DATEDIF(B14,TODAY(),"Y")</f>
        <v>24</v>
      </c>
    </row>
    <row r="15" spans="1:5" x14ac:dyDescent="0.35">
      <c r="A15" s="34" t="s">
        <v>177</v>
      </c>
      <c r="B15" s="46">
        <v>25641</v>
      </c>
      <c r="C15" s="34">
        <f t="shared" ref="C15:C20" ca="1" si="2">INT((TODAY()-B15)/365.25)</f>
        <v>55</v>
      </c>
      <c r="D15" s="34">
        <f t="shared" ref="D15:D20" ca="1" si="3">DATEDIF(B15,TODAY(),"Y")</f>
        <v>55</v>
      </c>
    </row>
    <row r="16" spans="1:5" x14ac:dyDescent="0.35">
      <c r="A16" s="34" t="s">
        <v>13</v>
      </c>
      <c r="B16" s="46">
        <v>38495</v>
      </c>
      <c r="C16" s="34">
        <f t="shared" ca="1" si="2"/>
        <v>20</v>
      </c>
      <c r="D16" s="34">
        <f t="shared" ca="1" si="3"/>
        <v>20</v>
      </c>
    </row>
    <row r="17" spans="1:4" x14ac:dyDescent="0.35">
      <c r="A17" s="34" t="s">
        <v>176</v>
      </c>
      <c r="B17" s="46">
        <v>25489</v>
      </c>
      <c r="C17" s="34">
        <f t="shared" ca="1" si="2"/>
        <v>55</v>
      </c>
      <c r="D17" s="34">
        <f t="shared" ca="1" si="3"/>
        <v>55</v>
      </c>
    </row>
    <row r="18" spans="1:4" x14ac:dyDescent="0.35">
      <c r="A18" s="34" t="s">
        <v>178</v>
      </c>
      <c r="B18" s="46">
        <v>33224</v>
      </c>
      <c r="C18" s="34">
        <f t="shared" ca="1" si="2"/>
        <v>34</v>
      </c>
      <c r="D18" s="34">
        <f t="shared" ca="1" si="3"/>
        <v>34</v>
      </c>
    </row>
    <row r="19" spans="1:4" x14ac:dyDescent="0.35">
      <c r="A19" s="34" t="s">
        <v>179</v>
      </c>
      <c r="B19" s="46">
        <v>29299</v>
      </c>
      <c r="C19" s="34">
        <f t="shared" ca="1" si="2"/>
        <v>45</v>
      </c>
      <c r="D19" s="34">
        <f t="shared" ca="1" si="3"/>
        <v>45</v>
      </c>
    </row>
    <row r="20" spans="1:4" x14ac:dyDescent="0.35">
      <c r="A20" s="34" t="s">
        <v>180</v>
      </c>
      <c r="B20" s="46">
        <v>34921</v>
      </c>
      <c r="C20" s="34">
        <f t="shared" ca="1" si="2"/>
        <v>29</v>
      </c>
      <c r="D20" s="34">
        <f t="shared" ca="1" si="3"/>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5C56CCA5A1C94AB07F13D7F09C17CA" ma:contentTypeVersion="22" ma:contentTypeDescription="Create a new document." ma:contentTypeScope="" ma:versionID="66847296d437926bc328faf5fb66d23a">
  <xsd:schema xmlns:xsd="http://www.w3.org/2001/XMLSchema" xmlns:xs="http://www.w3.org/2001/XMLSchema" xmlns:p="http://schemas.microsoft.com/office/2006/metadata/properties" xmlns:ns2="2c08f754-a9ea-4773-b604-7244bf3e6a7b" xmlns:ns3="d905f990-1265-453a-8377-6052b5295bf7" targetNamespace="http://schemas.microsoft.com/office/2006/metadata/properties" ma:root="true" ma:fieldsID="6f720cfdba5581752f951e9d0dfa4fe3" ns2:_="" ns3:_="">
    <xsd:import namespace="2c08f754-a9ea-4773-b604-7244bf3e6a7b"/>
    <xsd:import namespace="d905f990-1265-453a-8377-6052b5295bf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DefaultOrder" minOccurs="0"/>
                <xsd:element ref="ns3:SharedWithUsers" minOccurs="0"/>
                <xsd:element ref="ns3:SharedWithDetails" minOccurs="0"/>
                <xsd:element ref="ns2:MediaServiceSearchProperties" minOccurs="0"/>
                <xsd:element ref="ns2:MediaServiceLocation" minOccurs="0"/>
                <xsd:element ref="ns2:Addtowebsite"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08f754-a9ea-4773-b604-7244bf3e6a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13482690-7c15-4db0-a421-5a175f9ff9ec" ma:termSetId="09814cd3-568e-fe90-9814-8d621ff8fb84" ma:anchorId="fba54fb3-c3e1-fe81-a776-ca4b69148c4d" ma:open="true" ma:isKeyword="false">
      <xsd:complexType>
        <xsd:sequence>
          <xsd:element ref="pc:Terms" minOccurs="0" maxOccurs="1"/>
        </xsd:sequence>
      </xsd:complexType>
    </xsd:element>
    <xsd:element name="DefaultOrder" ma:index="20" nillable="true" ma:displayName="DefaultOrder" ma:default="0" ma:description="Integer to order folders" ma:format="Dropdown" ma:internalName="DefaultOrder" ma:percentage="FALSE">
      <xsd:simpleType>
        <xsd:restriction base="dms:Number">
          <xsd:minInclusive value="0"/>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description="" ma:indexed="true" ma:internalName="MediaServiceLocation" ma:readOnly="true">
      <xsd:simpleType>
        <xsd:restriction base="dms:Text"/>
      </xsd:simpleType>
    </xsd:element>
    <xsd:element name="Addtowebsite" ma:index="25" nillable="true" ma:displayName="Add to website " ma:format="Dropdown" ma:internalName="Addtowebsite">
      <xsd:simpleType>
        <xsd:restriction base="dms:Choice">
          <xsd:enumeration value="Yes"/>
          <xsd:enumeration value="No"/>
          <xsd:enumeration value="Choice 3"/>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905f990-1265-453a-8377-6052b5295bf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6a696fa-5d9f-492f-b5c6-7d28dca96e11}" ma:internalName="TaxCatchAll" ma:showField="CatchAllData" ma:web="d905f990-1265-453a-8377-6052b5295bf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ddtowebsite xmlns="2c08f754-a9ea-4773-b604-7244bf3e6a7b" xsi:nil="true"/>
    <TaxCatchAll xmlns="d905f990-1265-453a-8377-6052b5295bf7" xsi:nil="true"/>
    <lcf76f155ced4ddcb4097134ff3c332f xmlns="2c08f754-a9ea-4773-b604-7244bf3e6a7b">
      <Terms xmlns="http://schemas.microsoft.com/office/infopath/2007/PartnerControls"/>
    </lcf76f155ced4ddcb4097134ff3c332f>
    <DefaultOrder xmlns="2c08f754-a9ea-4773-b604-7244bf3e6a7b">0</DefaultOrder>
  </documentManagement>
</p:properties>
</file>

<file path=customXml/itemProps1.xml><?xml version="1.0" encoding="utf-8"?>
<ds:datastoreItem xmlns:ds="http://schemas.openxmlformats.org/officeDocument/2006/customXml" ds:itemID="{64A85F73-222E-4284-B407-6C71E3297A73}"/>
</file>

<file path=customXml/itemProps2.xml><?xml version="1.0" encoding="utf-8"?>
<ds:datastoreItem xmlns:ds="http://schemas.openxmlformats.org/officeDocument/2006/customXml" ds:itemID="{7EF30D34-2E7F-4336-8723-B5C46F81C48E}"/>
</file>

<file path=customXml/itemProps3.xml><?xml version="1.0" encoding="utf-8"?>
<ds:datastoreItem xmlns:ds="http://schemas.openxmlformats.org/officeDocument/2006/customXml" ds:itemID="{68E4A697-97EB-40FF-8B3B-557F2CFD9688}"/>
</file>

<file path=docMetadata/LabelInfo.xml><?xml version="1.0" encoding="utf-8"?>
<clbl:labelList xmlns:clbl="http://schemas.microsoft.com/office/2020/mipLabelMetadata">
  <clbl:label id="{48852407-12ea-48e5-9625-3a29b0f5c452}" enabled="0" method="" siteId="{48852407-12ea-48e5-9625-3a29b0f5c452}"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Formula Writing Essentials</vt:lpstr>
      <vt:lpstr>Function Library</vt:lpstr>
      <vt:lpstr>Exercise 1 Formula Writing</vt:lpstr>
      <vt:lpstr>Exercise 1 Solutions</vt:lpstr>
      <vt:lpstr>Exercise 2 Function Library</vt:lpstr>
      <vt:lpstr>Exercise 2 SOLUTIONS</vt:lpstr>
      <vt:lpstr>Challenge Exercises</vt:lpstr>
      <vt:lpstr>Challenge Solutions</vt:lpstr>
    </vt:vector>
  </TitlesOfParts>
  <Company>None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yvonne.gamble@neueda.com</dc:creator>
  <cp:lastModifiedBy>Yvonne Gamble</cp:lastModifiedBy>
  <dcterms:created xsi:type="dcterms:W3CDTF">2004-02-10T21:53:21Z</dcterms:created>
  <dcterms:modified xsi:type="dcterms:W3CDTF">2025-06-10T15:03:52Z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0x010100015C56CCA5A1C94AB07F13D7F09C17CA</vt:lpwstr>
  </property>
</Properties>
</file>