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b324908aa27f32/Desktop/Class/Challenges/Module 1/Starter_Code/"/>
    </mc:Choice>
  </mc:AlternateContent>
  <xr:revisionPtr revIDLastSave="423" documentId="13_ncr:40009_{11C9D2FE-BDF6-5C46-B9DE-A4DF0C4A6734}" xr6:coauthVersionLast="47" xr6:coauthVersionMax="47" xr10:uidLastSave="{FFE0B34C-8B8A-4F74-9F4D-1548E7B77CE7}"/>
  <bookViews>
    <workbookView xWindow="-108" yWindow="-108" windowWidth="23256" windowHeight="11964" firstSheet="2" activeTab="5" xr2:uid="{00000000-000D-0000-FFFF-FFFF00000000}"/>
  </bookViews>
  <sheets>
    <sheet name="Crowdfunding" sheetId="1" r:id="rId1"/>
    <sheet name="Pivot per category" sheetId="4" r:id="rId2"/>
    <sheet name="Pivot per sub-category" sheetId="5" r:id="rId3"/>
    <sheet name="Pivot per month" sheetId="9" r:id="rId4"/>
    <sheet name="Crowdfunding goal analysis" sheetId="10" r:id="rId5"/>
    <sheet name="Statistical Analysis" sheetId="11" r:id="rId6"/>
  </sheets>
  <definedNames>
    <definedName name="_xlnm._FilterDatabase" localSheetId="0" hidden="1">Crowdfunding!$A$1:$R$1001</definedName>
    <definedName name="Goals">Crowdfunding!$D$1:$D$1001</definedName>
    <definedName name="Outcome">Crowdfunding!$G$1:$G$1001</definedName>
  </definedNames>
  <calcPr calcId="191029"/>
  <pivotCaches>
    <pivotCache cacheId="26" r:id="rId7"/>
    <pivotCache cacheId="20" r:id="rId8"/>
    <pivotCache cacheId="3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1" l="1"/>
  <c r="I9" i="11"/>
  <c r="L8" i="11"/>
  <c r="I8" i="11"/>
  <c r="L7" i="11"/>
  <c r="I7" i="11"/>
  <c r="L6" i="11"/>
  <c r="I6" i="11"/>
  <c r="L5" i="11"/>
  <c r="I5" i="11"/>
  <c r="L4" i="11"/>
  <c r="I4" i="11"/>
  <c r="D13" i="10" l="1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6" i="10"/>
  <c r="B7" i="10"/>
  <c r="B8" i="10"/>
  <c r="B9" i="10"/>
  <c r="B10" i="10"/>
  <c r="B11" i="10"/>
  <c r="B12" i="10"/>
  <c r="B13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7" i="10" l="1"/>
  <c r="G7" i="10" s="1"/>
  <c r="E12" i="10"/>
  <c r="G12" i="10" s="1"/>
  <c r="E11" i="10"/>
  <c r="G11" i="10" s="1"/>
  <c r="E9" i="10"/>
  <c r="G9" i="10" s="1"/>
  <c r="E8" i="10"/>
  <c r="G8" i="10" s="1"/>
  <c r="E6" i="10"/>
  <c r="G6" i="10" s="1"/>
  <c r="E10" i="10"/>
  <c r="F10" i="10" s="1"/>
  <c r="E5" i="10"/>
  <c r="G5" i="10" s="1"/>
  <c r="H11" i="10"/>
  <c r="H12" i="10"/>
  <c r="F11" i="10"/>
  <c r="F12" i="10"/>
  <c r="E4" i="10"/>
  <c r="H4" i="10" s="1"/>
  <c r="F9" i="10"/>
  <c r="F8" i="10"/>
  <c r="E13" i="10"/>
  <c r="F13" i="10" s="1"/>
  <c r="E2" i="10"/>
  <c r="F2" i="10" s="1"/>
  <c r="E3" i="10"/>
  <c r="H3" i="10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2" i="10" l="1"/>
  <c r="G13" i="10"/>
  <c r="H8" i="10"/>
  <c r="H7" i="10"/>
  <c r="G10" i="10"/>
  <c r="H10" i="10"/>
  <c r="H9" i="10"/>
  <c r="F7" i="10"/>
  <c r="F5" i="10"/>
  <c r="H5" i="10"/>
  <c r="F6" i="10"/>
  <c r="H6" i="10"/>
  <c r="H13" i="10"/>
  <c r="G4" i="10"/>
  <c r="F4" i="10"/>
  <c r="F3" i="10"/>
  <c r="G3" i="10"/>
  <c r="H2" i="10"/>
</calcChain>
</file>

<file path=xl/sharedStrings.xml><?xml version="1.0" encoding="utf-8"?>
<sst xmlns="http://schemas.openxmlformats.org/spreadsheetml/2006/main" count="7071" uniqueCount="2117">
  <si>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</si>
  <si>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</si>
  <si>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</si>
  <si>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</si>
  <si>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</si>
  <si>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</si>
  <si>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</si>
  <si>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</si>
  <si>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</si>
  <si>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</si>
  <si>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</si>
  <si>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</si>
  <si>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</si>
  <si>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</si>
  <si>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</si>
  <si>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</si>
  <si>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</si>
  <si>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</si>
  <si>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</si>
  <si>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</si>
  <si>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</si>
  <si>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</si>
  <si>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</si>
  <si>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</si>
  <si>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</si>
  <si>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</si>
  <si>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</si>
  <si>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</si>
  <si>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</si>
  <si>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</si>
  <si>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</si>
  <si>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</si>
  <si>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</si>
  <si>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</si>
  <si>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</si>
  <si>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</si>
  <si>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</si>
  <si>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</si>
  <si>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</si>
  <si>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</si>
  <si>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</si>
  <si>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</si>
  <si>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</si>
  <si>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</si>
  <si>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</si>
  <si>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</si>
  <si>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</si>
  <si>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</si>
  <si>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</si>
  <si>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</si>
  <si>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</si>
  <si>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</si>
  <si>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</si>
  <si>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</si>
  <si>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</si>
  <si>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</si>
  <si>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</si>
  <si>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</si>
  <si>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</si>
  <si>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</si>
  <si>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</si>
  <si>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</si>
  <si>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</si>
  <si>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</si>
  <si>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</si>
  <si>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</si>
  <si>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</si>
  <si>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</si>
  <si>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</si>
  <si>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</si>
  <si>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</si>
  <si>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</si>
  <si>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</si>
  <si>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</si>
  <si>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</si>
  <si>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</si>
  <si>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</si>
  <si>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</si>
  <si>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</si>
  <si>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</si>
  <si>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</si>
  <si>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</si>
  <si>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</si>
  <si>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</si>
  <si>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</si>
  <si>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</si>
  <si>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</si>
  <si>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</si>
  <si>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</si>
  <si>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</si>
  <si>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</si>
  <si>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</si>
  <si>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</si>
  <si>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</si>
  <si>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</si>
  <si>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</si>
  <si>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</si>
  <si>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</si>
  <si>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</si>
  <si>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</si>
  <si>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</si>
  <si>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</si>
  <si>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</si>
  <si>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</si>
  <si>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</si>
  <si>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</si>
  <si>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</si>
  <si>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</si>
  <si>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</si>
  <si>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</si>
  <si>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</si>
  <si>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</si>
  <si>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</si>
  <si>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</si>
  <si>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</si>
  <si>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</si>
  <si>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</si>
  <si>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</si>
  <si>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</si>
  <si>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</si>
  <si>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</si>
  <si>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</si>
  <si>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</si>
  <si>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</si>
  <si>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</si>
  <si>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</si>
  <si>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</si>
  <si>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</si>
  <si>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</si>
  <si>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</si>
  <si>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</si>
  <si>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</si>
  <si>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</si>
  <si>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</si>
  <si>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</si>
  <si>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</si>
  <si>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</si>
  <si>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</si>
  <si>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</si>
  <si>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</si>
  <si>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</si>
  <si>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</si>
  <si>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</si>
  <si>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</si>
  <si>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</si>
  <si>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</si>
  <si>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</si>
  <si>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</si>
  <si>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</si>
  <si>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</si>
  <si>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</si>
  <si>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</si>
  <si>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</si>
  <si>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</si>
  <si>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</si>
  <si>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</si>
  <si>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</si>
  <si>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</si>
  <si>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</si>
  <si>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</si>
  <si>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</si>
  <si>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</si>
  <si>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</si>
  <si>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</si>
  <si>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</si>
  <si>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</si>
  <si>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</si>
  <si>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</si>
  <si>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</si>
  <si>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</si>
  <si>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</si>
  <si>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</si>
  <si>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</si>
  <si>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</si>
  <si>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</si>
  <si>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</si>
  <si>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</si>
  <si>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</si>
  <si>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</si>
  <si>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</si>
  <si>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</si>
  <si>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</si>
  <si>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</si>
  <si>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</si>
  <si>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</si>
  <si>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</si>
  <si>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</si>
  <si>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</si>
  <si>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</si>
  <si>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</si>
  <si>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</si>
  <si>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</si>
  <si>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</si>
  <si>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</si>
  <si>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</si>
  <si>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</si>
  <si>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</si>
  <si>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</si>
  <si>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</si>
  <si>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</si>
  <si>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</si>
  <si>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</si>
  <si>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</si>
  <si>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</si>
  <si>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</si>
  <si>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</si>
  <si>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</si>
  <si>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</si>
  <si>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</si>
  <si>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</si>
  <si>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</si>
  <si>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</si>
  <si>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</si>
  <si>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</si>
  <si>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</si>
  <si>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</si>
  <si>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</si>
  <si>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</si>
  <si>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</si>
  <si>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</si>
  <si>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</si>
  <si>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</si>
  <si>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</si>
  <si>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</si>
  <si>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</si>
  <si>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</si>
  <si>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</si>
  <si>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</si>
  <si>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</si>
  <si>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</si>
  <si>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</si>
  <si>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</si>
  <si>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</si>
  <si>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</si>
  <si>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</si>
  <si>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</si>
  <si>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</si>
  <si>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</si>
  <si>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</si>
  <si>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</si>
  <si>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</si>
  <si>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</si>
  <si>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</si>
  <si>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</si>
  <si>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</si>
  <si>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</si>
  <si>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</si>
  <si>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</si>
  <si>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</si>
  <si>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</si>
  <si>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</si>
  <si>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</si>
  <si>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</si>
  <si>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</si>
  <si>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</si>
  <si>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</si>
  <si>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</si>
  <si>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</si>
  <si>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</si>
  <si>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</si>
  <si>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</si>
  <si>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</si>
  <si>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</si>
  <si>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</si>
  <si>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</si>
  <si>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</si>
  <si>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</si>
  <si>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</si>
  <si>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</si>
  <si>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</si>
  <si>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</si>
  <si>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</si>
  <si>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</si>
  <si>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</si>
  <si>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</si>
  <si>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</si>
  <si>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</si>
  <si>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</si>
  <si>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</si>
  <si>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</si>
  <si>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</si>
  <si>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</si>
  <si>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</si>
  <si>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</si>
  <si>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</si>
  <si>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</si>
  <si>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</si>
  <si>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</si>
  <si>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</si>
  <si>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</si>
  <si>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</si>
  <si>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</si>
  <si>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</si>
  <si>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</si>
  <si>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</si>
  <si>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</si>
  <si>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</si>
  <si>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</si>
  <si>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</si>
  <si>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</si>
  <si>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</si>
  <si>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</si>
  <si>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</si>
  <si>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</si>
  <si>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</si>
  <si>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</si>
  <si>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</si>
  <si>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</si>
  <si>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</si>
  <si>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</si>
  <si>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</si>
  <si>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</si>
  <si>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</si>
  <si>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</si>
  <si>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</si>
  <si>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</si>
  <si>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</si>
  <si>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</si>
  <si>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</si>
  <si>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</si>
  <si>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</si>
  <si>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</si>
  <si>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</si>
  <si>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</si>
  <si>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</si>
  <si>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</si>
  <si>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</si>
  <si>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</si>
  <si>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</si>
  <si>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</si>
  <si>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</si>
  <si>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</si>
  <si>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</si>
  <si>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</si>
  <si>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</si>
  <si>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</si>
  <si>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</si>
  <si>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</si>
  <si>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</si>
  <si>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</si>
  <si>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</si>
  <si>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</si>
  <si>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</si>
  <si>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</si>
  <si>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</si>
  <si>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</si>
  <si>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</si>
  <si>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</si>
  <si>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</si>
  <si>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</si>
  <si>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</si>
  <si>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</si>
  <si>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</si>
  <si>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</si>
  <si>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</si>
  <si>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</si>
  <si>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</si>
  <si>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</si>
  <si>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</si>
  <si>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</si>
  <si>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</si>
  <si>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</si>
  <si>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</si>
  <si>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</si>
  <si>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</si>
  <si>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</si>
  <si>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</si>
  <si>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</si>
  <si>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</si>
  <si>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</si>
  <si>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</si>
  <si>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</si>
  <si>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</si>
  <si>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</si>
  <si>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</si>
  <si>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</si>
  <si>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</si>
  <si>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</si>
  <si>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</si>
  <si>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</si>
  <si>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</si>
  <si>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</si>
  <si>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</si>
  <si>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</si>
  <si>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</si>
  <si>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</si>
  <si>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</si>
  <si>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</si>
  <si>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</si>
  <si>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</si>
  <si>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</si>
  <si>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</si>
  <si>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</si>
  <si>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</si>
  <si>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</si>
  <si>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</si>
  <si>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</si>
  <si>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</si>
  <si>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</si>
  <si>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</si>
  <si>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</si>
  <si>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</si>
  <si>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</si>
  <si>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</si>
  <si>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</si>
  <si>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</si>
  <si>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</si>
  <si>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</si>
  <si>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</si>
  <si>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</si>
  <si>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</si>
  <si>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</si>
  <si>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</si>
  <si>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</si>
  <si>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</si>
  <si>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</si>
  <si>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</si>
  <si>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</si>
  <si>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</si>
  <si>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</si>
  <si>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</si>
  <si>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</si>
  <si>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</si>
  <si>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</si>
  <si>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</si>
  <si>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</si>
  <si>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</si>
  <si>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</si>
  <si>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</si>
  <si>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</si>
  <si>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</si>
  <si>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</si>
  <si>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</si>
  <si>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</si>
  <si>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</si>
  <si>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</si>
  <si>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</si>
  <si>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</si>
  <si>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</si>
  <si>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</si>
  <si>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</si>
  <si>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</si>
  <si>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</si>
  <si>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</si>
  <si>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</si>
  <si>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</si>
  <si>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</si>
  <si>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</si>
  <si>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</si>
  <si>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</si>
  <si>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</si>
  <si>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</si>
  <si>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</si>
  <si>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</si>
  <si>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</si>
  <si>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</si>
  <si>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</si>
  <si>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</si>
  <si>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</si>
  <si>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</si>
  <si>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</si>
  <si>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</si>
  <si>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</si>
  <si>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</si>
  <si>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</si>
  <si>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</si>
  <si>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</si>
  <si>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</si>
  <si>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</si>
  <si>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</si>
  <si>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</si>
  <si>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</si>
  <si>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</si>
  <si>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</si>
  <si>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</si>
  <si>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</si>
  <si>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</si>
  <si>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</si>
  <si>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</si>
  <si>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</si>
  <si>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</si>
  <si>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</si>
  <si>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</si>
  <si>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</si>
  <si>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</si>
  <si>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</si>
  <si>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</si>
  <si>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</si>
  <si>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</si>
  <si>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</si>
  <si>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</si>
  <si>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</si>
  <si>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</si>
  <si>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</si>
  <si>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</si>
  <si>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</si>
  <si>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</si>
  <si>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</si>
  <si>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</si>
  <si>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</si>
  <si>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</si>
  <si>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</si>
  <si>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</si>
  <si>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</si>
  <si>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</si>
  <si>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</si>
  <si>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</si>
  <si>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</si>
  <si>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</si>
  <si>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</si>
  <si>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</si>
  <si>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</si>
  <si>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</si>
  <si>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</si>
  <si>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</si>
  <si>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</si>
  <si>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</si>
  <si>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</si>
  <si>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</si>
  <si>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</si>
  <si>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</si>
  <si>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</si>
  <si>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</si>
  <si>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</si>
  <si>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</si>
  <si>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</si>
  <si>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</si>
  <si>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</si>
  <si>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</si>
  <si>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</si>
  <si>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</si>
  <si>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</si>
  <si>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</si>
  <si>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</si>
  <si>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</si>
  <si>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</si>
  <si>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</si>
  <si>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</si>
  <si>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</si>
  <si>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</si>
  <si>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</si>
  <si>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</si>
  <si>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</si>
  <si>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</si>
  <si>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</si>
  <si>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</si>
  <si>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</si>
  <si>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</si>
  <si>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</si>
  <si>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</si>
  <si>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</si>
  <si>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</si>
  <si>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</si>
  <si>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</si>
  <si>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</si>
  <si>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</si>
  <si>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</si>
  <si>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</si>
  <si>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</si>
  <si>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</si>
  <si>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</si>
  <si>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</si>
  <si>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</si>
  <si>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</si>
  <si>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</si>
  <si>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</si>
  <si>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</si>
  <si>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</si>
  <si>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</si>
  <si>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</si>
  <si>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</si>
  <si>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</si>
  <si>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</si>
  <si>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</si>
  <si>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</si>
  <si>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</si>
  <si>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</si>
  <si>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</si>
  <si>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</si>
  <si>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</si>
  <si>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</si>
  <si>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</si>
  <si>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</si>
  <si>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</si>
  <si>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</si>
  <si>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</si>
  <si>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</si>
  <si>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</si>
  <si>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</si>
  <si>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</si>
  <si>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</si>
  <si>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</si>
  <si>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</si>
  <si>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</si>
  <si>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</si>
  <si>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</si>
  <si>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</si>
  <si>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</si>
  <si>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</si>
  <si>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</si>
  <si>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</si>
  <si>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</si>
  <si>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</si>
  <si>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</si>
  <si>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</si>
  <si>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</si>
  <si>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</si>
  <si>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</si>
  <si>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</si>
  <si>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</si>
  <si>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</si>
  <si>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</si>
  <si>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</si>
  <si>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</si>
  <si>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</si>
  <si>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</si>
  <si>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</si>
  <si>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</si>
  <si>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</si>
  <si>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</si>
  <si>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</si>
  <si>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</si>
  <si>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</si>
  <si>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</si>
  <si>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</si>
  <si>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</si>
  <si>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</si>
  <si>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</si>
  <si>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</si>
  <si>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</si>
  <si>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</si>
  <si>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</si>
  <si>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</si>
  <si>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</si>
  <si>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</si>
  <si>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</si>
  <si>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</si>
  <si>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</si>
  <si>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</si>
  <si>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</si>
  <si>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</si>
  <si>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</si>
  <si>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</si>
  <si>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</si>
  <si>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</si>
  <si>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</si>
  <si>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</si>
  <si>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</si>
  <si>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</si>
  <si>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</si>
  <si>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</si>
  <si>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</si>
  <si>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</si>
  <si>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</si>
  <si>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</si>
  <si>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</si>
  <si>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</si>
  <si>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</si>
  <si>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</si>
  <si>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</si>
  <si>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</si>
  <si>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</si>
  <si>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</si>
  <si>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</si>
  <si>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</si>
  <si>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</si>
  <si>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</si>
  <si>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</si>
  <si>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</si>
  <si>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</si>
  <si>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</si>
  <si>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</si>
  <si>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</si>
  <si>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</si>
  <si>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</si>
  <si>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</si>
  <si>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</si>
  <si>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</si>
  <si>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</si>
  <si>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</si>
  <si>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</si>
  <si>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</si>
  <si>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</si>
  <si>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</si>
  <si>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</si>
  <si>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</si>
  <si>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</si>
  <si>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</si>
  <si>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</si>
  <si>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</si>
  <si>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</si>
  <si>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</si>
  <si>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</si>
  <si>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</si>
  <si>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</si>
  <si>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</si>
  <si>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</si>
  <si>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</si>
  <si>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</si>
  <si>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</si>
  <si>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</si>
  <si>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</si>
  <si>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</si>
  <si>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</si>
  <si>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</si>
  <si>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</si>
  <si>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</si>
  <si>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</si>
  <si>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</si>
  <si>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</si>
  <si>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</si>
  <si>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</si>
  <si>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</si>
  <si>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</si>
  <si>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</si>
  <si>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</si>
  <si>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</si>
  <si>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</si>
  <si>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</si>
  <si>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</si>
  <si>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</si>
  <si>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</si>
  <si>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</si>
  <si>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</si>
  <si>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</si>
  <si>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</si>
  <si>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</si>
  <si>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</si>
  <si>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</si>
  <si>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</si>
  <si>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</si>
  <si>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</si>
  <si>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</si>
  <si>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</si>
  <si>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</si>
  <si>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</si>
  <si>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</si>
  <si>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</si>
  <si>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</si>
  <si>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</si>
  <si>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</si>
  <si>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</si>
  <si>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</si>
  <si>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</si>
  <si>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</si>
  <si>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</si>
  <si>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</si>
  <si>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</si>
  <si>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</si>
  <si>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</si>
  <si>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</si>
  <si>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</si>
  <si>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</si>
  <si>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</si>
  <si>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</si>
  <si>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</si>
  <si>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</si>
  <si>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</si>
  <si>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</si>
  <si>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</si>
  <si>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</si>
  <si>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</si>
  <si>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</si>
  <si>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</si>
  <si>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</si>
  <si>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</si>
  <si>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</si>
  <si>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</si>
  <si>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</si>
  <si>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</si>
  <si>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</si>
  <si>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</si>
  <si>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</si>
  <si>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</si>
  <si>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</si>
  <si>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</si>
  <si>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</si>
  <si>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</si>
  <si>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</si>
  <si>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</si>
  <si>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</si>
  <si>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</si>
  <si>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</si>
  <si>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</si>
  <si>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</si>
  <si>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</si>
  <si>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</si>
  <si>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</si>
  <si>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</si>
  <si>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</si>
  <si>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</si>
  <si>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</si>
  <si>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</si>
  <si>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</si>
  <si>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</si>
  <si>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</si>
  <si>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</si>
  <si>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</si>
  <si>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</si>
  <si>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</si>
  <si>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</si>
  <si>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</si>
  <si>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</si>
  <si>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</si>
  <si>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</si>
  <si>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</si>
  <si>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</si>
  <si>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</si>
  <si>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</si>
  <si>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</si>
  <si>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</si>
  <si>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</si>
  <si>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</si>
  <si>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</si>
  <si>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</si>
  <si>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</si>
  <si>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</si>
  <si>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</si>
  <si>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</si>
  <si>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</si>
  <si>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</si>
  <si>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</si>
  <si>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</si>
  <si>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</si>
  <si>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</si>
  <si>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</si>
  <si>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</si>
  <si>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</si>
  <si>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</si>
  <si>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</si>
  <si>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</si>
  <si>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</si>
  <si>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</si>
  <si>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</si>
  <si>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</si>
  <si>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</si>
  <si>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</si>
  <si>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</si>
  <si>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</si>
  <si>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</si>
  <si>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</si>
  <si>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</si>
  <si>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</si>
  <si>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</si>
  <si>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</si>
  <si>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</si>
  <si>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</si>
  <si>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</si>
  <si>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</si>
  <si>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</si>
  <si>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</si>
  <si>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</si>
  <si>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</si>
  <si>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</si>
  <si>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</si>
  <si>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</si>
  <si>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</si>
  <si>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</si>
  <si>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</si>
  <si>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</si>
  <si>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</si>
  <si>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</si>
  <si>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</si>
  <si>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</si>
  <si>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</si>
  <si>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</si>
  <si>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</si>
  <si>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</si>
  <si>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</si>
  <si>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</si>
  <si>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</si>
  <si>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</si>
  <si>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</si>
  <si>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</si>
  <si>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</si>
  <si>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</si>
  <si>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</si>
  <si>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</si>
  <si>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</si>
  <si>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</si>
  <si>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</si>
  <si>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</si>
  <si>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</si>
  <si>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</si>
  <si>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</si>
  <si>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</si>
  <si>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</si>
  <si>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</si>
  <si>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</si>
  <si>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</si>
  <si>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</si>
  <si>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</si>
  <si>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</si>
  <si>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</si>
  <si>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</si>
  <si>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</si>
  <si>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</si>
  <si>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</si>
  <si>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</si>
  <si>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</si>
  <si>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</si>
  <si>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</si>
  <si>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</si>
  <si>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</si>
  <si>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</si>
  <si>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</si>
  <si>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</si>
  <si>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</si>
  <si>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</si>
  <si>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</si>
  <si>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</si>
  <si>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</si>
  <si>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</si>
  <si>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</si>
  <si>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</si>
  <si>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</si>
  <si>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</si>
  <si>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</si>
  <si>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</si>
  <si>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</si>
  <si>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</si>
  <si>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</si>
  <si>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</si>
  <si>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</si>
  <si>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</si>
  <si>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</si>
  <si>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</si>
  <si>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</si>
  <si>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</si>
  <si>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</si>
  <si>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</si>
  <si>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</si>
  <si>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</si>
  <si>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</si>
  <si>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</si>
  <si>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</si>
  <si>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</si>
  <si>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</si>
  <si>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</si>
  <si>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</si>
  <si>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</si>
  <si>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</si>
  <si>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</si>
  <si>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</si>
  <si>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</si>
  <si>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</si>
  <si>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</si>
  <si>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</si>
  <si>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</si>
  <si>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</si>
  <si>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</si>
  <si>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</si>
  <si>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</si>
  <si>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</si>
  <si>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</si>
  <si>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</si>
  <si>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</si>
  <si>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</si>
  <si>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</si>
  <si>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</si>
  <si>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</si>
  <si>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</si>
  <si>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</si>
  <si>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</si>
  <si>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</si>
  <si>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</si>
  <si>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</si>
  <si>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</si>
  <si>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</si>
  <si>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</si>
  <si>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</si>
  <si>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</si>
  <si>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</si>
  <si>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</si>
  <si>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</si>
  <si>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</si>
  <si>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</si>
  <si>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</si>
  <si>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</si>
  <si>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</si>
  <si>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</si>
  <si>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</si>
  <si>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</si>
  <si>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</si>
  <si>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</si>
  <si>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</si>
  <si>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</si>
  <si>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</si>
  <si>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</si>
  <si>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</si>
  <si>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</si>
  <si>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</si>
  <si>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</si>
  <si>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</si>
  <si>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</si>
  <si>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</si>
  <si>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</si>
  <si>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</si>
  <si>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</si>
  <si>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</si>
  <si>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</si>
  <si>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</si>
  <si>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</si>
  <si>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</si>
  <si>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</si>
  <si>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</si>
  <si>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</si>
  <si>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</si>
  <si>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</si>
  <si>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</si>
  <si>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</si>
  <si>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</si>
  <si>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</si>
  <si>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</si>
  <si>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</si>
  <si>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</si>
  <si>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</si>
  <si>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</si>
  <si>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</si>
  <si>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</si>
  <si>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</si>
  <si>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</si>
  <si>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</si>
  <si>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</si>
  <si>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</si>
  <si>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</si>
  <si>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</si>
  <si>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</si>
  <si>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</si>
  <si>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</si>
  <si>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</si>
  <si>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</si>
  <si>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</si>
  <si>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</si>
  <si>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</si>
  <si>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</si>
  <si>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</si>
  <si>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</si>
  <si>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</si>
  <si>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</si>
  <si>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</si>
  <si>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</si>
  <si>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</si>
  <si>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</si>
  <si>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</si>
  <si>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</si>
  <si>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</si>
  <si>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</si>
  <si>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</si>
  <si>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</si>
  <si>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</si>
  <si>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</si>
  <si>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</si>
  <si>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</si>
  <si>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</si>
  <si>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</si>
  <si>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</si>
  <si>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</si>
  <si>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</si>
  <si>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</si>
  <si>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</si>
  <si>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</si>
  <si>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</si>
  <si>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</si>
  <si>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</si>
  <si>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</si>
  <si>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</si>
  <si>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</si>
  <si>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</si>
  <si>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</si>
  <si>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</si>
  <si>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</si>
  <si>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</si>
  <si>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</si>
  <si>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</si>
  <si>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</si>
  <si>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</si>
  <si>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</si>
  <si>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</si>
  <si>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</si>
  <si>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</si>
  <si>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</si>
  <si>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</si>
  <si>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</si>
  <si>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</si>
  <si>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</si>
  <si>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</si>
  <si>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</si>
  <si>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</si>
  <si>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</si>
  <si>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</si>
  <si>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</si>
  <si>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</si>
  <si>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</si>
  <si>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</si>
  <si>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</si>
  <si>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</si>
  <si>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</si>
  <si>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</si>
  <si>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</si>
  <si>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</si>
  <si>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</si>
  <si>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</si>
  <si>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</si>
  <si>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</si>
  <si>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</si>
  <si>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</si>
  <si>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</si>
  <si>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</si>
  <si>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</si>
  <si>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</si>
  <si>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</si>
  <si>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</si>
  <si>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</si>
  <si>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</si>
  <si>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</si>
  <si>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</si>
  <si>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</si>
  <si>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</si>
  <si>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</si>
  <si>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</si>
  <si>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</si>
  <si>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</si>
  <si>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</si>
  <si>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</si>
  <si>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</si>
  <si>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</si>
  <si>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</si>
  <si>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</si>
  <si>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</si>
  <si>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</si>
  <si>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</si>
  <si>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</si>
  <si>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</si>
  <si>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</si>
  <si>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</si>
  <si>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</si>
  <si>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</si>
  <si>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</si>
  <si>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</si>
  <si>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</si>
  <si>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</si>
  <si>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</si>
  <si>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</si>
  <si>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</si>
  <si>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</si>
  <si>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</si>
  <si>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</si>
  <si>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</si>
  <si>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</si>
  <si>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</si>
  <si>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</si>
  <si>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</si>
  <si>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</si>
  <si>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</si>
  <si>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</si>
  <si>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</si>
  <si>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</si>
  <si>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</si>
  <si>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</si>
  <si>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</si>
  <si>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</si>
  <si>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</si>
  <si>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</si>
  <si>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</si>
  <si>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</si>
  <si>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</si>
  <si>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</si>
  <si>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</si>
  <si>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</si>
  <si>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</si>
  <si>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</si>
  <si>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</si>
  <si>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</si>
  <si>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</si>
  <si>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</si>
  <si>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</si>
  <si>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</si>
  <si>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</si>
  <si>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</si>
  <si>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</si>
  <si>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</si>
  <si>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</si>
  <si>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</si>
  <si>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</si>
  <si>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</si>
  <si>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</si>
  <si>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</si>
  <si>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</si>
  <si>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</si>
  <si>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</si>
  <si>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</si>
  <si>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</si>
  <si>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</si>
  <si>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</si>
  <si>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</si>
  <si>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</si>
  <si>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</si>
  <si>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</si>
  <si>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</si>
  <si>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</si>
  <si>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</si>
  <si>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</si>
  <si>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</si>
  <si>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</si>
  <si>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</si>
  <si>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</si>
  <si>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</si>
  <si>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</si>
  <si>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</si>
  <si>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</si>
  <si>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</si>
  <si>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</si>
  <si>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</si>
  <si>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</si>
  <si>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</si>
  <si>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</si>
  <si>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</si>
  <si>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</si>
  <si>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</si>
  <si>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</si>
  <si>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</si>
  <si>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</si>
  <si>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</si>
  <si>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</si>
  <si>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</si>
  <si>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</si>
  <si>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</si>
  <si>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</si>
  <si>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</si>
  <si>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</si>
  <si>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</si>
  <si>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</si>
  <si>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</si>
  <si>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</si>
  <si>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</si>
  <si>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</si>
  <si>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</si>
  <si>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</si>
  <si>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</si>
  <si>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</si>
  <si>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</si>
  <si>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</si>
  <si>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</si>
  <si>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</si>
  <si>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</si>
  <si>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</si>
  <si>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</si>
  <si>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</si>
  <si>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</si>
  <si>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</si>
  <si>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</si>
  <si>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</si>
  <si>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</si>
  <si>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</si>
  <si>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</si>
  <si>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</si>
  <si>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</si>
  <si>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</si>
  <si>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</si>
  <si>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</si>
  <si>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</si>
  <si>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</si>
  <si>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</si>
  <si>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</si>
  <si>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</si>
  <si>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</si>
  <si>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</si>
  <si>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</si>
  <si>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</si>
  <si>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</si>
  <si>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</si>
  <si>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</si>
  <si>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</si>
  <si>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</si>
  <si>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</si>
  <si>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</si>
  <si>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</si>
  <si>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</si>
  <si>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</si>
  <si>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</si>
  <si>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</si>
  <si>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</si>
  <si>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</si>
  <si>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</si>
  <si>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</si>
  <si>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</si>
  <si>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</si>
  <si>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</si>
  <si>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</si>
  <si>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</si>
  <si>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</si>
  <si>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</si>
  <si>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</si>
  <si>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</si>
  <si>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</si>
  <si>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</si>
  <si>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</si>
  <si>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</si>
  <si>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</si>
  <si>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</si>
  <si>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</si>
  <si>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</si>
  <si>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</si>
  <si>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</si>
  <si>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</si>
  <si>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</si>
  <si>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</si>
  <si>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</si>
  <si>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</si>
  <si>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</si>
  <si>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</si>
  <si>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</si>
  <si>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</si>
  <si>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</si>
  <si>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</si>
  <si>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</si>
  <si>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</si>
  <si>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</si>
  <si>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</si>
  <si>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</si>
  <si>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</si>
  <si>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</si>
  <si>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</si>
  <si>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</si>
  <si>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</si>
  <si>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</si>
  <si>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</si>
  <si>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</si>
  <si>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</si>
  <si>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</si>
  <si>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</si>
  <si>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</si>
  <si>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</si>
  <si>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</si>
  <si>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</si>
  <si>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</si>
  <si>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</si>
  <si>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</si>
  <si>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</si>
  <si>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</si>
  <si>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</si>
  <si>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</si>
  <si>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</si>
  <si>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</si>
  <si>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</si>
  <si>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</si>
  <si>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</si>
  <si>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</si>
  <si>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</si>
  <si>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</si>
  <si>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</si>
  <si>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</si>
  <si>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</si>
  <si>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</si>
  <si>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</si>
  <si>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</si>
  <si>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</si>
  <si>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</si>
  <si>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</si>
  <si>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</si>
  <si>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</si>
  <si>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</si>
  <si>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</si>
  <si>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</si>
  <si>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</si>
  <si>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</si>
  <si>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</si>
  <si>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</si>
  <si>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</si>
  <si>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</si>
  <si>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</si>
  <si>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</si>
  <si>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</si>
  <si>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</si>
  <si>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</si>
  <si>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</si>
  <si>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</si>
  <si>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</si>
  <si>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</si>
  <si>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</si>
  <si>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</si>
  <si>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</si>
  <si>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</si>
  <si>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</si>
  <si>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</si>
  <si>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</si>
  <si>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</si>
  <si>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</si>
  <si>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</si>
  <si>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</si>
  <si>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</si>
  <si>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</si>
  <si>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</si>
  <si>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</si>
  <si>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</si>
  <si>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</si>
  <si>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</si>
  <si>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</si>
  <si>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</si>
  <si>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</si>
  <si>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</si>
  <si>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</si>
  <si>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</si>
  <si>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</si>
  <si>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</si>
  <si>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</si>
  <si>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</si>
  <si>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</si>
  <si>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</si>
  <si>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</si>
  <si>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</si>
  <si>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</si>
  <si>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</si>
  <si>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</si>
  <si>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</si>
  <si>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</si>
  <si>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</si>
  <si>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</si>
  <si>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</si>
  <si>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</si>
  <si>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</si>
  <si>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</si>
  <si>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</si>
  <si>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</si>
  <si>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</si>
  <si>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</si>
  <si>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</si>
  <si>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</si>
  <si>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</si>
  <si>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</si>
  <si>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</si>
  <si>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</si>
  <si>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</si>
  <si>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</si>
  <si>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</si>
  <si>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</si>
  <si>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</si>
  <si>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</si>
  <si>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</si>
  <si>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</si>
  <si>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</si>
  <si>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</si>
  <si>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</si>
  <si>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</si>
  <si>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</si>
  <si>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</si>
  <si>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</si>
  <si>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</si>
  <si>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</si>
  <si>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</si>
  <si>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</si>
  <si>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</si>
  <si>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</si>
  <si>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</si>
  <si>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</si>
  <si>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</si>
  <si>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</si>
  <si>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</si>
  <si>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</si>
  <si>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</si>
  <si>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</si>
  <si>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</si>
  <si>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</si>
  <si>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</si>
  <si>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</si>
  <si>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</si>
  <si>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</si>
  <si>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</si>
  <si>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</si>
  <si>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</si>
  <si>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</si>
  <si>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</si>
  <si>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</si>
  <si>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</si>
  <si>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</si>
  <si>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</si>
  <si>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</si>
  <si>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</si>
  <si>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</si>
  <si>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</si>
  <si>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</si>
  <si>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</si>
  <si>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</si>
  <si>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</si>
  <si>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</si>
  <si>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</si>
  <si>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</si>
  <si>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</si>
  <si>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</si>
  <si>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</si>
  <si>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</si>
  <si>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</si>
  <si>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</si>
  <si>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</si>
  <si>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</si>
  <si>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</si>
  <si>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</si>
  <si>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</si>
  <si>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</si>
  <si>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</si>
  <si>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</si>
  <si>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</si>
  <si>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</si>
  <si>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</si>
  <si>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</si>
  <si>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</si>
  <si>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</si>
  <si>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</si>
  <si>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</si>
  <si>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</si>
  <si>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</si>
  <si>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</si>
  <si>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</si>
  <si>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</si>
  <si>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</si>
  <si>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</si>
  <si>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</si>
  <si>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</si>
  <si>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</si>
  <si>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</si>
  <si>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</si>
  <si>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</si>
  <si>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</si>
  <si>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</si>
  <si>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</si>
  <si>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</si>
  <si>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</si>
  <si>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</si>
  <si>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</si>
  <si>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</si>
  <si>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</si>
  <si>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</si>
  <si>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</si>
  <si>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</si>
  <si>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</si>
  <si>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</si>
  <si>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</si>
  <si>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</si>
  <si>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</si>
  <si>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</si>
  <si>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</si>
  <si>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</si>
  <si>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</si>
  <si>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</si>
  <si>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</si>
  <si>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</si>
  <si>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</si>
  <si>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</si>
  <si>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</si>
  <si>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</si>
  <si>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</si>
  <si>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</si>
  <si>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</si>
  <si>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</si>
  <si>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</si>
  <si>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</si>
  <si>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</si>
  <si>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</si>
  <si>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</si>
  <si>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</si>
  <si>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</si>
  <si>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</si>
  <si>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</si>
  <si>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</si>
  <si>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</si>
  <si>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</si>
  <si>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</si>
  <si>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</si>
  <si>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</si>
  <si>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</si>
  <si>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</si>
  <si>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</si>
  <si>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</si>
  <si>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</si>
  <si>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</si>
  <si>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</si>
  <si>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</si>
  <si>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</si>
  <si>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</si>
  <si>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</si>
  <si>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</si>
  <si>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</si>
  <si>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</si>
  <si>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</si>
  <si>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</si>
  <si>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</si>
  <si>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</si>
  <si>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</si>
  <si>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</si>
  <si>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</si>
  <si>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</si>
  <si>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</si>
  <si>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</si>
  <si>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</si>
  <si>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</si>
  <si>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</si>
  <si>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</si>
  <si>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</si>
  <si>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</si>
  <si>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</si>
  <si>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</si>
  <si>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</si>
  <si>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</si>
  <si>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</si>
  <si>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</si>
  <si>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</si>
  <si>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</si>
  <si>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</si>
  <si>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</si>
  <si>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</si>
  <si>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</si>
  <si>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</si>
  <si>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</si>
  <si>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</si>
  <si>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</si>
  <si>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</si>
  <si>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</si>
  <si>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</si>
  <si>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</si>
  <si>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</si>
  <si>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</si>
  <si>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</si>
  <si>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</si>
  <si>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</si>
  <si>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</si>
  <si>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</si>
  <si>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</si>
  <si>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</si>
  <si>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</si>
  <si>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</si>
  <si>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</si>
  <si>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</si>
  <si>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</si>
  <si>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</si>
  <si>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</si>
  <si>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</si>
  <si>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</si>
  <si>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</si>
  <si>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</si>
  <si>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</si>
  <si>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</si>
  <si>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</si>
  <si>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</si>
  <si>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</si>
  <si>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</si>
  <si>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</si>
  <si>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</si>
  <si>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</si>
  <si>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</si>
  <si>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</si>
  <si>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</si>
  <si>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</si>
  <si>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</si>
  <si>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</si>
  <si>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</si>
  <si>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</si>
  <si>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</si>
  <si>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</si>
  <si>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</si>
  <si>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</si>
  <si>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</si>
  <si>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</si>
  <si>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</si>
  <si>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</si>
  <si>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</si>
  <si>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</si>
  <si>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</si>
  <si>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</si>
  <si>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</si>
  <si>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</si>
  <si>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</si>
  <si>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</si>
  <si>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</si>
  <si>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</si>
  <si>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</si>
  <si>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</si>
  <si>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</si>
  <si>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</si>
  <si>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</si>
  <si>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</si>
  <si>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</si>
  <si>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</si>
  <si>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</si>
  <si>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</si>
  <si>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</si>
  <si>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</si>
  <si>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</si>
  <si>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</si>
  <si>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</si>
  <si>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</si>
  <si>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</si>
  <si>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</si>
  <si>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</si>
  <si>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</si>
  <si>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</si>
  <si>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</si>
  <si>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</si>
  <si>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</si>
  <si>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</si>
  <si>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</si>
  <si>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</si>
  <si>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</si>
  <si>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</si>
  <si>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</si>
  <si>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</si>
  <si>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</si>
  <si>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</si>
  <si>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</si>
  <si>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</si>
  <si>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</si>
  <si>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</si>
  <si>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</si>
  <si>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</si>
  <si>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</si>
  <si>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</si>
  <si>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</si>
  <si>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</si>
  <si>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</si>
  <si>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</si>
  <si>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</si>
  <si>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</si>
  <si>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</si>
  <si>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</si>
  <si>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</si>
  <si>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</si>
  <si>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</si>
  <si>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</si>
  <si>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</si>
  <si>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</si>
  <si>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</si>
  <si>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</si>
  <si>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</si>
  <si>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</si>
  <si>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</si>
  <si>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</si>
  <si>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</si>
  <si>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</si>
  <si>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</si>
  <si>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</si>
  <si>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</si>
  <si>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</si>
  <si>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</si>
  <si>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</si>
  <si>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</si>
  <si>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</si>
  <si>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</si>
  <si>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</si>
  <si>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</si>
  <si>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</si>
  <si>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</si>
  <si>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</si>
  <si>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</si>
  <si>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</si>
  <si>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</si>
  <si>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</si>
  <si>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</si>
  <si>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</si>
  <si>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</si>
  <si>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</si>
  <si>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</si>
  <si>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</si>
  <si>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</si>
  <si>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</si>
  <si>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</si>
  <si>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</si>
  <si>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</si>
  <si>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</si>
  <si>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</si>
  <si>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</si>
  <si>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</si>
  <si>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</si>
  <si>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</si>
  <si>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</si>
  <si>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</si>
  <si>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</si>
  <si>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</si>
  <si>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</si>
  <si>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</si>
  <si>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</si>
  <si>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</si>
  <si>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</si>
  <si>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</si>
  <si>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</si>
  <si>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</si>
  <si>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</si>
  <si>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</si>
  <si>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</si>
  <si>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</si>
  <si>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</si>
  <si>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</si>
  <si>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</si>
  <si>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</si>
  <si>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</si>
  <si>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</si>
  <si>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</si>
  <si>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</si>
  <si>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</si>
  <si>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</si>
  <si>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</si>
  <si>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</si>
  <si>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</si>
  <si>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</si>
  <si>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</si>
  <si>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</si>
  <si>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</si>
  <si>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</si>
  <si>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</si>
  <si>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</si>
  <si>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</si>
  <si>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</si>
  <si>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</si>
  <si>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</si>
  <si>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</si>
  <si>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</si>
  <si>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</si>
  <si>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</si>
  <si>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</si>
  <si>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</si>
  <si>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</si>
  <si>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</si>
  <si>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</si>
  <si>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</si>
  <si>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</si>
  <si>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</si>
  <si>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</si>
  <si>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</si>
  <si>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</si>
  <si>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</si>
  <si>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</si>
  <si>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</si>
  <si>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</si>
  <si>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</si>
  <si>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</si>
  <si>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</si>
  <si>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</si>
  <si>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</si>
  <si>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</si>
  <si>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</si>
  <si>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</si>
  <si>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</si>
  <si>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</si>
  <si>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</si>
  <si>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</si>
  <si>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</si>
  <si>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</si>
  <si>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</si>
  <si>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</si>
  <si>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</si>
  <si>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</si>
  <si>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</si>
  <si>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</si>
  <si>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</si>
  <si>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</si>
  <si>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</si>
  <si>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</si>
  <si>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</si>
  <si>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</si>
  <si>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</si>
  <si>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</si>
  <si>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</si>
  <si>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</si>
  <si>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</si>
  <si>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</si>
  <si>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</si>
  <si>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</si>
  <si>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</si>
  <si>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</si>
  <si>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</si>
  <si>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</si>
  <si>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</si>
  <si>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</si>
  <si>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</si>
  <si>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</si>
  <si>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</si>
  <si>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</si>
  <si>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</si>
  <si>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</si>
  <si>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</si>
  <si>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</si>
  <si>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</si>
  <si>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</si>
  <si>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</si>
  <si>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</si>
  <si>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</si>
  <si>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</si>
  <si>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</si>
  <si>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</si>
  <si>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</si>
  <si>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</si>
  <si>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</si>
  <si>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</si>
  <si>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</si>
  <si>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</si>
  <si>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</si>
  <si>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</si>
  <si>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</si>
  <si>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</si>
  <si>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</si>
  <si>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</si>
  <si>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</si>
  <si>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</si>
  <si>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</si>
  <si>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</si>
  <si>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</si>
  <si>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</si>
  <si>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</si>
  <si>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</si>
  <si>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</si>
  <si>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</si>
  <si>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</si>
  <si>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</si>
  <si>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</si>
  <si>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</si>
  <si>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</si>
  <si>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</si>
  <si>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</si>
  <si>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</si>
  <si>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</si>
  <si>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</si>
  <si>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</si>
  <si>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</si>
  <si>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</si>
  <si>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</si>
  <si>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</si>
  <si>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</si>
  <si>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</si>
  <si>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</si>
  <si>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</si>
  <si>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</si>
  <si>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</si>
  <si>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</si>
  <si>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</si>
  <si>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</si>
  <si>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</si>
  <si>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</si>
  <si>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</si>
  <si>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</si>
  <si>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</si>
  <si>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</si>
  <si>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</si>
  <si>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</si>
  <si>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</si>
  <si>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</si>
  <si>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</si>
  <si>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</si>
  <si>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</si>
  <si>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</si>
  <si>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</si>
  <si>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</si>
  <si>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</si>
  <si>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</si>
  <si>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</si>
  <si>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</si>
  <si>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</si>
  <si>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</si>
  <si>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</si>
  <si>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</si>
  <si>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</si>
  <si>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</si>
  <si>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</si>
  <si>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</si>
  <si>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</si>
  <si>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</si>
  <si>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</si>
  <si>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</si>
  <si>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</si>
  <si>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</si>
  <si>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</si>
  <si>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</si>
  <si>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</si>
  <si>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</si>
  <si>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</si>
  <si>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</si>
  <si>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</si>
  <si>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</si>
  <si>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</si>
  <si>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</si>
  <si>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</si>
  <si>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</si>
  <si>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</si>
  <si>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</si>
  <si>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</si>
  <si>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</si>
  <si>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</si>
  <si>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</si>
  <si>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</si>
  <si>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</si>
  <si>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</si>
  <si>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</si>
  <si>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</si>
  <si>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</si>
  <si>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</si>
  <si>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</si>
  <si>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</si>
  <si>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</si>
  <si>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</si>
  <si>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</si>
  <si>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</si>
  <si>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</si>
  <si>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</si>
  <si>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</si>
  <si>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</si>
  <si>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</si>
  <si>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</si>
  <si>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</si>
  <si>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</si>
  <si>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</si>
  <si>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</si>
  <si>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</si>
  <si>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</si>
  <si>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</si>
  <si>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</si>
  <si>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</si>
  <si>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</si>
  <si>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</si>
  <si>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</si>
  <si>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</si>
  <si>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</si>
  <si>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</si>
  <si>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</si>
  <si>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</si>
  <si>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</si>
  <si>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</si>
  <si>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</si>
  <si>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</si>
  <si>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</si>
  <si>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</si>
  <si>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</si>
  <si>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</si>
  <si>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</si>
  <si>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</si>
  <si>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</si>
  <si>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</si>
  <si>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</si>
  <si>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</si>
  <si>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</si>
  <si>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</si>
  <si>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</si>
  <si>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</si>
  <si>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</si>
  <si>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</si>
  <si>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</si>
  <si>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</si>
  <si>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</si>
  <si>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</si>
  <si>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</si>
  <si>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</si>
  <si>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</si>
  <si>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</si>
  <si>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</si>
  <si>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</si>
  <si>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</si>
  <si>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</si>
  <si>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</si>
  <si>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</si>
  <si>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</si>
  <si>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</si>
  <si>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</si>
  <si>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</si>
  <si>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</si>
  <si>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</si>
  <si>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</si>
  <si>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</si>
  <si>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</si>
  <si>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</si>
  <si>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</si>
  <si>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</si>
  <si>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</si>
  <si>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</si>
  <si>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</si>
  <si>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</si>
  <si>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</si>
  <si>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</si>
  <si>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</si>
  <si>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</si>
  <si>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</si>
  <si>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</si>
  <si>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</si>
  <si>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</si>
  <si>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</si>
  <si>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</si>
  <si>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</si>
  <si>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</si>
  <si>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</si>
  <si>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</si>
  <si>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</si>
  <si>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</si>
  <si>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</si>
  <si>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</si>
  <si>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</si>
  <si>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</si>
  <si>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</si>
  <si>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</si>
  <si>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</si>
  <si>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</si>
  <si>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</si>
  <si>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</si>
  <si>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</si>
  <si>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</si>
  <si>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</si>
  <si>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</si>
  <si>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</si>
  <si>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</si>
  <si>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</si>
  <si>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</si>
  <si>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</t>
  </si>
  <si>
    <t>Mean</t>
  </si>
  <si>
    <t xml:space="preserve">Failed </t>
  </si>
  <si>
    <t>Median</t>
  </si>
  <si>
    <t>Minimum</t>
  </si>
  <si>
    <t>Maximum</t>
  </si>
  <si>
    <t>Variance</t>
  </si>
  <si>
    <t>Standard deviation</t>
  </si>
  <si>
    <t xml:space="preserve">It makes sense as the data gathered is for all categories. As seen from previous observations, the most successful campaigns were in one specific parent group.  </t>
  </si>
  <si>
    <t>The median would be better to summarize the data as the distribution of the data is not symmetrical.</t>
  </si>
  <si>
    <t>There is more variability with 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</si>
</sst>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/d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Roboto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18" fillId="0" borderId="0" xfId="0" applyNumberFormat="1" applyFont="1"/>
    <xf numFmtId="0" fontId="19" fillId="0" borderId="0" xfId="0" applyFont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0" fontId="0" fillId="0" borderId="0" xfId="0" applyAlignment="1">
      <alignment horizontal="left" vertical="top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3399FF"/>
      <color rgb="FFFF5050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per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3-4DC5-81C4-9F9636240772}"/>
            </c:ext>
          </c:extLst>
        </c:ser>
        <c:ser>
          <c:idx val="1"/>
          <c:order val="1"/>
          <c:tx>
            <c:strRef>
              <c:f>'Pivot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3-4DC5-81C4-9F9636240772}"/>
            </c:ext>
          </c:extLst>
        </c:ser>
        <c:ser>
          <c:idx val="2"/>
          <c:order val="2"/>
          <c:tx>
            <c:strRef>
              <c:f>'Pivot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3-4DC5-81C4-9F9636240772}"/>
            </c:ext>
          </c:extLst>
        </c:ser>
        <c:ser>
          <c:idx val="3"/>
          <c:order val="3"/>
          <c:tx>
            <c:strRef>
              <c:f>'Pivot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3-4DC5-81C4-9F963624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699648"/>
        <c:axId val="1188682848"/>
      </c:barChart>
      <c:catAx>
        <c:axId val="11886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82848"/>
        <c:crosses val="autoZero"/>
        <c:auto val="1"/>
        <c:lblAlgn val="ctr"/>
        <c:lblOffset val="100"/>
        <c:noMultiLvlLbl val="0"/>
      </c:catAx>
      <c:valAx>
        <c:axId val="11886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per sub-category!PivotTable3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4-4031-9107-65000AB6CB4C}"/>
            </c:ext>
          </c:extLst>
        </c:ser>
        <c:ser>
          <c:idx val="1"/>
          <c:order val="1"/>
          <c:tx>
            <c:strRef>
              <c:f>'Pivot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4-4031-9107-65000AB6CB4C}"/>
            </c:ext>
          </c:extLst>
        </c:ser>
        <c:ser>
          <c:idx val="2"/>
          <c:order val="2"/>
          <c:tx>
            <c:strRef>
              <c:f>'Pivot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4-4031-9107-65000AB6CB4C}"/>
            </c:ext>
          </c:extLst>
        </c:ser>
        <c:ser>
          <c:idx val="3"/>
          <c:order val="3"/>
          <c:tx>
            <c:strRef>
              <c:f>'Pivot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4-4031-9107-65000AB6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673248"/>
        <c:axId val="1188683328"/>
      </c:barChart>
      <c:catAx>
        <c:axId val="11886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83328"/>
        <c:crosses val="autoZero"/>
        <c:auto val="1"/>
        <c:lblAlgn val="ctr"/>
        <c:lblOffset val="100"/>
        <c:noMultiLvlLbl val="0"/>
      </c:catAx>
      <c:valAx>
        <c:axId val="11886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per month!PivotTable7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0-4DC9-960B-96FC66717C6B}"/>
            </c:ext>
          </c:extLst>
        </c:ser>
        <c:ser>
          <c:idx val="1"/>
          <c:order val="1"/>
          <c:tx>
            <c:strRef>
              <c:f>'Pivot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0-4DC9-960B-96FC66717C6B}"/>
            </c:ext>
          </c:extLst>
        </c:ser>
        <c:ser>
          <c:idx val="2"/>
          <c:order val="2"/>
          <c:tx>
            <c:strRef>
              <c:f>'Pivot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0-4DC9-960B-96FC6671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51168"/>
        <c:axId val="1188662688"/>
      </c:lineChart>
      <c:catAx>
        <c:axId val="11886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62688"/>
        <c:crosses val="autoZero"/>
        <c:auto val="1"/>
        <c:lblAlgn val="ctr"/>
        <c:lblOffset val="100"/>
        <c:noMultiLvlLbl val="0"/>
      </c:catAx>
      <c:valAx>
        <c:axId val="11886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8-4259-B1C7-A7B5B9E8D38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8-4259-B1C7-A7B5B9E8D38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8-4259-B1C7-A7B5B9E8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67216"/>
        <c:axId val="966890256"/>
      </c:lineChart>
      <c:catAx>
        <c:axId val="9668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90256"/>
        <c:crosses val="autoZero"/>
        <c:auto val="1"/>
        <c:lblAlgn val="ctr"/>
        <c:lblOffset val="100"/>
        <c:noMultiLvlLbl val="0"/>
      </c:catAx>
      <c:valAx>
        <c:axId val="9668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300989</xdr:colOff>
      <xdr:row>3</xdr:row>
      <xdr:rowOff>114300</xdr:rowOff>
    </xdr:from>
    <xdr:to>
      <xdr:col>26</xdr:col>
      <xdr:colOff>104774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595AD-3B99-8A79-F568-E54EED14F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651509</xdr:colOff>
      <xdr:row>4</xdr:row>
      <xdr:rowOff>30480</xdr:rowOff>
    </xdr:from>
    <xdr:to>
      <xdr:col>19</xdr:col>
      <xdr:colOff>581024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90C46-CE6E-D465-3411-4DE9E291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121920</xdr:rowOff>
    </xdr:from>
    <xdr:to>
      <xdr:col>13</xdr:col>
      <xdr:colOff>114300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ADDBC-29DD-E2A1-6D86-C84D3BB30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13</xdr:row>
      <xdr:rowOff>190500</xdr:rowOff>
    </xdr:from>
    <xdr:to>
      <xdr:col>9</xdr:col>
      <xdr:colOff>137160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F187E-A2AA-E060-C648-DB6867322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eev chiplunkar" refreshedDate="45087.418778472223" createdVersion="8" refreshedVersion="8" minRefreshableVersion="3" recordCount="1000" xr:uid="{031E2615-4910-4FFA-BC3D-35239CE34D4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eev chiplunkar" refreshedDate="45087.424656249997" createdVersion="8" refreshedVersion="8" minRefreshableVersion="3" recordCount="1000" xr:uid="{B20D13DB-4983-4762-8DAC-DD33C5A0FA94}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eev chiplunkar" refreshedDate="45087.437017592594" createdVersion="8" refreshedVersion="8" minRefreshableVersion="3" recordCount="1001" xr:uid="{FDEECD01-78A6-45E9-81B9-E53FFF2C16E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x v="1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x v="2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x v="3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x v="4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x v="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x v="6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x v="7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x v="8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x v="9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x v="10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x v="11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x v="12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x v="13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x v="14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x v="15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x v="16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x v="17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x v="18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x v="19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x v="20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x v="21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x v="22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x v="23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x v="24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x v="25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x v="26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x v="27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x v="28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x v="29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x v="30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x v="31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x v="32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x v="33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x v="34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x v="35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x v="36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x v="37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x v="38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x v="39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x v="40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x v="41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x v="42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x v="43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x v="44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x v="45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x v="46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x v="47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x v="48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x v="49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x v="50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x v="51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x v="52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x v="53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x v="54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x v="55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x v="56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x v="57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x v="58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x v="59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x v="60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x v="61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x v="6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x v="63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x v="6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x v="6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x v="66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x v="67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x v="6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x v="69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x v="70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x v="71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x v="7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x v="7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x v="74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x v="75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x v="76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x v="77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x v="78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x v="79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x v="80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x v="81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x v="82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x v="83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x v="8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x v="85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x v="86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x v="87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x v="88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x v="89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x v="58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x v="90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x v="91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x v="92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x v="93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x v="94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x v="95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x v="96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x v="97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x v="98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x v="99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x v="100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x v="101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x v="102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x v="10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x v="104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x v="105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x v="106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x v="107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x v="108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x v="109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x v="110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x v="111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x v="112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x v="113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x v="114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x v="115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x v="116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x v="117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x v="11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x v="119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x v="120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x v="121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x v="12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x v="123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x v="124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x v="125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x v="126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x v="127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x v="128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x v="129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x v="130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x v="131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x v="132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x v="133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x v="134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x v="135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x v="136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x v="137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x v="138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x v="139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x v="140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x v="141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x v="14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x v="143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x v="144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x v="145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x v="146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x v="147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x v="148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x v="99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x v="149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x v="150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x v="151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x v="152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x v="153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x v="15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x v="155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x v="156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x v="157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x v="158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x v="159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x v="160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x v="161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x v="162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x v="163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x v="164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x v="165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x v="166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x v="167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x v="16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x v="169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x v="170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x v="171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x v="172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x v="173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x v="174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x v="175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x v="176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x v="177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x v="178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x v="179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x v="18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x v="181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x v="182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x v="183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x v="184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x v="185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x v="186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x v="187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x v="18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x v="189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x v="190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x v="191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x v="192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x v="193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x v="194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x v="195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x v="196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x v="197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x v="50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x v="198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x v="199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x v="200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x v="201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x v="202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x v="203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x v="204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x v="205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x v="206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x v="207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x v="208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x v="209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x v="210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x v="211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x v="212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x v="213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x v="214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x v="215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x v="216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x v="21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x v="218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x v="219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x v="220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x v="221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x v="222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x v="223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x v="224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x v="225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x v="226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x v="227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x v="228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x v="229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x v="23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x v="23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x v="232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x v="23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x v="234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x v="235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x v="236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x v="237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x v="238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x v="23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x v="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x v="241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x v="242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x v="243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x v="244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x v="245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x v="246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x v="247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x v="248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x v="249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x v="250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x v="251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x v="252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x v="253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x v="254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x v="255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x v="256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x v="257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x v="258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x v="259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x v="260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x v="261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x v="262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x v="263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x v="264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x v="265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x v="266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x v="267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x v="268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x v="26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x v="270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x v="271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x v="273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x v="274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x v="275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x v="27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x v="277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x v="278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x v="279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x v="280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x v="281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x v="282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x v="283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x v="284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x v="285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x v="286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x v="287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x v="288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x v="289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x v="290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x v="291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x v="293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x v="294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x v="295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x v="296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x v="297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x v="298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x v="299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x v="300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x v="301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x v="302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x v="303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x v="304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x v="305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x v="306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x v="307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x v="308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x v="309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x v="310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x v="311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x v="312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x v="313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x v="314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x v="315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x v="316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x v="317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x v="318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x v="319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x v="320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x v="321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x v="322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x v="323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x v="324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x v="325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x v="326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x v="327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x v="328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x v="329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x v="33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x v="331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x v="332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x v="333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x v="33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x v="335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x v="336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x v="337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x v="338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x v="339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x v="340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x v="341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x v="342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x v="343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x v="344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x v="345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x v="346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x v="297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x v="347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x v="348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x v="349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x v="350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x v="35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x v="352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x v="3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x v="354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x v="355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x v="356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x v="357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x v="358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x v="359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x v="360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x v="361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x v="362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x v="363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x v="36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x v="365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x v="366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x v="367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x v="211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x v="368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x v="369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x v="370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x v="371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x v="372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x v="373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x v="374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x v="375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x v="376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x v="377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x v="378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x v="3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x v="380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x v="381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x v="382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x v="383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x v="384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x v="385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x v="386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x v="387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x v="3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x v="389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x v="390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x v="391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x v="392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x v="393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x v="394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x v="50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x v="395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x v="39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x v="397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x v="398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x v="399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x v="400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x v="401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x v="402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x v="403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x v="404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x v="405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x v="40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x v="407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x v="408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x v="409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x v="410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x v="411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x v="412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x v="413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x v="414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x v="4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x v="416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x v="417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x v="418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x v="419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x v="420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x v="421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x v="422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x v="423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x v="424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x v="425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x v="426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x v="427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x v="315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x v="428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x v="429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x v="430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x v="431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x v="432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x v="433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x v="43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x v="435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x v="436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x v="437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x v="438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x v="43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x v="440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x v="441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x v="442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x v="443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x v="444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x v="4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x v="446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x v="447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x v="448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x v="449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x v="450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x v="451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x v="452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x v="453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x v="4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x v="455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x v="456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x v="457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x v="458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x v="459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x v="460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x v="461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x v="462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x v="463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x v="464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x v="465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x v="466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x v="75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x v="467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x v="468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x v="469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x v="470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x v="471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x v="472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x v="473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x v="474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x v="475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x v="476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x v="477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x v="478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x v="479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x v="480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x v="481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x v="482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x v="483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x v="484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x v="485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x v="486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x v="487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x v="488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x v="48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x v="490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x v="491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x v="492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x v="493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x v="494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x v="495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x v="496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x v="497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x v="498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x v="499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x v="50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x v="501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x v="502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x v="503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x v="504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x v="505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x v="506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x v="507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x v="5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x v="509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x v="510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x v="511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x v="512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x v="513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x v="514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x v="515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x v="516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x v="517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x v="518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x v="519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x v="520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x v="521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x v="522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x v="523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x v="524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x v="52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x v="526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x v="52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x v="528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x v="529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x v="53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x v="531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x v="532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x v="533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x v="53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x v="535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x v="536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x v="537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x v="538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x v="539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x v="540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x v="443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x v="541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x v="542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x v="543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x v="544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x v="545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x v="546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x v="547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x v="548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x v="549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x v="550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x v="55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x v="314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x v="552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x v="55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x v="554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x v="555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x v="556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x v="557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x v="558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x v="559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x v="560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x v="561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x v="562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x v="563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x v="564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x v="565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x v="56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x v="567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x v="568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x v="569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x v="570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x v="57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x v="572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x v="573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x v="574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x v="575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x v="576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x v="57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x v="578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x v="579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x v="580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x v="581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x v="582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x v="583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x v="584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x v="58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x v="586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x v="587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x v="588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x v="297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x v="589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x v="590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x v="591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x v="592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x v="593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x v="594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x v="595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x v="416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x v="596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x v="598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x v="599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x v="600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x v="601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x v="602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x v="402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x v="203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x v="603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x v="604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x v="60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x v="606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x v="607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x v="608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x v="60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x v="377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x v="610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x v="611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x v="612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x v="613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x v="614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x v="615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x v="616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x v="617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x v="618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x v="619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x v="620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x v="621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x v="622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x v="623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x v="624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x v="625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x v="626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x v="627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x v="628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x v="629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x v="630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x v="631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x v="632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x v="63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x v="50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x v="634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x v="635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x v="636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x v="637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x v="638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x v="640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x v="641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x v="642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x v="643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x v="644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x v="645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x v="646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x v="647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x v="648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x v="649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x v="650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x v="651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x v="652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x v="653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x v="654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x v="655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x v="656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x v="657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x v="658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x v="659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x v="660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x v="661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x v="662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x v="663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x v="664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x v="665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x v="666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x v="667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x v="668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x v="669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x v="67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x v="671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x v="672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x v="673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x v="674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x v="675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x v="67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x v="677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x v="678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x v="679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x v="68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x v="681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x v="682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x v="247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x v="683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x v="684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x v="685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x v="686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x v="687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x v="688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x v="68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x v="69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x v="691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x v="692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x v="693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x v="694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x v="695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x v="69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x v="697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x v="698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x v="699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x v="700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x v="701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x v="702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x v="703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x v="704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x v="705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x v="706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x v="707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x v="708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x v="709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x v="710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x v="711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x v="712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x v="713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x v="714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x v="715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x v="716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x v="717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x v="718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x v="719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x v="720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x v="721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x v="72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x v="723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x v="724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x v="725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x v="726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x v="727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x v="728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x v="729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x v="730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x v="731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x v="99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x v="732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x v="733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x v="734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x v="735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x v="562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x v="737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x v="738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x v="739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x v="740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x v="741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x v="742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x v="207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x v="743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x v="744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x v="49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x v="745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x v="746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x v="747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x v="748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x v="74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x v="750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x v="751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x v="752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x v="197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x v="75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x v="754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x v="755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x v="756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x v="757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x v="758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x v="759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x v="760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x v="761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x v="762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x v="763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x v="76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x v="765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x v="766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x v="767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x v="768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x v="769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x v="770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x v="771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x v="77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x v="773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x v="774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x v="775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x v="776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x v="99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x v="77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x v="779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x v="780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x v="781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x v="782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x v="7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x v="784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x v="785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x v="786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x v="787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x v="788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x v="789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x v="790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x v="723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x v="791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x v="792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x v="793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x v="794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x v="795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x v="796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x v="797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x v="798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x v="799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x v="800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x v="801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x v="802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x v="803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x v="805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x v="80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x v="807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x v="809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x v="810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x v="811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x v="812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x v="813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x v="814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x v="815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x v="816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x v="817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x v="818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x v="819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x v="820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x v="695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x v="82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x v="822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x v="99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x v="823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x v="824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x v="825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x v="826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x v="827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x v="82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x v="829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x v="830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x v="831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x v="832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x v="833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x v="834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x v="83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x v="836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x v="837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x v="838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x v="839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x v="762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x v="840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x v="841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x v="84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x v="843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x v="844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x v="845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x v="846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x v="847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x v="84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x v="849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x v="675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x v="850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x v="851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x v="852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x v="853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x v="85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x v="855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x v="856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x v="857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x v="858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x v="859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x v="860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x v="861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x v="862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x v="863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x v="9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x v="611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x v="864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x v="865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x v="866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x v="867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x v="50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x v="868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x v="869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x v="870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x v="871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x v="872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x v="873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x v="874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x v="875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x v="876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x v="877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x v="878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x v="879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x v="880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x v="882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x v="88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x v="884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x v="885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x v="886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x v="887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x v="888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x v="889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x v="890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x v="891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x v="893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x v="894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x v="895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x v="896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x v="897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x v="898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x v="899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x v="900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x v="901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x v="903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x v="904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x v="905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x v="906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x v="907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x v="908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x v="909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x v="911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x v="912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x v="914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x v="915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x v="916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x v="297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x v="917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x v="918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x v="919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x v="920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x v="921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x v="922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x v="923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x v="924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x v="925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x v="926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x v="927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x v="928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x v="929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x v="930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x v="93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x v="932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x v="933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x v="934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x v="935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x v="936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x v="937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x v="938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x v="939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x v="940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x v="941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x v="942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x v="943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x v="944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x v="945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x v="946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x v="947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x v="948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x v="949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x v="951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x v="952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x v="953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x v="802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x v="954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x v="955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x v="55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x v="956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x v="957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x v="958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x v="959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x v="960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x v="961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x v="962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x v="963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D2AD6-13BD-44F1-A5A0-1484403F3CF3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2B5B4-8CEF-4ABB-A192-7BD2725D58E3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" fld="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91B50-16C0-4FA3-8431-C008A6961263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H1" sqref="H1:H1048576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3.5" style="3" customWidth="1"/>
    <col min="4" max="4" width="8.3984375" bestFit="1" customWidth="1"/>
    <col min="5" max="5" width="11.59765625" bestFit="1" customWidth="1"/>
    <col min="6" max="6" width="18.19921875" bestFit="1" customWidth="1"/>
    <col min="7" max="7" width="12.296875" bestFit="1" customWidth="1"/>
    <col min="8" max="8" width="17.19921875" bestFit="1" customWidth="1"/>
    <col min="9" max="9" width="17.19921875" customWidth="1"/>
    <col min="10" max="10" width="11.296875" bestFit="1" customWidth="1"/>
    <col min="11" max="11" width="12" bestFit="1" customWidth="1"/>
    <col min="12" max="12" width="15.296875" bestFit="1" customWidth="1"/>
    <col min="13" max="13" width="12.19921875" bestFit="1" customWidth="1"/>
    <col min="14" max="15" width="12.19921875" customWidth="1"/>
    <col min="16" max="16" width="13" bestFit="1" customWidth="1"/>
    <col min="17" max="17" width="12.296875" bestFit="1" customWidth="1"/>
    <col min="18" max="18" width="29.19921875" bestFit="1" customWidth="1"/>
    <col min="19" max="20" width="29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R2)-1)</f>
        <v>food</v>
      </c>
      <c r="T2" t="str">
        <f>RIGHT(R2,LEN(R2)-SEARCH("/",R2))</f>
        <v>food trucks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 R3)-1)</f>
        <v>music</v>
      </c>
      <c r="T3" t="str">
        <f>RIGHT(R3,LEN(R3)-SEARCH("/",R3))</f>
        <v>rock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>RIGHT(R4,LEN(R4)-SEARCH("/",R4))</f>
        <v>web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ref="T5:T68" si="5">RIGHT(R5,LEN(R5)-SEARCH("/",R5))</f>
        <v>rock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 R67)-1)</f>
        <v>theater</v>
      </c>
      <c r="T67" t="str">
        <f t="shared" si="5"/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5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ref="T69:T132" si="11">RIGHT(R69,LEN(R69)-SEARCH("/",R69))</f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 R131)-1)</f>
        <v>food</v>
      </c>
      <c r="T131" t="str">
        <f t="shared" si="11"/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1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ref="T133:T196" si="17">RIGHT(R133,LEN(R133)-SEARCH("/",R133))</f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 R195)-1)</f>
        <v>music</v>
      </c>
      <c r="T195" t="str">
        <f t="shared" si="17"/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17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ref="T197:T260" si="23">RIGHT(R197,LEN(R197)-SEARCH("/",R197))</f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 R259)-1)</f>
        <v>theater</v>
      </c>
      <c r="T259" t="str">
        <f t="shared" si="23"/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3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ref="T261:T324" si="29">RIGHT(R261,LEN(R261)-SEARCH("/",R261))</f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 R323)-1)</f>
        <v>film &amp; video</v>
      </c>
      <c r="T323" t="str">
        <f t="shared" si="29"/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29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ref="T325:T388" si="35">RIGHT(R325,LEN(R325)-SEARCH("/",R325))</f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 R387)-1)</f>
        <v>publishing</v>
      </c>
      <c r="T387" t="str">
        <f t="shared" si="35"/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35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ref="T389:T452" si="41">RIGHT(R389,LEN(R389)-SEARCH("/",R389))</f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 R451)-1)</f>
        <v>games</v>
      </c>
      <c r="T451" t="str">
        <f t="shared" si="41"/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1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ref="T453:T516" si="47">RIGHT(R453,LEN(R453)-SEARCH("/",R453))</f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 R515)-1)</f>
        <v>film &amp; video</v>
      </c>
      <c r="T515" t="str">
        <f t="shared" si="47"/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47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ref="T517:T580" si="53">RIGHT(R517,LEN(R517)-SEARCH("/",R517))</f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 R579)-1)</f>
        <v>music</v>
      </c>
      <c r="T579" t="str">
        <f t="shared" si="53"/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3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ref="T581:T644" si="59">RIGHT(R581,LEN(R581)-SEARCH("/",R581))</f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 R643)-1)</f>
        <v>theater</v>
      </c>
      <c r="T643" t="str">
        <f t="shared" si="59"/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59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ref="T645:T708" si="65">RIGHT(R645,LEN(R645)-SEARCH("/",R645))</f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 R707)-1)</f>
        <v>publishing</v>
      </c>
      <c r="T707" t="str">
        <f t="shared" si="65"/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65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ref="T709:T772" si="71">RIGHT(R709,LEN(R709)-SEARCH("/",R709))</f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 R771)-1)</f>
        <v>games</v>
      </c>
      <c r="T771" t="str">
        <f t="shared" si="71"/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1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ref="T773:T836" si="77">RIGHT(R773,LEN(R773)-SEARCH("/",R773))</f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 R835)-1)</f>
        <v>publishing</v>
      </c>
      <c r="T835" t="str">
        <f t="shared" si="77"/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77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ref="T837:T900" si="83">RIGHT(R837,LEN(R837)-SEARCH("/",R837))</f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 R899)-1)</f>
        <v>theater</v>
      </c>
      <c r="T899" t="str">
        <f t="shared" si="83"/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3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ref="T901:T964" si="89">RIGHT(R901,LEN(R901)-SEARCH("/",R901))</f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 R963)-1)</f>
        <v>publishing</v>
      </c>
      <c r="T963" t="str">
        <f t="shared" si="89"/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89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ref="T965:T1001" si="95">RIGHT(R965,LEN(R965)-SEARCH("/",R965))</f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R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5050"/>
        <color theme="9" tint="0.39997558519241921"/>
        <color rgb="FF3399FF"/>
      </colorScale>
    </cfRule>
  </conditionalFormatting>
  <conditionalFormatting sqref="G2:G1001">
    <cfRule type="containsText" dxfId="11" priority="2" operator="containsText" text="live">
      <formula>NOT(ISERROR(SEARCH("live",G2)))</formula>
    </cfRule>
    <cfRule type="containsText" dxfId="10" priority="3" operator="containsText" text="canceled">
      <formula>NOT(ISERROR(SEARCH("canceled",G2)))</formula>
    </cfRule>
    <cfRule type="containsText" dxfId="9" priority="4" operator="containsText" text="successful">
      <formula>NOT(ISERROR(SEARCH("successful",G2)))</formula>
    </cfRule>
    <cfRule type="containsText" dxfId="8" priority="5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B290-3548-4979-9941-80C96280F7EB}">
  <dimension ref="A2:F15"/>
  <sheetViews>
    <sheetView zoomScale="80" zoomScaleNormal="80" workbookViewId="0">
      <selection activeCell="AD20" sqref="AD20"/>
    </sheetView>
  </sheetViews>
  <sheetFormatPr defaultRowHeight="15.6" x14ac:dyDescent="0.3"/>
  <cols>
    <col min="1" max="1" width="16.5" bestFit="1" customWidth="1"/>
    <col min="2" max="2" width="15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32" width="4.8984375" bestFit="1" customWidth="1"/>
    <col min="33" max="55" width="5.8984375" bestFit="1" customWidth="1"/>
    <col min="56" max="58" width="6.8984375" bestFit="1" customWidth="1"/>
    <col min="59" max="59" width="13.09765625" bestFit="1" customWidth="1"/>
    <col min="60" max="60" width="7.5" bestFit="1" customWidth="1"/>
    <col min="61" max="65" width="1.8984375" bestFit="1" customWidth="1"/>
    <col min="66" max="90" width="3.8984375" bestFit="1" customWidth="1"/>
    <col min="91" max="252" width="4.8984375" bestFit="1" customWidth="1"/>
    <col min="253" max="367" width="5.8984375" bestFit="1" customWidth="1"/>
    <col min="368" max="406" width="6.8984375" bestFit="1" customWidth="1"/>
    <col min="407" max="407" width="10.3984375" bestFit="1" customWidth="1"/>
    <col min="408" max="408" width="5.69921875" bestFit="1" customWidth="1"/>
    <col min="409" max="414" width="4.8984375" bestFit="1" customWidth="1"/>
    <col min="415" max="419" width="5.8984375" bestFit="1" customWidth="1"/>
    <col min="420" max="421" width="6.8984375" bestFit="1" customWidth="1"/>
    <col min="422" max="422" width="8.59765625" bestFit="1" customWidth="1"/>
    <col min="423" max="423" width="11.09765625" bestFit="1" customWidth="1"/>
    <col min="424" max="596" width="4.8984375" bestFit="1" customWidth="1"/>
    <col min="597" max="837" width="5.8984375" bestFit="1" customWidth="1"/>
    <col min="838" max="977" width="6.8984375" bestFit="1" customWidth="1"/>
    <col min="978" max="978" width="14.09765625" bestFit="1" customWidth="1"/>
    <col min="979" max="979" width="10.8984375" bestFit="1" customWidth="1"/>
  </cols>
  <sheetData>
    <row r="2" spans="1:6" x14ac:dyDescent="0.3">
      <c r="A2" s="5" t="s">
        <v>6</v>
      </c>
      <c r="B2" t="s">
        <v>2035</v>
      </c>
    </row>
    <row r="4" spans="1:6" x14ac:dyDescent="0.3">
      <c r="A4" s="5" t="s">
        <v>2046</v>
      </c>
      <c r="B4" s="5" t="s">
        <v>2033</v>
      </c>
    </row>
    <row r="5" spans="1:6" x14ac:dyDescent="0.3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2037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3">
      <c r="A7" s="6" t="s">
        <v>2038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3">
      <c r="A8" s="6" t="s">
        <v>2039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3">
      <c r="A9" s="6" t="s">
        <v>2040</v>
      </c>
      <c r="B9" s="7"/>
      <c r="C9" s="7"/>
      <c r="D9" s="7"/>
      <c r="E9" s="7">
        <v>4</v>
      </c>
      <c r="F9" s="7">
        <v>4</v>
      </c>
    </row>
    <row r="10" spans="1:6" x14ac:dyDescent="0.3">
      <c r="A10" s="6" t="s">
        <v>2041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3">
      <c r="A11" s="6" t="s">
        <v>2042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3">
      <c r="A12" s="6" t="s">
        <v>2043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3">
      <c r="A13" s="6" t="s">
        <v>2044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3">
      <c r="A14" s="6" t="s">
        <v>2045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3">
      <c r="A15" s="6" t="s">
        <v>2034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263D-6B03-4313-87C1-05C3BB8ED615}">
  <dimension ref="A1:F30"/>
  <sheetViews>
    <sheetView zoomScale="80" zoomScaleNormal="80" workbookViewId="0">
      <selection activeCell="D12" sqref="D12"/>
    </sheetView>
  </sheetViews>
  <sheetFormatPr defaultRowHeight="15.6" x14ac:dyDescent="0.3"/>
  <cols>
    <col min="1" max="1" width="17.69921875" bestFit="1" customWidth="1"/>
    <col min="2" max="2" width="15.8984375" bestFit="1" customWidth="1"/>
    <col min="3" max="3" width="5.69921875" bestFit="1" customWidth="1"/>
    <col min="4" max="4" width="4" bestFit="1" customWidth="1"/>
    <col min="5" max="5" width="9.3984375" bestFit="1" customWidth="1"/>
    <col min="6" max="6" width="10.8984375" bestFit="1" customWidth="1"/>
  </cols>
  <sheetData>
    <row r="1" spans="1:6" x14ac:dyDescent="0.3">
      <c r="A1" s="5" t="s">
        <v>6</v>
      </c>
      <c r="B1" t="s">
        <v>2035</v>
      </c>
    </row>
    <row r="2" spans="1:6" x14ac:dyDescent="0.3">
      <c r="A2" s="5" t="s">
        <v>2031</v>
      </c>
      <c r="B2" t="s">
        <v>2035</v>
      </c>
    </row>
    <row r="4" spans="1:6" x14ac:dyDescent="0.3">
      <c r="A4" s="5" t="s">
        <v>2046</v>
      </c>
      <c r="B4" s="5" t="s">
        <v>2033</v>
      </c>
    </row>
    <row r="5" spans="1:6" x14ac:dyDescent="0.3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6" t="s">
        <v>2056</v>
      </c>
      <c r="B7" s="7"/>
      <c r="C7" s="7"/>
      <c r="D7" s="7"/>
      <c r="E7" s="7">
        <v>4</v>
      </c>
      <c r="F7" s="7">
        <v>4</v>
      </c>
    </row>
    <row r="8" spans="1:6" x14ac:dyDescent="0.3">
      <c r="A8" s="6" t="s">
        <v>2048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2049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6" t="s">
        <v>2057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6" t="s">
        <v>2064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6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6" t="s">
        <v>2058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6" t="s">
        <v>2059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6" t="s">
        <v>2060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6" t="s">
        <v>2054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6" t="s">
        <v>2065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6" t="s">
        <v>2063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6" t="s">
        <v>2070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6" t="s">
        <v>2066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6" t="s">
        <v>2061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6" t="s">
        <v>2050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6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2052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6" t="s">
        <v>2067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6" t="s">
        <v>2055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6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6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2034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3FD0-9E84-4956-BD6F-4560BF96D516}">
  <dimension ref="A1:E18"/>
  <sheetViews>
    <sheetView workbookViewId="0">
      <selection activeCell="D23" sqref="D2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5" t="s">
        <v>2031</v>
      </c>
      <c r="B1" t="s">
        <v>2035</v>
      </c>
    </row>
    <row r="2" spans="1:5" x14ac:dyDescent="0.3">
      <c r="A2" s="5" t="s">
        <v>2085</v>
      </c>
      <c r="B2" t="s">
        <v>2035</v>
      </c>
    </row>
    <row r="4" spans="1:5" x14ac:dyDescent="0.3">
      <c r="A4" s="5" t="s">
        <v>2046</v>
      </c>
      <c r="B4" s="5" t="s">
        <v>2033</v>
      </c>
    </row>
    <row r="5" spans="1:5" x14ac:dyDescent="0.3">
      <c r="A5" s="5" t="s">
        <v>2036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">
      <c r="A7" s="6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">
      <c r="A8" s="6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">
      <c r="A9" s="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">
      <c r="A10" s="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">
      <c r="A11" s="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">
      <c r="A12" s="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">
      <c r="A13" s="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">
      <c r="A14" s="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">
      <c r="A15" s="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">
      <c r="A16" s="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">
      <c r="A17" s="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">
      <c r="A18" s="6" t="s">
        <v>2034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90FB-D287-4FCF-97DC-E0483AED6CE6}">
  <dimension ref="A1:H13"/>
  <sheetViews>
    <sheetView workbookViewId="0">
      <selection activeCell="K13" sqref="K13"/>
    </sheetView>
  </sheetViews>
  <sheetFormatPr defaultRowHeight="15.6" x14ac:dyDescent="0.3"/>
  <cols>
    <col min="1" max="1" width="28.5976562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s="9" t="s">
        <v>2094</v>
      </c>
      <c r="B2">
        <f>COUNTIFS(Goals, "&lt;1000", Outcome, "successful")</f>
        <v>30</v>
      </c>
      <c r="C2">
        <f>COUNTIFS(Goals, "&lt;1000", Outcome, "failed")</f>
        <v>20</v>
      </c>
      <c r="D2">
        <f>COUNTIFS(Goals, "&lt;1000", Outcome, "canceled")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s="9" t="s">
        <v>2095</v>
      </c>
      <c r="B3">
        <f>COUNTIFS(Goals, "&gt;=1000",  Goals, "&lt;5000",Outcome, "successful")</f>
        <v>191</v>
      </c>
      <c r="C3">
        <f>COUNTIFS(Goals, "&gt;=1000",  Goals, "&lt;5000",Outcome, "failed")</f>
        <v>38</v>
      </c>
      <c r="D3">
        <f>COUNTIFS(Goals, "&gt;=1000",  Goals, "&lt;5000",Outcome, "canceled")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s="9" t="s">
        <v>2096</v>
      </c>
      <c r="B4">
        <f>COUNTIFS(Goals, "&gt;=5000",  Goals, "&lt;10000",Outcome, "successful")</f>
        <v>164</v>
      </c>
      <c r="C4">
        <f>COUNTIFS(Goals, "&gt;=5000",  Goals, "&lt;10000",Outcome, "failed")</f>
        <v>126</v>
      </c>
      <c r="D4">
        <f>COUNTIFS(Goals, "&gt;=5000",  Goals, "&lt;10000",Outcome,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s="9" t="s">
        <v>2097</v>
      </c>
      <c r="B5">
        <f>COUNTIFS(Goals, "&gt;=10000",  Goals, "&lt;15000",Outcome, "successful")</f>
        <v>4</v>
      </c>
      <c r="C5">
        <f>COUNTIFS(Goals, "&gt;=10000",  Goals, "&lt;15000",Outcome, "failed")</f>
        <v>5</v>
      </c>
      <c r="D5">
        <f>COUNTIFS(Goals, "&gt;=10000",  Goals, "&lt;15000",Outcome,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s="9" t="s">
        <v>2098</v>
      </c>
      <c r="B6">
        <f>COUNTIFS(Goals, "&gt;=15000",  Goals, "&lt;20000",Outcome, "successful")</f>
        <v>10</v>
      </c>
      <c r="C6">
        <f>COUNTIFS(Goals, "&gt;=15000",  Goals, "&lt;20000",Outcome, "failed")</f>
        <v>0</v>
      </c>
      <c r="D6">
        <f>COUNTIFS(Goals, "&gt;=15000",  Goals, "&lt;20000",Outcome,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s="9" t="s">
        <v>2099</v>
      </c>
      <c r="B7">
        <f>COUNTIFS(Goals, "&gt;=20000",  Goals, "&lt;25000",Outcome, "successful")</f>
        <v>7</v>
      </c>
      <c r="C7">
        <f>COUNTIFS(Goals, "&gt;=20000",  Goals, "&lt;25000",Outcome, "failed")</f>
        <v>0</v>
      </c>
      <c r="D7">
        <f>COUNTIFS(Goals, "&gt;=20000",  Goals, "&lt;25000",Outcome,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s="9" t="s">
        <v>2100</v>
      </c>
      <c r="B8">
        <f>COUNTIFS(Goals, "&gt;=25000",  Goals, "&lt;30000",Outcome, "successful")</f>
        <v>11</v>
      </c>
      <c r="C8">
        <f>COUNTIFS(Goals, "&gt;=25000",  Goals, "&lt;30000",Outcome, "failed")</f>
        <v>3</v>
      </c>
      <c r="D8">
        <f>COUNTIFS(Goals, "&gt;=25000",  Goals, "&lt;30000",Outcome,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s="9" t="s">
        <v>2101</v>
      </c>
      <c r="B9">
        <f>COUNTIFS(Goals, "&gt;=30000",  Goals, "&lt;35000",Outcome, "successful")</f>
        <v>7</v>
      </c>
      <c r="C9">
        <f>COUNTIFS(Goals, "&gt;=30000",  Goals, "&lt;35000",Outcome, "failed")</f>
        <v>0</v>
      </c>
      <c r="D9">
        <f>COUNTIFS(Goals, "&gt;=30000",  Goals, "&lt;35000",Outcome,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s="9" t="s">
        <v>2102</v>
      </c>
      <c r="B10">
        <f>COUNTIFS(Goals, "&gt;=35000",  Goals, "&lt;40000",Outcome, "successful")</f>
        <v>8</v>
      </c>
      <c r="C10">
        <f>COUNTIFS(Goals, "&gt;=35000",  Goals, "&lt;40000",Outcome, "failed")</f>
        <v>3</v>
      </c>
      <c r="D10">
        <f>COUNTIFS(Goals, "&gt;=35000",  Goals, "&lt;40000",Outcome,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s="9" t="s">
        <v>2103</v>
      </c>
      <c r="B11">
        <f>COUNTIFS(Goals, "&gt;=40000",  Goals, "&lt;45000",Outcome, "successful")</f>
        <v>11</v>
      </c>
      <c r="C11">
        <f>COUNTIFS(Goals, "&gt;=40000",  Goals, "&lt;45000",Outcome, "failed")</f>
        <v>3</v>
      </c>
      <c r="D11">
        <f>COUNTIFS(Goals, "&gt;=40000",  Goals, "&lt;45000",Outcome,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s="9" t="s">
        <v>2104</v>
      </c>
      <c r="B12">
        <f>COUNTIFS(Goals, "&gt;=45000",  Goals, "&lt;50000",Outcome, "successful")</f>
        <v>8</v>
      </c>
      <c r="C12">
        <f>COUNTIFS(Goals, "&gt;=45000",  Goals, "&lt;50000",Outcome, "failed")</f>
        <v>3</v>
      </c>
      <c r="D12">
        <f>COUNTIFS(Goals, "&gt;=45000",  Goals, "&lt;50000",Outcome,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s="9" t="s">
        <v>2105</v>
      </c>
      <c r="B13">
        <f>COUNTIFS(Goals, "&gt;=50000",Outcome, "successful")</f>
        <v>114</v>
      </c>
      <c r="C13">
        <f>COUNTIFS(Goals, "&gt;=50000",Outcome, "failed")</f>
        <v>163</v>
      </c>
      <c r="D13">
        <f>COUNTIFS(Goals, "&gt;=50000",Outcome,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ignoredErrors>
    <ignoredError sqref="C3 C4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AE2-E645-4A9C-A655-AEB9CD6D517C}">
  <dimension ref="A1:R566"/>
  <sheetViews>
    <sheetView tabSelected="1" topLeftCell="B1" workbookViewId="0">
      <selection activeCell="H21" sqref="H21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8" max="8" width="17.09765625" bestFit="1" customWidth="1"/>
    <col min="11" max="11" width="17.09765625" bestFit="1" customWidth="1"/>
  </cols>
  <sheetData>
    <row r="1" spans="1:12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</row>
    <row r="2" spans="1:12" x14ac:dyDescent="0.3">
      <c r="A2" t="s">
        <v>20</v>
      </c>
      <c r="B2">
        <v>158</v>
      </c>
      <c r="D2" t="s">
        <v>14</v>
      </c>
      <c r="E2">
        <v>0</v>
      </c>
    </row>
    <row r="3" spans="1:12" x14ac:dyDescent="0.3">
      <c r="A3" t="s">
        <v>20</v>
      </c>
      <c r="B3">
        <v>1425</v>
      </c>
      <c r="D3" t="s">
        <v>14</v>
      </c>
      <c r="E3">
        <v>24</v>
      </c>
      <c r="H3" s="15" t="s">
        <v>2106</v>
      </c>
      <c r="I3" s="16"/>
      <c r="K3" s="15" t="s">
        <v>2108</v>
      </c>
      <c r="L3" s="16"/>
    </row>
    <row r="4" spans="1:12" x14ac:dyDescent="0.3">
      <c r="A4" t="s">
        <v>20</v>
      </c>
      <c r="B4">
        <v>174</v>
      </c>
      <c r="D4" t="s">
        <v>14</v>
      </c>
      <c r="E4">
        <v>53</v>
      </c>
      <c r="H4" s="11" t="s">
        <v>2107</v>
      </c>
      <c r="I4" s="12">
        <f>AVERAGE(B2:B566)</f>
        <v>851.14690265486729</v>
      </c>
      <c r="K4" s="11" t="s">
        <v>2107</v>
      </c>
      <c r="L4" s="12">
        <f>AVERAGE(E2:E365)</f>
        <v>585.61538461538464</v>
      </c>
    </row>
    <row r="5" spans="1:12" x14ac:dyDescent="0.3">
      <c r="A5" t="s">
        <v>20</v>
      </c>
      <c r="B5">
        <v>227</v>
      </c>
      <c r="D5" t="s">
        <v>14</v>
      </c>
      <c r="E5">
        <v>18</v>
      </c>
      <c r="H5" s="11" t="s">
        <v>2109</v>
      </c>
      <c r="I5" s="12">
        <f>MEDIAN(B2:B566)</f>
        <v>201</v>
      </c>
      <c r="K5" s="11" t="s">
        <v>2109</v>
      </c>
      <c r="L5" s="12">
        <f>MEDIAN(E2:E365)</f>
        <v>114.5</v>
      </c>
    </row>
    <row r="6" spans="1:12" x14ac:dyDescent="0.3">
      <c r="A6" t="s">
        <v>20</v>
      </c>
      <c r="B6">
        <v>220</v>
      </c>
      <c r="D6" t="s">
        <v>14</v>
      </c>
      <c r="E6">
        <v>44</v>
      </c>
      <c r="H6" s="11" t="s">
        <v>2110</v>
      </c>
      <c r="I6" s="12">
        <f>MIN(B2:B566)</f>
        <v>16</v>
      </c>
      <c r="K6" s="11" t="s">
        <v>2110</v>
      </c>
      <c r="L6" s="12">
        <f>MIN(E2:E365)</f>
        <v>0</v>
      </c>
    </row>
    <row r="7" spans="1:12" x14ac:dyDescent="0.3">
      <c r="A7" t="s">
        <v>20</v>
      </c>
      <c r="B7">
        <v>98</v>
      </c>
      <c r="D7" t="s">
        <v>14</v>
      </c>
      <c r="E7">
        <v>27</v>
      </c>
      <c r="H7" s="11" t="s">
        <v>2111</v>
      </c>
      <c r="I7" s="12">
        <f>MAX(B2:B566)</f>
        <v>7295</v>
      </c>
      <c r="K7" s="11" t="s">
        <v>2111</v>
      </c>
      <c r="L7" s="12">
        <f>MAX(E2:E365)</f>
        <v>6080</v>
      </c>
    </row>
    <row r="8" spans="1:12" x14ac:dyDescent="0.3">
      <c r="A8" t="s">
        <v>20</v>
      </c>
      <c r="B8">
        <v>100</v>
      </c>
      <c r="D8" t="s">
        <v>14</v>
      </c>
      <c r="E8">
        <v>55</v>
      </c>
      <c r="H8" s="11" t="s">
        <v>2112</v>
      </c>
      <c r="I8" s="12">
        <f>_xlfn.VAR.P(B2:B566)</f>
        <v>1603373.7324019109</v>
      </c>
      <c r="K8" s="11" t="s">
        <v>2112</v>
      </c>
      <c r="L8" s="12">
        <f>_xlfn.VAR.P(E2:E365)</f>
        <v>921574.68174133555</v>
      </c>
    </row>
    <row r="9" spans="1:12" x14ac:dyDescent="0.3">
      <c r="A9" t="s">
        <v>20</v>
      </c>
      <c r="B9">
        <v>1249</v>
      </c>
      <c r="D9" t="s">
        <v>14</v>
      </c>
      <c r="E9">
        <v>200</v>
      </c>
      <c r="H9" s="13" t="s">
        <v>2113</v>
      </c>
      <c r="I9" s="14">
        <f>_xlfn.STDEV.P(B2:B566)</f>
        <v>1266.2439466397898</v>
      </c>
      <c r="K9" s="13" t="s">
        <v>2113</v>
      </c>
      <c r="L9" s="14">
        <f>_xlfn.STDEV.P(E2:E365)</f>
        <v>959.98681331637863</v>
      </c>
    </row>
    <row r="10" spans="1:12" x14ac:dyDescent="0.3">
      <c r="A10" t="s">
        <v>20</v>
      </c>
      <c r="B10">
        <v>1396</v>
      </c>
      <c r="D10" t="s">
        <v>14</v>
      </c>
      <c r="E10">
        <v>452</v>
      </c>
    </row>
    <row r="11" spans="1:12" x14ac:dyDescent="0.3">
      <c r="A11" t="s">
        <v>20</v>
      </c>
      <c r="B11">
        <v>890</v>
      </c>
      <c r="D11" t="s">
        <v>14</v>
      </c>
      <c r="E11">
        <v>674</v>
      </c>
    </row>
    <row r="12" spans="1:12" x14ac:dyDescent="0.3">
      <c r="A12" t="s">
        <v>20</v>
      </c>
      <c r="B12">
        <v>142</v>
      </c>
      <c r="D12" t="s">
        <v>14</v>
      </c>
      <c r="E12">
        <v>558</v>
      </c>
    </row>
    <row r="13" spans="1:12" x14ac:dyDescent="0.3">
      <c r="A13" t="s">
        <v>20</v>
      </c>
      <c r="B13">
        <v>2673</v>
      </c>
      <c r="D13" t="s">
        <v>14</v>
      </c>
      <c r="E13">
        <v>15</v>
      </c>
    </row>
    <row r="14" spans="1:12" x14ac:dyDescent="0.3">
      <c r="A14" t="s">
        <v>20</v>
      </c>
      <c r="B14">
        <v>163</v>
      </c>
      <c r="D14" t="s">
        <v>14</v>
      </c>
      <c r="E14">
        <v>2307</v>
      </c>
      <c r="H14" s="18" t="s">
        <v>2115</v>
      </c>
    </row>
    <row r="15" spans="1:12" x14ac:dyDescent="0.3">
      <c r="A15" t="s">
        <v>20</v>
      </c>
      <c r="B15">
        <v>2220</v>
      </c>
      <c r="D15" t="s">
        <v>14</v>
      </c>
      <c r="E15">
        <v>88</v>
      </c>
    </row>
    <row r="16" spans="1:12" x14ac:dyDescent="0.3">
      <c r="A16" t="s">
        <v>20</v>
      </c>
      <c r="B16">
        <v>1606</v>
      </c>
      <c r="D16" t="s">
        <v>14</v>
      </c>
      <c r="E16">
        <v>48</v>
      </c>
    </row>
    <row r="17" spans="1:18" x14ac:dyDescent="0.3">
      <c r="A17" t="s">
        <v>20</v>
      </c>
      <c r="B17">
        <v>129</v>
      </c>
      <c r="D17" t="s">
        <v>14</v>
      </c>
      <c r="E17">
        <v>1</v>
      </c>
      <c r="H17" s="18" t="s">
        <v>2116</v>
      </c>
    </row>
    <row r="18" spans="1:18" x14ac:dyDescent="0.3">
      <c r="A18" t="s">
        <v>20</v>
      </c>
      <c r="B18">
        <v>226</v>
      </c>
      <c r="D18" t="s">
        <v>14</v>
      </c>
      <c r="E18">
        <v>1467</v>
      </c>
      <c r="H18" s="18" t="s">
        <v>2114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3">
      <c r="A19" t="s">
        <v>20</v>
      </c>
      <c r="B19">
        <v>5419</v>
      </c>
      <c r="D19" t="s">
        <v>14</v>
      </c>
      <c r="E19">
        <v>75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3">
      <c r="A20" t="s">
        <v>20</v>
      </c>
      <c r="B20">
        <v>165</v>
      </c>
      <c r="D20" t="s">
        <v>14</v>
      </c>
      <c r="E20">
        <v>120</v>
      </c>
    </row>
    <row r="21" spans="1:18" x14ac:dyDescent="0.3">
      <c r="A21" t="s">
        <v>20</v>
      </c>
      <c r="B21">
        <v>1965</v>
      </c>
      <c r="D21" t="s">
        <v>14</v>
      </c>
      <c r="E21">
        <v>2253</v>
      </c>
    </row>
    <row r="22" spans="1:18" x14ac:dyDescent="0.3">
      <c r="A22" t="s">
        <v>20</v>
      </c>
      <c r="B22">
        <v>16</v>
      </c>
      <c r="D22" t="s">
        <v>14</v>
      </c>
      <c r="E22">
        <v>5</v>
      </c>
    </row>
    <row r="23" spans="1:18" x14ac:dyDescent="0.3">
      <c r="A23" t="s">
        <v>20</v>
      </c>
      <c r="B23">
        <v>107</v>
      </c>
      <c r="D23" t="s">
        <v>14</v>
      </c>
      <c r="E23">
        <v>38</v>
      </c>
    </row>
    <row r="24" spans="1:18" x14ac:dyDescent="0.3">
      <c r="A24" t="s">
        <v>20</v>
      </c>
      <c r="B24">
        <v>134</v>
      </c>
      <c r="D24" t="s">
        <v>14</v>
      </c>
      <c r="E24">
        <v>12</v>
      </c>
    </row>
    <row r="25" spans="1:18" x14ac:dyDescent="0.3">
      <c r="A25" t="s">
        <v>20</v>
      </c>
      <c r="B25">
        <v>198</v>
      </c>
      <c r="D25" t="s">
        <v>14</v>
      </c>
      <c r="E25">
        <v>1684</v>
      </c>
    </row>
    <row r="26" spans="1:18" x14ac:dyDescent="0.3">
      <c r="A26" t="s">
        <v>20</v>
      </c>
      <c r="B26">
        <v>111</v>
      </c>
      <c r="D26" t="s">
        <v>14</v>
      </c>
      <c r="E26">
        <v>56</v>
      </c>
    </row>
    <row r="27" spans="1:18" x14ac:dyDescent="0.3">
      <c r="A27" t="s">
        <v>20</v>
      </c>
      <c r="B27">
        <v>222</v>
      </c>
      <c r="D27" t="s">
        <v>14</v>
      </c>
      <c r="E27">
        <v>838</v>
      </c>
    </row>
    <row r="28" spans="1:18" x14ac:dyDescent="0.3">
      <c r="A28" t="s">
        <v>20</v>
      </c>
      <c r="B28">
        <v>6212</v>
      </c>
      <c r="D28" t="s">
        <v>14</v>
      </c>
      <c r="E28">
        <v>1000</v>
      </c>
    </row>
    <row r="29" spans="1:18" x14ac:dyDescent="0.3">
      <c r="A29" t="s">
        <v>20</v>
      </c>
      <c r="B29">
        <v>98</v>
      </c>
      <c r="D29" t="s">
        <v>14</v>
      </c>
      <c r="E29">
        <v>1482</v>
      </c>
    </row>
    <row r="30" spans="1:18" x14ac:dyDescent="0.3">
      <c r="A30" t="s">
        <v>20</v>
      </c>
      <c r="B30">
        <v>92</v>
      </c>
      <c r="D30" t="s">
        <v>14</v>
      </c>
      <c r="E30">
        <v>106</v>
      </c>
    </row>
    <row r="31" spans="1:18" x14ac:dyDescent="0.3">
      <c r="A31" t="s">
        <v>20</v>
      </c>
      <c r="B31">
        <v>149</v>
      </c>
      <c r="D31" t="s">
        <v>14</v>
      </c>
      <c r="E31">
        <v>679</v>
      </c>
    </row>
    <row r="32" spans="1:18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per category</vt:lpstr>
      <vt:lpstr>Pivot per sub-category</vt:lpstr>
      <vt:lpstr>Pivot per month</vt:lpstr>
      <vt:lpstr>Crowdfunding goal analysis</vt:lpstr>
      <vt:lpstr>Statistical Analysis</vt:lpstr>
      <vt:lpstr>Goals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sanjeev chiplunkar</cp:lastModifiedBy>
  <dcterms:created xsi:type="dcterms:W3CDTF">2021-09-29T18:52:28Z</dcterms:created>
  <dcterms:modified xsi:type="dcterms:W3CDTF">2023-06-10T16:30:51Z</dcterms:modified>
</cp:coreProperties>
</file>