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 tabRatio="818"/>
  </bookViews>
  <sheets>
    <sheet name="Part_Tree" sheetId="2" r:id="rId1"/>
    <sheet name="ToDo" sheetId="7" r:id="rId2"/>
    <sheet name="Conversion" sheetId="4" r:id="rId3"/>
    <sheet name="Gear_Details" sheetId="1" r:id="rId4"/>
    <sheet name="Motor_Details" sheetId="5" r:id="rId5"/>
    <sheet name="Coupling" sheetId="8" r:id="rId6"/>
    <sheet name="Bearing" sheetId="11" r:id="rId7"/>
    <sheet name="Bearing_Housing" sheetId="6" r:id="rId8"/>
    <sheet name="BH1_v0.6" sheetId="12" r:id="rId9"/>
    <sheet name="Base_plate" sheetId="9" r:id="rId10"/>
    <sheet name="observation" sheetId="10" r:id="rId11"/>
    <sheet name="Sheet1" sheetId="13" r:id="rId12"/>
    <sheet name="ScopeHolder" sheetId="14" r:id="rId13"/>
  </sheets>
  <definedNames>
    <definedName name="_xlnm._FilterDatabase" localSheetId="0" hidden="1">Part_Tree!$H$1:$J$2</definedName>
  </definedNames>
  <calcPr calcId="125725"/>
</workbook>
</file>

<file path=xl/calcChain.xml><?xml version="1.0" encoding="utf-8"?>
<calcChain xmlns="http://schemas.openxmlformats.org/spreadsheetml/2006/main">
  <c r="H32" i="2"/>
  <c r="H31"/>
  <c r="H30"/>
  <c r="H29"/>
  <c r="H28"/>
  <c r="P11" i="14"/>
  <c r="M16"/>
  <c r="AB8" i="6"/>
  <c r="B18" i="13"/>
  <c r="B17"/>
  <c r="H10"/>
  <c r="E14"/>
  <c r="E18" s="1"/>
  <c r="H12" s="1"/>
  <c r="E10"/>
  <c r="P13" i="12"/>
  <c r="O13"/>
  <c r="N13"/>
  <c r="J13"/>
  <c r="E13"/>
  <c r="D13"/>
  <c r="K11"/>
  <c r="I11"/>
  <c r="K6"/>
  <c r="K13" s="1"/>
  <c r="I6"/>
  <c r="I13" s="1"/>
  <c r="F6"/>
  <c r="F13" s="1"/>
  <c r="D6"/>
  <c r="AC9" i="6"/>
  <c r="L6" i="8"/>
  <c r="E14" i="10"/>
  <c r="E13"/>
  <c r="S9"/>
  <c r="P9"/>
  <c r="M9"/>
  <c r="J9"/>
  <c r="K8"/>
  <c r="K7"/>
  <c r="N8"/>
  <c r="N7"/>
  <c r="T8"/>
  <c r="T7"/>
  <c r="Q7"/>
  <c r="Q8"/>
  <c r="H7"/>
  <c r="H8"/>
  <c r="E8"/>
  <c r="E7"/>
  <c r="H21" i="2"/>
  <c r="H20"/>
  <c r="H8"/>
  <c r="H7"/>
  <c r="R7" i="5"/>
  <c r="R8"/>
  <c r="R9"/>
  <c r="R6"/>
  <c r="R5"/>
  <c r="K13" i="9"/>
  <c r="AE12" i="6"/>
  <c r="S12"/>
  <c r="Q15" i="1"/>
  <c r="N9"/>
  <c r="L9"/>
  <c r="M9"/>
  <c r="AA11" i="6"/>
  <c r="AI10"/>
  <c r="AH10"/>
  <c r="AG12"/>
  <c r="AF10"/>
  <c r="AA10"/>
  <c r="AE8"/>
  <c r="AB10" s="1"/>
  <c r="AB11" s="1"/>
  <c r="AD8"/>
  <c r="AD10" s="1"/>
  <c r="AC8"/>
  <c r="AC10" s="1"/>
  <c r="AC11" s="1"/>
  <c r="AC12" s="1"/>
  <c r="W10"/>
  <c r="V10"/>
  <c r="H15" i="2"/>
  <c r="H14"/>
  <c r="Q8" i="6"/>
  <c r="Q10" s="1"/>
  <c r="Q11" s="1"/>
  <c r="T10"/>
  <c r="O11"/>
  <c r="S10"/>
  <c r="R10"/>
  <c r="O10"/>
  <c r="S8"/>
  <c r="R8"/>
  <c r="W9" i="1"/>
  <c r="O4"/>
  <c r="Y4"/>
  <c r="F27"/>
  <c r="F26"/>
  <c r="H29"/>
  <c r="H27"/>
  <c r="H26"/>
  <c r="G27"/>
  <c r="G26"/>
  <c r="D8" i="4"/>
  <c r="D4"/>
  <c r="H33" i="2"/>
  <c r="H27"/>
  <c r="H26"/>
  <c r="H25"/>
  <c r="H24"/>
  <c r="H23"/>
  <c r="H22"/>
  <c r="H19"/>
  <c r="H18"/>
  <c r="H17"/>
  <c r="H16"/>
  <c r="H13"/>
  <c r="H12"/>
  <c r="H11"/>
  <c r="H10"/>
  <c r="H9"/>
  <c r="H6"/>
  <c r="H4"/>
  <c r="H5"/>
  <c r="H3"/>
  <c r="AB12" i="6" l="1"/>
  <c r="AI12" s="1"/>
  <c r="AJ13" s="1"/>
  <c r="K10" i="10"/>
  <c r="N10"/>
  <c r="T10"/>
  <c r="Q10"/>
  <c r="AE10" i="6"/>
  <c r="P8"/>
  <c r="P10" s="1"/>
  <c r="P11" l="1"/>
  <c r="P12"/>
  <c r="W12" s="1"/>
  <c r="X13" s="1"/>
  <c r="U10"/>
  <c r="U12" s="1"/>
</calcChain>
</file>

<file path=xl/comments1.xml><?xml version="1.0" encoding="utf-8"?>
<comments xmlns="http://schemas.openxmlformats.org/spreadsheetml/2006/main">
  <authors>
    <author>Author</author>
  </authors>
  <commentList>
    <comment ref="H7" authorId="0">
      <text>
        <r>
          <rPr>
            <b/>
            <sz val="8"/>
            <color indexed="81"/>
            <rFont val="Tahoma"/>
            <charset val="1"/>
          </rPr>
          <t>consider -
1. external enclosure
2. position of V Drive to avoid clash of scope
3. scope load on wheel shaft</t>
        </r>
      </text>
    </comment>
  </commentList>
</comments>
</file>

<file path=xl/sharedStrings.xml><?xml version="1.0" encoding="utf-8"?>
<sst xmlns="http://schemas.openxmlformats.org/spreadsheetml/2006/main" count="411" uniqueCount="207">
  <si>
    <t>All dim in mm.</t>
  </si>
  <si>
    <t>1 Module x 40 Teeth</t>
  </si>
  <si>
    <t>Worm</t>
  </si>
  <si>
    <t>OD 43 x 15 thick</t>
  </si>
  <si>
    <t>1 start, OD 20</t>
  </si>
  <si>
    <t>EN8/C45</t>
  </si>
  <si>
    <r>
      <t>PB</t>
    </r>
    <r>
      <rPr>
        <vertAlign val="subscript"/>
        <sz val="11"/>
        <color theme="1"/>
        <rFont val="Calibri"/>
        <family val="2"/>
        <scheme val="minor"/>
      </rPr>
      <t>2</t>
    </r>
  </si>
  <si>
    <t>Worm Wheel</t>
  </si>
  <si>
    <t>Mount</t>
  </si>
  <si>
    <t>Base</t>
  </si>
  <si>
    <t>Horizontal Drive</t>
  </si>
  <si>
    <t>Frame</t>
  </si>
  <si>
    <t>Base plate</t>
  </si>
  <si>
    <t>Wall</t>
  </si>
  <si>
    <t>Top plate</t>
  </si>
  <si>
    <t>Motor</t>
  </si>
  <si>
    <t>Gear Set 1</t>
  </si>
  <si>
    <t>Worm 1</t>
  </si>
  <si>
    <t>Wheel 1</t>
  </si>
  <si>
    <t>Coupling</t>
  </si>
  <si>
    <t>Bearing Set 1</t>
  </si>
  <si>
    <t>Worm 1 bearing</t>
  </si>
  <si>
    <t>Wheel 1 bearing</t>
  </si>
  <si>
    <t>Top</t>
  </si>
  <si>
    <t>Turn table</t>
  </si>
  <si>
    <t>Vertical Drive</t>
  </si>
  <si>
    <t>Vertical frame</t>
  </si>
  <si>
    <t>Gear Set 2</t>
  </si>
  <si>
    <t>Worm 2</t>
  </si>
  <si>
    <t>Wheel 2</t>
  </si>
  <si>
    <t>Bearing Set 2</t>
  </si>
  <si>
    <t>Worm 2 bearing</t>
  </si>
  <si>
    <t>Wheel 2 bearing</t>
  </si>
  <si>
    <t>Scope attachment</t>
  </si>
  <si>
    <t>Part list</t>
  </si>
  <si>
    <t>Part Tree</t>
  </si>
  <si>
    <t>Level 1</t>
  </si>
  <si>
    <t>Level 2</t>
  </si>
  <si>
    <t>Level 3</t>
  </si>
  <si>
    <t>Level 4</t>
  </si>
  <si>
    <t>Level 5</t>
  </si>
  <si>
    <t>Level 6</t>
  </si>
  <si>
    <t>Design Status</t>
  </si>
  <si>
    <t>To be started</t>
  </si>
  <si>
    <t>Given Data by Precision gears</t>
  </si>
  <si>
    <t>Inches</t>
  </si>
  <si>
    <t>mm</t>
  </si>
  <si>
    <t>Inches --&gt;</t>
  </si>
  <si>
    <t>mm --&gt;</t>
  </si>
  <si>
    <t>OD</t>
  </si>
  <si>
    <t>Wheel</t>
  </si>
  <si>
    <t>c/c distance</t>
  </si>
  <si>
    <t>R</t>
  </si>
  <si>
    <t>R - 1 mm</t>
  </si>
  <si>
    <t>?? Why mod = 1??</t>
  </si>
  <si>
    <t>PCD</t>
  </si>
  <si>
    <t>ID</t>
  </si>
  <si>
    <t>shaft dia</t>
  </si>
  <si>
    <t>Done</t>
  </si>
  <si>
    <t>exact dimensions TBD</t>
  </si>
  <si>
    <t>x</t>
  </si>
  <si>
    <t>t</t>
  </si>
  <si>
    <t>+ 2 mm on each side</t>
  </si>
  <si>
    <t>Wheel shaft</t>
  </si>
  <si>
    <t>OD at wheel</t>
  </si>
  <si>
    <t>OD at bearing</t>
  </si>
  <si>
    <t>L</t>
  </si>
  <si>
    <t>W</t>
  </si>
  <si>
    <t>H</t>
  </si>
  <si>
    <t>l</t>
  </si>
  <si>
    <t>w</t>
  </si>
  <si>
    <t>h</t>
  </si>
  <si>
    <t>a</t>
  </si>
  <si>
    <t>φ D1</t>
  </si>
  <si>
    <t>φ D2</t>
  </si>
  <si>
    <t>All dimensions in mm</t>
  </si>
  <si>
    <t>Wheel + Worm D</t>
  </si>
  <si>
    <t>Worm D</t>
  </si>
  <si>
    <t>Wheel D</t>
  </si>
  <si>
    <t>Wheel S D</t>
  </si>
  <si>
    <t>Worm S D</t>
  </si>
  <si>
    <t>Main Dependency</t>
  </si>
  <si>
    <t>"D" means gear shaft φ including it's bearing φ (OD)</t>
  </si>
  <si>
    <t>Bearing housing 1</t>
  </si>
  <si>
    <t>Bearing housing 2</t>
  </si>
  <si>
    <t>Parameter</t>
  </si>
  <si>
    <r>
      <t xml:space="preserve">Bearing Housing 2 - </t>
    </r>
    <r>
      <rPr>
        <b/>
        <sz val="11"/>
        <color theme="1"/>
        <rFont val="Calibri"/>
        <family val="2"/>
        <scheme val="minor"/>
      </rPr>
      <t>Vertical</t>
    </r>
  </si>
  <si>
    <t>Value 1</t>
  </si>
  <si>
    <t>Value 2</t>
  </si>
  <si>
    <t>Value 3</t>
  </si>
  <si>
    <t>Value 4</t>
  </si>
  <si>
    <t>Worm L &amp; Wheel D</t>
  </si>
  <si>
    <t>confirm gear PCD!!</t>
  </si>
  <si>
    <t>Wheel R</t>
  </si>
  <si>
    <t>Worm R &amp; Motor CL</t>
  </si>
  <si>
    <t>Worm R</t>
  </si>
  <si>
    <t>Horizontal</t>
  </si>
  <si>
    <t>Vertical</t>
  </si>
  <si>
    <t>Gap(each side)</t>
  </si>
  <si>
    <t>Act + Gap</t>
  </si>
  <si>
    <t>Actual (GS1)</t>
  </si>
  <si>
    <t>Outer</t>
  </si>
  <si>
    <t>Thick</t>
  </si>
  <si>
    <t>Worm D &amp; Motor CL</t>
  </si>
  <si>
    <t>Side</t>
  </si>
  <si>
    <t>-</t>
  </si>
  <si>
    <r>
      <t xml:space="preserve">Bearing Housing 1 - </t>
    </r>
    <r>
      <rPr>
        <b/>
        <sz val="11"/>
        <color theme="1"/>
        <rFont val="Calibri"/>
        <family val="2"/>
        <scheme val="minor"/>
      </rPr>
      <t>Horizontal - v0.1</t>
    </r>
  </si>
  <si>
    <t>M</t>
  </si>
  <si>
    <t>=46</t>
  </si>
  <si>
    <t>GS c/c = W - w - a</t>
  </si>
  <si>
    <t>Base plate dimensions</t>
  </si>
  <si>
    <t>Ro</t>
  </si>
  <si>
    <t>Rh</t>
  </si>
  <si>
    <t>Bl</t>
  </si>
  <si>
    <t>Bw</t>
  </si>
  <si>
    <t>Pt</t>
  </si>
  <si>
    <t>Rp</t>
  </si>
  <si>
    <t>Pwi</t>
  </si>
  <si>
    <t>Boh</t>
  </si>
  <si>
    <t>Bov</t>
  </si>
  <si>
    <t>TBD</t>
  </si>
  <si>
    <t>Pwo</t>
  </si>
  <si>
    <t>Pho</t>
  </si>
  <si>
    <t>tbd</t>
  </si>
  <si>
    <t>Pcw</t>
  </si>
  <si>
    <t>Design Remarks</t>
  </si>
  <si>
    <t>Manufacturing status</t>
  </si>
  <si>
    <t>Manufacturing Remarks</t>
  </si>
  <si>
    <t>Motor frame H</t>
  </si>
  <si>
    <t>Motor frame V</t>
  </si>
  <si>
    <t>A</t>
  </si>
  <si>
    <t>B</t>
  </si>
  <si>
    <t>inner</t>
  </si>
  <si>
    <t>Wf</t>
  </si>
  <si>
    <t>Wb</t>
  </si>
  <si>
    <t>step down at half len</t>
  </si>
  <si>
    <t>ref</t>
  </si>
  <si>
    <t>Face</t>
  </si>
  <si>
    <t>WIP</t>
  </si>
  <si>
    <t>20141129 observation</t>
  </si>
  <si>
    <t>Part - BH1_YZ_v0.4</t>
  </si>
  <si>
    <t>male</t>
  </si>
  <si>
    <t>female</t>
  </si>
  <si>
    <t>given dim</t>
  </si>
  <si>
    <t>observed dim</t>
  </si>
  <si>
    <t>delta</t>
  </si>
  <si>
    <t>tol = .2</t>
  </si>
  <si>
    <t>tol = .1</t>
  </si>
  <si>
    <t>observed delta</t>
  </si>
  <si>
    <t>tol = .3</t>
  </si>
  <si>
    <t>predicted manufactuirngdelta</t>
  </si>
  <si>
    <t>tol = .4</t>
  </si>
  <si>
    <t>forced delta</t>
  </si>
  <si>
    <t>fits when fresh.</t>
  </si>
  <si>
    <t>not fitting 30 mins later</t>
  </si>
  <si>
    <t>fitting :-</t>
  </si>
  <si>
    <t>cold</t>
  </si>
  <si>
    <t>fresh</t>
  </si>
  <si>
    <t>ok desu!</t>
  </si>
  <si>
    <t>Part no</t>
  </si>
  <si>
    <t>AF 25-6-10</t>
  </si>
  <si>
    <t>Qty</t>
  </si>
  <si>
    <t>nos</t>
  </si>
  <si>
    <t>6800Z</t>
  </si>
  <si>
    <t>Th</t>
  </si>
  <si>
    <t>Latest CAD file</t>
  </si>
  <si>
    <t>Coupling_V2.0</t>
  </si>
  <si>
    <t>Bearing_V2.0</t>
  </si>
  <si>
    <t>depth of (d2)</t>
  </si>
  <si>
    <t>depth of (d1)</t>
  </si>
  <si>
    <r>
      <t xml:space="preserve">Bearing Housing 1 - </t>
    </r>
    <r>
      <rPr>
        <b/>
        <sz val="11"/>
        <color theme="1"/>
        <rFont val="Calibri"/>
        <family val="2"/>
        <scheme val="minor"/>
      </rPr>
      <t>Horizontal - v0.6</t>
    </r>
  </si>
  <si>
    <t>YZ - Y</t>
  </si>
  <si>
    <t>YZ - Z</t>
  </si>
  <si>
    <t>XY - X</t>
  </si>
  <si>
    <t>XY - Y</t>
  </si>
  <si>
    <t>XZ - Z</t>
  </si>
  <si>
    <t>XZ - X</t>
  </si>
  <si>
    <t>check for V0.6</t>
  </si>
  <si>
    <t>86 (62 usable)</t>
  </si>
  <si>
    <t>actual</t>
  </si>
  <si>
    <t xml:space="preserve"> set 1</t>
  </si>
  <si>
    <t xml:space="preserve"> set 2</t>
  </si>
  <si>
    <t>GS2 worm</t>
  </si>
  <si>
    <t>max L</t>
  </si>
  <si>
    <t>worm L</t>
  </si>
  <si>
    <t>worm cut L</t>
  </si>
  <si>
    <t>cut LHS L</t>
  </si>
  <si>
    <t>cut RHS L</t>
  </si>
  <si>
    <t>avl for wheel</t>
  </si>
  <si>
    <t>gap to cplng</t>
  </si>
  <si>
    <t>depth in cplg</t>
  </si>
  <si>
    <t>GS2 wheel</t>
  </si>
  <si>
    <t>thick</t>
  </si>
  <si>
    <t>gap to dovetail</t>
  </si>
  <si>
    <t>depth in dovetail</t>
  </si>
  <si>
    <t>back shaft</t>
  </si>
  <si>
    <t>wheel shaft L</t>
  </si>
  <si>
    <t>y</t>
  </si>
  <si>
    <t>inch</t>
  </si>
  <si>
    <t>total L</t>
  </si>
  <si>
    <t>NA</t>
  </si>
  <si>
    <t>same as BH1</t>
  </si>
  <si>
    <t>Support Column</t>
  </si>
  <si>
    <t>Shaft</t>
  </si>
  <si>
    <t>Housing/ Spacer</t>
  </si>
  <si>
    <t>Spacer studs to be used</t>
  </si>
  <si>
    <t>check height of scope with star diagonal focussed</t>
  </si>
</sst>
</file>

<file path=xl/styles.xml><?xml version="1.0" encoding="utf-8"?>
<styleSheet xmlns="http://schemas.openxmlformats.org/spreadsheetml/2006/main">
  <numFmts count="1">
    <numFmt numFmtId="164" formatCode="0.000"/>
  </numFmts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8"/>
      <color indexed="81"/>
      <name val="Tahoma"/>
      <charset val="1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theme="2" tint="-0.49998474074526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</cellStyleXfs>
  <cellXfs count="99">
    <xf numFmtId="0" fontId="0" fillId="0" borderId="0" xfId="0"/>
    <xf numFmtId="0" fontId="2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Border="1"/>
    <xf numFmtId="0" fontId="2" fillId="0" borderId="0" xfId="0" applyFont="1" applyBorder="1"/>
    <xf numFmtId="0" fontId="0" fillId="0" borderId="10" xfId="0" applyBorder="1"/>
    <xf numFmtId="0" fontId="1" fillId="0" borderId="0" xfId="0" applyFont="1" applyBorder="1"/>
    <xf numFmtId="0" fontId="4" fillId="0" borderId="0" xfId="0" applyFont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2" borderId="0" xfId="0" applyFill="1"/>
    <xf numFmtId="0" fontId="0" fillId="0" borderId="1" xfId="0" applyBorder="1"/>
    <xf numFmtId="0" fontId="0" fillId="2" borderId="1" xfId="0" applyFill="1" applyBorder="1"/>
    <xf numFmtId="164" fontId="0" fillId="3" borderId="1" xfId="0" applyNumberFormat="1" applyFill="1" applyBorder="1"/>
    <xf numFmtId="0" fontId="0" fillId="0" borderId="14" xfId="0" applyBorder="1"/>
    <xf numFmtId="0" fontId="0" fillId="0" borderId="15" xfId="0" applyBorder="1" applyAlignment="1">
      <alignment horizontal="right"/>
    </xf>
    <xf numFmtId="0" fontId="0" fillId="0" borderId="0" xfId="0" applyFill="1" applyBorder="1"/>
    <xf numFmtId="0" fontId="0" fillId="0" borderId="0" xfId="0" quotePrefix="1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Alignment="1">
      <alignment horizontal="center"/>
    </xf>
    <xf numFmtId="0" fontId="0" fillId="0" borderId="0" xfId="0" applyBorder="1" applyAlignment="1">
      <alignment horizontal="left" vertical="top"/>
    </xf>
    <xf numFmtId="0" fontId="0" fillId="0" borderId="0" xfId="0" applyBorder="1" applyAlignment="1">
      <alignment horizontal="left" indent="1"/>
    </xf>
    <xf numFmtId="0" fontId="0" fillId="0" borderId="0" xfId="0" applyBorder="1" applyAlignment="1">
      <alignment horizontal="right" indent="1"/>
    </xf>
    <xf numFmtId="0" fontId="0" fillId="0" borderId="9" xfId="0" applyBorder="1" applyAlignment="1">
      <alignment horizontal="right" vertical="center"/>
    </xf>
    <xf numFmtId="0" fontId="0" fillId="0" borderId="0" xfId="0" applyBorder="1" applyAlignment="1">
      <alignment horizontal="left" indent="2"/>
    </xf>
    <xf numFmtId="0" fontId="0" fillId="5" borderId="1" xfId="0" applyFill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4" fillId="0" borderId="0" xfId="0" quotePrefix="1" applyFont="1"/>
    <xf numFmtId="0" fontId="0" fillId="6" borderId="0" xfId="0" applyFill="1"/>
    <xf numFmtId="0" fontId="0" fillId="7" borderId="12" xfId="0" applyFill="1" applyBorder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2" borderId="1" xfId="0" applyFill="1" applyBorder="1" applyAlignment="1">
      <alignment horizontal="center" wrapText="1"/>
    </xf>
    <xf numFmtId="0" fontId="0" fillId="0" borderId="0" xfId="0" quotePrefix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9" borderId="0" xfId="0" applyFill="1"/>
    <xf numFmtId="0" fontId="4" fillId="0" borderId="1" xfId="0" applyFont="1" applyBorder="1" applyAlignment="1">
      <alignment vertical="center"/>
    </xf>
    <xf numFmtId="0" fontId="0" fillId="10" borderId="0" xfId="0" applyFill="1"/>
    <xf numFmtId="0" fontId="0" fillId="0" borderId="0" xfId="0" applyBorder="1" applyAlignment="1">
      <alignment horizontal="right"/>
    </xf>
    <xf numFmtId="0" fontId="5" fillId="0" borderId="0" xfId="1" applyAlignment="1" applyProtection="1"/>
    <xf numFmtId="164" fontId="0" fillId="0" borderId="0" xfId="0" applyNumberFormat="1"/>
    <xf numFmtId="0" fontId="0" fillId="0" borderId="0" xfId="0" applyAlignment="1">
      <alignment horizontal="right"/>
    </xf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8" borderId="0" xfId="0" applyFill="1"/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5" fillId="0" borderId="2" xfId="1" applyBorder="1" applyAlignment="1" applyProtection="1">
      <alignment horizontal="center" vertical="center"/>
    </xf>
    <xf numFmtId="0" fontId="5" fillId="0" borderId="4" xfId="1" applyBorder="1" applyAlignment="1" applyProtection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vertical="center"/>
    </xf>
    <xf numFmtId="0" fontId="5" fillId="0" borderId="2" xfId="1" applyBorder="1" applyAlignment="1" applyProtection="1">
      <alignment horizontal="center" vertical="center"/>
    </xf>
    <xf numFmtId="0" fontId="5" fillId="0" borderId="17" xfId="1" applyBorder="1" applyAlignment="1" applyProtection="1">
      <alignment horizontal="center" vertical="center"/>
    </xf>
    <xf numFmtId="0" fontId="5" fillId="0" borderId="3" xfId="1" applyBorder="1" applyAlignment="1" applyProtection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5" fillId="0" borderId="1" xfId="1" applyBorder="1" applyAlignment="1" applyProtection="1">
      <alignment horizontal="center" vertical="center"/>
    </xf>
    <xf numFmtId="0" fontId="5" fillId="0" borderId="4" xfId="1" applyBorder="1" applyAlignment="1" applyProtection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0" borderId="14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4" borderId="1" xfId="0" applyFill="1" applyBorder="1" applyAlignment="1">
      <alignment horizontal="center" wrapText="1"/>
    </xf>
    <xf numFmtId="0" fontId="0" fillId="4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4" borderId="14" xfId="0" applyFill="1" applyBorder="1" applyAlignment="1">
      <alignment horizontal="center" wrapText="1"/>
    </xf>
    <xf numFmtId="0" fontId="0" fillId="4" borderId="16" xfId="0" applyFill="1" applyBorder="1" applyAlignment="1">
      <alignment horizontal="center" wrapText="1"/>
    </xf>
    <xf numFmtId="0" fontId="0" fillId="3" borderId="14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10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0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colors>
    <mruColors>
      <color rgb="FFBFBFBF"/>
      <color rgb="FF4F81BD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600075</xdr:colOff>
      <xdr:row>6</xdr:row>
      <xdr:rowOff>9525</xdr:rowOff>
    </xdr:from>
    <xdr:to>
      <xdr:col>5</xdr:col>
      <xdr:colOff>590550</xdr:colOff>
      <xdr:row>12</xdr:row>
      <xdr:rowOff>76200</xdr:rowOff>
    </xdr:to>
    <xdr:sp macro="" textlink="">
      <xdr:nvSpPr>
        <xdr:cNvPr id="2" name="Oval 1"/>
        <xdr:cNvSpPr/>
      </xdr:nvSpPr>
      <xdr:spPr>
        <a:xfrm>
          <a:off x="2428875" y="771525"/>
          <a:ext cx="1209675" cy="1209675"/>
        </a:xfrm>
        <a:prstGeom prst="ellipse">
          <a:avLst/>
        </a:prstGeom>
        <a:solidFill>
          <a:srgbClr val="92D050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</xdr:col>
      <xdr:colOff>0</xdr:colOff>
      <xdr:row>12</xdr:row>
      <xdr:rowOff>76200</xdr:rowOff>
    </xdr:from>
    <xdr:to>
      <xdr:col>8</xdr:col>
      <xdr:colOff>0</xdr:colOff>
      <xdr:row>14</xdr:row>
      <xdr:rowOff>57150</xdr:rowOff>
    </xdr:to>
    <xdr:sp macro="" textlink="">
      <xdr:nvSpPr>
        <xdr:cNvPr id="3" name="Rectangle 2"/>
        <xdr:cNvSpPr/>
      </xdr:nvSpPr>
      <xdr:spPr>
        <a:xfrm>
          <a:off x="1219200" y="1981200"/>
          <a:ext cx="3657600" cy="361950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marL="0" indent="0" algn="ctr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600075</xdr:colOff>
      <xdr:row>12</xdr:row>
      <xdr:rowOff>76200</xdr:rowOff>
    </xdr:from>
    <xdr:to>
      <xdr:col>5</xdr:col>
      <xdr:colOff>523875</xdr:colOff>
      <xdr:row>14</xdr:row>
      <xdr:rowOff>57150</xdr:rowOff>
    </xdr:to>
    <xdr:sp macro="" textlink="">
      <xdr:nvSpPr>
        <xdr:cNvPr id="5" name="Rectangle 4"/>
        <xdr:cNvSpPr/>
      </xdr:nvSpPr>
      <xdr:spPr>
        <a:xfrm>
          <a:off x="2428875" y="1981200"/>
          <a:ext cx="1143000" cy="361950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marL="0" indent="0" algn="ctr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361950</xdr:colOff>
      <xdr:row>6</xdr:row>
      <xdr:rowOff>133350</xdr:rowOff>
    </xdr:from>
    <xdr:to>
      <xdr:col>6</xdr:col>
      <xdr:colOff>495300</xdr:colOff>
      <xdr:row>8</xdr:row>
      <xdr:rowOff>28575</xdr:rowOff>
    </xdr:to>
    <xdr:cxnSp macro="">
      <xdr:nvCxnSpPr>
        <xdr:cNvPr id="7" name="Straight Arrow Connector 6"/>
        <xdr:cNvCxnSpPr/>
      </xdr:nvCxnSpPr>
      <xdr:spPr>
        <a:xfrm flipH="1">
          <a:off x="3409950" y="895350"/>
          <a:ext cx="742950" cy="314325"/>
        </a:xfrm>
        <a:prstGeom prst="straightConnector1">
          <a:avLst/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76200</xdr:colOff>
      <xdr:row>13</xdr:row>
      <xdr:rowOff>95251</xdr:rowOff>
    </xdr:from>
    <xdr:to>
      <xdr:col>5</xdr:col>
      <xdr:colOff>495300</xdr:colOff>
      <xdr:row>16</xdr:row>
      <xdr:rowOff>0</xdr:rowOff>
    </xdr:to>
    <xdr:cxnSp macro="">
      <xdr:nvCxnSpPr>
        <xdr:cNvPr id="8" name="Straight Arrow Connector 7"/>
        <xdr:cNvCxnSpPr/>
      </xdr:nvCxnSpPr>
      <xdr:spPr>
        <a:xfrm flipH="1" flipV="1">
          <a:off x="3124200" y="2228851"/>
          <a:ext cx="419100" cy="476249"/>
        </a:xfrm>
        <a:prstGeom prst="straightConnector1">
          <a:avLst/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600075</xdr:colOff>
      <xdr:row>6</xdr:row>
      <xdr:rowOff>9525</xdr:rowOff>
    </xdr:from>
    <xdr:to>
      <xdr:col>15</xdr:col>
      <xdr:colOff>590550</xdr:colOff>
      <xdr:row>12</xdr:row>
      <xdr:rowOff>76200</xdr:rowOff>
    </xdr:to>
    <xdr:sp macro="" textlink="">
      <xdr:nvSpPr>
        <xdr:cNvPr id="9" name="Oval 8"/>
        <xdr:cNvSpPr/>
      </xdr:nvSpPr>
      <xdr:spPr>
        <a:xfrm>
          <a:off x="2038350" y="1152525"/>
          <a:ext cx="1209675" cy="1247775"/>
        </a:xfrm>
        <a:prstGeom prst="ellipse">
          <a:avLst/>
        </a:prstGeom>
        <a:solidFill>
          <a:srgbClr val="92D050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13</xdr:col>
      <xdr:colOff>145676</xdr:colOff>
      <xdr:row>12</xdr:row>
      <xdr:rowOff>64994</xdr:rowOff>
    </xdr:from>
    <xdr:to>
      <xdr:col>18</xdr:col>
      <xdr:colOff>0</xdr:colOff>
      <xdr:row>14</xdr:row>
      <xdr:rowOff>45944</xdr:rowOff>
    </xdr:to>
    <xdr:sp macro="" textlink="">
      <xdr:nvSpPr>
        <xdr:cNvPr id="10" name="Rectangle 9"/>
        <xdr:cNvSpPr/>
      </xdr:nvSpPr>
      <xdr:spPr>
        <a:xfrm>
          <a:off x="5703794" y="2384612"/>
          <a:ext cx="2879912" cy="361950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marL="0" indent="0" algn="ctr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13</xdr:col>
      <xdr:colOff>600075</xdr:colOff>
      <xdr:row>12</xdr:row>
      <xdr:rowOff>64994</xdr:rowOff>
    </xdr:from>
    <xdr:to>
      <xdr:col>15</xdr:col>
      <xdr:colOff>523875</xdr:colOff>
      <xdr:row>14</xdr:row>
      <xdr:rowOff>45944</xdr:rowOff>
    </xdr:to>
    <xdr:sp macro="" textlink="">
      <xdr:nvSpPr>
        <xdr:cNvPr id="11" name="Rectangle 10"/>
        <xdr:cNvSpPr/>
      </xdr:nvSpPr>
      <xdr:spPr>
        <a:xfrm>
          <a:off x="6158193" y="2384612"/>
          <a:ext cx="1134035" cy="361950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marL="0" indent="0" algn="ctr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15</xdr:col>
      <xdr:colOff>361950</xdr:colOff>
      <xdr:row>6</xdr:row>
      <xdr:rowOff>133350</xdr:rowOff>
    </xdr:from>
    <xdr:to>
      <xdr:col>16</xdr:col>
      <xdr:colOff>495300</xdr:colOff>
      <xdr:row>8</xdr:row>
      <xdr:rowOff>28575</xdr:rowOff>
    </xdr:to>
    <xdr:cxnSp macro="">
      <xdr:nvCxnSpPr>
        <xdr:cNvPr id="12" name="Straight Arrow Connector 11"/>
        <xdr:cNvCxnSpPr/>
      </xdr:nvCxnSpPr>
      <xdr:spPr>
        <a:xfrm flipH="1">
          <a:off x="3019425" y="1276350"/>
          <a:ext cx="742950" cy="314325"/>
        </a:xfrm>
        <a:prstGeom prst="straightConnector1">
          <a:avLst/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378762</xdr:colOff>
      <xdr:row>13</xdr:row>
      <xdr:rowOff>95251</xdr:rowOff>
    </xdr:from>
    <xdr:to>
      <xdr:col>16</xdr:col>
      <xdr:colOff>192744</xdr:colOff>
      <xdr:row>16</xdr:row>
      <xdr:rowOff>0</xdr:rowOff>
    </xdr:to>
    <xdr:cxnSp macro="">
      <xdr:nvCxnSpPr>
        <xdr:cNvPr id="13" name="Straight Arrow Connector 12"/>
        <xdr:cNvCxnSpPr/>
      </xdr:nvCxnSpPr>
      <xdr:spPr>
        <a:xfrm flipH="1" flipV="1">
          <a:off x="7147115" y="2605369"/>
          <a:ext cx="419100" cy="476249"/>
        </a:xfrm>
        <a:prstGeom prst="straightConnector1">
          <a:avLst/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600075</xdr:colOff>
      <xdr:row>6</xdr:row>
      <xdr:rowOff>9525</xdr:rowOff>
    </xdr:from>
    <xdr:to>
      <xdr:col>25</xdr:col>
      <xdr:colOff>590550</xdr:colOff>
      <xdr:row>12</xdr:row>
      <xdr:rowOff>76200</xdr:rowOff>
    </xdr:to>
    <xdr:sp macro="" textlink="">
      <xdr:nvSpPr>
        <xdr:cNvPr id="19" name="Oval 18"/>
        <xdr:cNvSpPr/>
      </xdr:nvSpPr>
      <xdr:spPr>
        <a:xfrm>
          <a:off x="7323604" y="1152525"/>
          <a:ext cx="1200711" cy="1243293"/>
        </a:xfrm>
        <a:prstGeom prst="ellipse">
          <a:avLst/>
        </a:prstGeom>
        <a:solidFill>
          <a:srgbClr val="92D050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22</xdr:col>
      <xdr:colOff>0</xdr:colOff>
      <xdr:row>12</xdr:row>
      <xdr:rowOff>76200</xdr:rowOff>
    </xdr:from>
    <xdr:to>
      <xdr:col>28</xdr:col>
      <xdr:colOff>0</xdr:colOff>
      <xdr:row>14</xdr:row>
      <xdr:rowOff>57150</xdr:rowOff>
    </xdr:to>
    <xdr:sp macro="" textlink="">
      <xdr:nvSpPr>
        <xdr:cNvPr id="20" name="Rectangle 19"/>
        <xdr:cNvSpPr/>
      </xdr:nvSpPr>
      <xdr:spPr>
        <a:xfrm>
          <a:off x="6118412" y="2395818"/>
          <a:ext cx="3630706" cy="361950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marL="0" indent="0" algn="ctr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23</xdr:col>
      <xdr:colOff>600075</xdr:colOff>
      <xdr:row>12</xdr:row>
      <xdr:rowOff>76200</xdr:rowOff>
    </xdr:from>
    <xdr:to>
      <xdr:col>25</xdr:col>
      <xdr:colOff>523875</xdr:colOff>
      <xdr:row>14</xdr:row>
      <xdr:rowOff>57150</xdr:rowOff>
    </xdr:to>
    <xdr:sp macro="" textlink="">
      <xdr:nvSpPr>
        <xdr:cNvPr id="21" name="Rectangle 20"/>
        <xdr:cNvSpPr/>
      </xdr:nvSpPr>
      <xdr:spPr>
        <a:xfrm>
          <a:off x="7323604" y="2395818"/>
          <a:ext cx="1134036" cy="361950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marL="0" indent="0" algn="ctr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25</xdr:col>
      <xdr:colOff>361950</xdr:colOff>
      <xdr:row>6</xdr:row>
      <xdr:rowOff>133350</xdr:rowOff>
    </xdr:from>
    <xdr:to>
      <xdr:col>26</xdr:col>
      <xdr:colOff>495300</xdr:colOff>
      <xdr:row>8</xdr:row>
      <xdr:rowOff>28575</xdr:rowOff>
    </xdr:to>
    <xdr:cxnSp macro="">
      <xdr:nvCxnSpPr>
        <xdr:cNvPr id="22" name="Straight Arrow Connector 21"/>
        <xdr:cNvCxnSpPr/>
      </xdr:nvCxnSpPr>
      <xdr:spPr>
        <a:xfrm flipH="1">
          <a:off x="8295715" y="1276350"/>
          <a:ext cx="738467" cy="309843"/>
        </a:xfrm>
        <a:prstGeom prst="straightConnector1">
          <a:avLst/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378762</xdr:colOff>
      <xdr:row>13</xdr:row>
      <xdr:rowOff>95251</xdr:rowOff>
    </xdr:from>
    <xdr:to>
      <xdr:col>26</xdr:col>
      <xdr:colOff>192744</xdr:colOff>
      <xdr:row>16</xdr:row>
      <xdr:rowOff>0</xdr:rowOff>
    </xdr:to>
    <xdr:cxnSp macro="">
      <xdr:nvCxnSpPr>
        <xdr:cNvPr id="23" name="Straight Arrow Connector 22"/>
        <xdr:cNvCxnSpPr/>
      </xdr:nvCxnSpPr>
      <xdr:spPr>
        <a:xfrm flipH="1" flipV="1">
          <a:off x="11976850" y="2605369"/>
          <a:ext cx="419100" cy="476249"/>
        </a:xfrm>
        <a:prstGeom prst="straightConnector1">
          <a:avLst/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33618</xdr:colOff>
      <xdr:row>7</xdr:row>
      <xdr:rowOff>56029</xdr:rowOff>
    </xdr:from>
    <xdr:to>
      <xdr:col>13</xdr:col>
      <xdr:colOff>179294</xdr:colOff>
      <xdr:row>8</xdr:row>
      <xdr:rowOff>56029</xdr:rowOff>
    </xdr:to>
    <xdr:grpSp>
      <xdr:nvGrpSpPr>
        <xdr:cNvPr id="26" name="Group 25"/>
        <xdr:cNvGrpSpPr/>
      </xdr:nvGrpSpPr>
      <xdr:grpSpPr>
        <a:xfrm flipV="1">
          <a:off x="4751294" y="1389529"/>
          <a:ext cx="986118" cy="224118"/>
          <a:chOff x="4953000" y="5177118"/>
          <a:chExt cx="3630706" cy="361950"/>
        </a:xfrm>
      </xdr:grpSpPr>
      <xdr:sp macro="" textlink="">
        <xdr:nvSpPr>
          <xdr:cNvPr id="24" name="Rectangle 23"/>
          <xdr:cNvSpPr/>
        </xdr:nvSpPr>
        <xdr:spPr>
          <a:xfrm>
            <a:off x="4953000" y="5177118"/>
            <a:ext cx="3630706" cy="361950"/>
          </a:xfrm>
          <a:prstGeom prst="rect">
            <a:avLst/>
          </a:prstGeom>
          <a:solidFill>
            <a:schemeClr val="tx2">
              <a:lumMod val="60000"/>
              <a:lumOff val="40000"/>
            </a:schemeClr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marL="0" indent="0" algn="ctr"/>
            <a:endParaRPr 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25" name="Rectangle 24"/>
          <xdr:cNvSpPr/>
        </xdr:nvSpPr>
        <xdr:spPr>
          <a:xfrm>
            <a:off x="6158193" y="5177118"/>
            <a:ext cx="1134035" cy="361950"/>
          </a:xfrm>
          <a:prstGeom prst="rect">
            <a:avLst/>
          </a:prstGeom>
          <a:solidFill>
            <a:schemeClr val="tx2">
              <a:lumMod val="40000"/>
              <a:lumOff val="60000"/>
            </a:schemeClr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marL="0" indent="0" algn="ctr"/>
            <a:endParaRPr 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21</xdr:col>
      <xdr:colOff>33618</xdr:colOff>
      <xdr:row>7</xdr:row>
      <xdr:rowOff>56029</xdr:rowOff>
    </xdr:from>
    <xdr:to>
      <xdr:col>23</xdr:col>
      <xdr:colOff>179294</xdr:colOff>
      <xdr:row>8</xdr:row>
      <xdr:rowOff>56029</xdr:rowOff>
    </xdr:to>
    <xdr:grpSp>
      <xdr:nvGrpSpPr>
        <xdr:cNvPr id="27" name="Group 26"/>
        <xdr:cNvGrpSpPr/>
      </xdr:nvGrpSpPr>
      <xdr:grpSpPr>
        <a:xfrm flipV="1">
          <a:off x="9592236" y="1389529"/>
          <a:ext cx="974911" cy="224118"/>
          <a:chOff x="4953000" y="5177118"/>
          <a:chExt cx="3630706" cy="361950"/>
        </a:xfrm>
      </xdr:grpSpPr>
      <xdr:sp macro="" textlink="">
        <xdr:nvSpPr>
          <xdr:cNvPr id="28" name="Rectangle 27"/>
          <xdr:cNvSpPr/>
        </xdr:nvSpPr>
        <xdr:spPr>
          <a:xfrm>
            <a:off x="4953000" y="5177118"/>
            <a:ext cx="3630706" cy="361950"/>
          </a:xfrm>
          <a:prstGeom prst="rect">
            <a:avLst/>
          </a:prstGeom>
          <a:solidFill>
            <a:schemeClr val="tx2">
              <a:lumMod val="60000"/>
              <a:lumOff val="40000"/>
            </a:schemeClr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marL="0" indent="0" algn="ctr"/>
            <a:endParaRPr 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29" name="Rectangle 28"/>
          <xdr:cNvSpPr/>
        </xdr:nvSpPr>
        <xdr:spPr>
          <a:xfrm>
            <a:off x="6158193" y="5177118"/>
            <a:ext cx="1134035" cy="361950"/>
          </a:xfrm>
          <a:prstGeom prst="rect">
            <a:avLst/>
          </a:prstGeom>
          <a:solidFill>
            <a:schemeClr val="tx2">
              <a:lumMod val="40000"/>
              <a:lumOff val="60000"/>
            </a:schemeClr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marL="0" indent="0" algn="ctr"/>
            <a:endParaRPr 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13</xdr:col>
      <xdr:colOff>0</xdr:colOff>
      <xdr:row>26</xdr:row>
      <xdr:rowOff>0</xdr:rowOff>
    </xdr:from>
    <xdr:to>
      <xdr:col>17</xdr:col>
      <xdr:colOff>459442</xdr:colOff>
      <xdr:row>27</xdr:row>
      <xdr:rowOff>171450</xdr:rowOff>
    </xdr:to>
    <xdr:sp macro="" textlink="">
      <xdr:nvSpPr>
        <xdr:cNvPr id="30" name="Rectangle 29"/>
        <xdr:cNvSpPr/>
      </xdr:nvSpPr>
      <xdr:spPr>
        <a:xfrm>
          <a:off x="5558118" y="4986618"/>
          <a:ext cx="2879912" cy="361950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marL="0" indent="0" algn="ctr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13</xdr:col>
      <xdr:colOff>454399</xdr:colOff>
      <xdr:row>26</xdr:row>
      <xdr:rowOff>0</xdr:rowOff>
    </xdr:from>
    <xdr:to>
      <xdr:col>15</xdr:col>
      <xdr:colOff>378199</xdr:colOff>
      <xdr:row>27</xdr:row>
      <xdr:rowOff>171450</xdr:rowOff>
    </xdr:to>
    <xdr:sp macro="" textlink="">
      <xdr:nvSpPr>
        <xdr:cNvPr id="31" name="Rectangle 30"/>
        <xdr:cNvSpPr/>
      </xdr:nvSpPr>
      <xdr:spPr>
        <a:xfrm>
          <a:off x="6012517" y="4986618"/>
          <a:ext cx="1134035" cy="361950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marL="0" indent="0" algn="ctr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22</xdr:col>
      <xdr:colOff>443754</xdr:colOff>
      <xdr:row>25</xdr:row>
      <xdr:rowOff>186018</xdr:rowOff>
    </xdr:from>
    <xdr:to>
      <xdr:col>27</xdr:col>
      <xdr:colOff>298077</xdr:colOff>
      <xdr:row>27</xdr:row>
      <xdr:rowOff>166968</xdr:rowOff>
    </xdr:to>
    <xdr:sp macro="" textlink="">
      <xdr:nvSpPr>
        <xdr:cNvPr id="32" name="Rectangle 31"/>
        <xdr:cNvSpPr/>
      </xdr:nvSpPr>
      <xdr:spPr>
        <a:xfrm>
          <a:off x="10226489" y="4982136"/>
          <a:ext cx="2879912" cy="361950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marL="0" indent="0" algn="ctr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23</xdr:col>
      <xdr:colOff>293035</xdr:colOff>
      <xdr:row>25</xdr:row>
      <xdr:rowOff>186018</xdr:rowOff>
    </xdr:from>
    <xdr:to>
      <xdr:col>25</xdr:col>
      <xdr:colOff>216835</xdr:colOff>
      <xdr:row>27</xdr:row>
      <xdr:rowOff>166968</xdr:rowOff>
    </xdr:to>
    <xdr:sp macro="" textlink="">
      <xdr:nvSpPr>
        <xdr:cNvPr id="33" name="Rectangle 32"/>
        <xdr:cNvSpPr/>
      </xdr:nvSpPr>
      <xdr:spPr>
        <a:xfrm>
          <a:off x="10680888" y="4982136"/>
          <a:ext cx="1134035" cy="361950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marL="0" indent="0" algn="ctr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15</xdr:col>
      <xdr:colOff>409575</xdr:colOff>
      <xdr:row>31</xdr:row>
      <xdr:rowOff>0</xdr:rowOff>
    </xdr:to>
    <xdr:pic>
      <xdr:nvPicPr>
        <xdr:cNvPr id="307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8785" t="9896" r="17789" b="9375"/>
        <a:stretch>
          <a:fillRect/>
        </a:stretch>
      </xdr:blipFill>
      <xdr:spPr bwMode="auto">
        <a:xfrm>
          <a:off x="0" y="0"/>
          <a:ext cx="9553575" cy="59055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21</xdr:col>
      <xdr:colOff>74348</xdr:colOff>
      <xdr:row>7</xdr:row>
      <xdr:rowOff>114806</xdr:rowOff>
    </xdr:from>
    <xdr:to>
      <xdr:col>28</xdr:col>
      <xdr:colOff>252921</xdr:colOff>
      <xdr:row>21</xdr:row>
      <xdr:rowOff>52156</xdr:rowOff>
    </xdr:to>
    <xdr:grpSp>
      <xdr:nvGrpSpPr>
        <xdr:cNvPr id="93" name="Group 92"/>
        <xdr:cNvGrpSpPr/>
      </xdr:nvGrpSpPr>
      <xdr:grpSpPr>
        <a:xfrm>
          <a:off x="12620134" y="1448306"/>
          <a:ext cx="4464823" cy="2604350"/>
          <a:chOff x="12490466" y="2400806"/>
          <a:chExt cx="4414396" cy="2604350"/>
        </a:xfrm>
      </xdr:grpSpPr>
      <xdr:cxnSp macro="">
        <xdr:nvCxnSpPr>
          <xdr:cNvPr id="54" name="Straight Connector 4"/>
          <xdr:cNvCxnSpPr/>
        </xdr:nvCxnSpPr>
        <xdr:spPr>
          <a:xfrm flipH="1">
            <a:off x="12927530" y="3292929"/>
            <a:ext cx="1331155" cy="878500"/>
          </a:xfrm>
          <a:prstGeom prst="line">
            <a:avLst/>
          </a:prstGeom>
          <a:ln w="3175">
            <a:solidFill>
              <a:sysClr val="windowText" lastClr="000000"/>
            </a:solidFill>
            <a:prstDash val="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5" name="Straight Connector 5"/>
          <xdr:cNvCxnSpPr/>
        </xdr:nvCxnSpPr>
        <xdr:spPr>
          <a:xfrm flipH="1">
            <a:off x="14223714" y="3401786"/>
            <a:ext cx="789767" cy="977908"/>
          </a:xfrm>
          <a:prstGeom prst="line">
            <a:avLst/>
          </a:prstGeom>
          <a:ln w="1270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6" name="Straight Connector 65"/>
          <xdr:cNvCxnSpPr/>
        </xdr:nvCxnSpPr>
        <xdr:spPr>
          <a:xfrm rot="2954610" flipH="1" flipV="1">
            <a:off x="12412841" y="3081193"/>
            <a:ext cx="1010087" cy="854837"/>
          </a:xfrm>
          <a:prstGeom prst="line">
            <a:avLst/>
          </a:prstGeom>
          <a:ln w="1270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7" name="Straight Connector 66"/>
          <xdr:cNvCxnSpPr/>
        </xdr:nvCxnSpPr>
        <xdr:spPr>
          <a:xfrm rot="2954610" flipH="1">
            <a:off x="13066069" y="3854882"/>
            <a:ext cx="1019129" cy="853681"/>
          </a:xfrm>
          <a:prstGeom prst="line">
            <a:avLst/>
          </a:prstGeom>
          <a:ln w="1270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8" name="Straight Connector 67"/>
          <xdr:cNvCxnSpPr/>
        </xdr:nvCxnSpPr>
        <xdr:spPr>
          <a:xfrm rot="2954610" flipH="1">
            <a:off x="13051870" y="2518665"/>
            <a:ext cx="1019128" cy="853681"/>
          </a:xfrm>
          <a:prstGeom prst="line">
            <a:avLst/>
          </a:prstGeom>
          <a:ln w="1270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9" name="Straight Connector 68"/>
          <xdr:cNvCxnSpPr/>
        </xdr:nvCxnSpPr>
        <xdr:spPr>
          <a:xfrm rot="2954610" flipH="1" flipV="1">
            <a:off x="13717342" y="3287993"/>
            <a:ext cx="1010088" cy="861243"/>
          </a:xfrm>
          <a:prstGeom prst="line">
            <a:avLst/>
          </a:prstGeom>
          <a:ln w="1270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5" name="Group 40"/>
          <xdr:cNvGrpSpPr/>
        </xdr:nvGrpSpPr>
        <xdr:grpSpPr>
          <a:xfrm>
            <a:off x="12884908" y="4485377"/>
            <a:ext cx="1317615" cy="519779"/>
            <a:chOff x="1958943" y="2946303"/>
            <a:chExt cx="1333614" cy="519779"/>
          </a:xfrm>
        </xdr:grpSpPr>
        <xdr:cxnSp macro="">
          <xdr:nvCxnSpPr>
            <xdr:cNvPr id="45" name="Straight Connector 44"/>
            <xdr:cNvCxnSpPr/>
          </xdr:nvCxnSpPr>
          <xdr:spPr>
            <a:xfrm flipH="1" flipV="1">
              <a:off x="1958943" y="3091666"/>
              <a:ext cx="1331914" cy="223630"/>
            </a:xfrm>
            <a:prstGeom prst="line">
              <a:avLst/>
            </a:prstGeom>
            <a:ln w="3175">
              <a:solidFill>
                <a:sysClr val="windowText" lastClr="000000"/>
              </a:solidFill>
              <a:headEnd type="stealth" w="sm" len="med"/>
              <a:tailEnd type="stealth" w="sm" len="med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grpSp>
          <xdr:nvGrpSpPr>
            <xdr:cNvPr id="46" name="Group 39"/>
            <xdr:cNvGrpSpPr/>
          </xdr:nvGrpSpPr>
          <xdr:grpSpPr>
            <a:xfrm>
              <a:off x="1964304" y="2946303"/>
              <a:ext cx="1328253" cy="519779"/>
              <a:chOff x="1964304" y="2946303"/>
              <a:chExt cx="1328253" cy="519779"/>
            </a:xfrm>
          </xdr:grpSpPr>
          <xdr:cxnSp macro="">
            <xdr:nvCxnSpPr>
              <xdr:cNvPr id="47" name="Straight Connector 46"/>
              <xdr:cNvCxnSpPr/>
            </xdr:nvCxnSpPr>
            <xdr:spPr>
              <a:xfrm flipV="1">
                <a:off x="1964304" y="2946303"/>
                <a:ext cx="0" cy="290763"/>
              </a:xfrm>
              <a:prstGeom prst="line">
                <a:avLst/>
              </a:prstGeom>
              <a:ln w="3175">
                <a:solidFill>
                  <a:sysClr val="windowText" lastClr="000000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48" name="Straight Connector 47"/>
              <xdr:cNvCxnSpPr/>
            </xdr:nvCxnSpPr>
            <xdr:spPr>
              <a:xfrm flipV="1">
                <a:off x="3292557" y="3175319"/>
                <a:ext cx="0" cy="290763"/>
              </a:xfrm>
              <a:prstGeom prst="line">
                <a:avLst/>
              </a:prstGeom>
              <a:ln w="3175">
                <a:solidFill>
                  <a:sysClr val="windowText" lastClr="000000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</xdr:grpSp>
      <xdr:grpSp>
        <xdr:nvGrpSpPr>
          <xdr:cNvPr id="7" name="Group 50"/>
          <xdr:cNvGrpSpPr/>
        </xdr:nvGrpSpPr>
        <xdr:grpSpPr>
          <a:xfrm rot="5889473">
            <a:off x="15077422" y="2932985"/>
            <a:ext cx="1316657" cy="2338222"/>
            <a:chOff x="1848933" y="2668971"/>
            <a:chExt cx="1457531" cy="2386172"/>
          </a:xfrm>
        </xdr:grpSpPr>
        <xdr:cxnSp macro="">
          <xdr:nvCxnSpPr>
            <xdr:cNvPr id="37" name="Straight Connector 36"/>
            <xdr:cNvCxnSpPr/>
          </xdr:nvCxnSpPr>
          <xdr:spPr>
            <a:xfrm rot="15710527" flipV="1">
              <a:off x="2048489" y="2753795"/>
              <a:ext cx="1043608" cy="1057540"/>
            </a:xfrm>
            <a:prstGeom prst="line">
              <a:avLst/>
            </a:prstGeom>
            <a:ln w="3175">
              <a:solidFill>
                <a:sysClr val="windowText" lastClr="000000"/>
              </a:solidFill>
              <a:headEnd type="stealth" w="sm" len="med"/>
              <a:tailEnd type="stealth" w="sm" len="med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grpSp>
          <xdr:nvGrpSpPr>
            <xdr:cNvPr id="38" name="Group 39"/>
            <xdr:cNvGrpSpPr/>
          </xdr:nvGrpSpPr>
          <xdr:grpSpPr>
            <a:xfrm>
              <a:off x="1848933" y="2668971"/>
              <a:ext cx="1457531" cy="2386172"/>
              <a:chOff x="1848933" y="2668971"/>
              <a:chExt cx="1457531" cy="2386172"/>
            </a:xfrm>
          </xdr:grpSpPr>
          <xdr:cxnSp macro="">
            <xdr:nvCxnSpPr>
              <xdr:cNvPr id="39" name="Straight Connector 38"/>
              <xdr:cNvCxnSpPr/>
            </xdr:nvCxnSpPr>
            <xdr:spPr>
              <a:xfrm rot="15710527">
                <a:off x="1252022" y="3265882"/>
                <a:ext cx="1427033" cy="233212"/>
              </a:xfrm>
              <a:prstGeom prst="line">
                <a:avLst/>
              </a:prstGeom>
              <a:ln w="3175">
                <a:solidFill>
                  <a:sysClr val="windowText" lastClr="000000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40" name="Straight Connector 39"/>
              <xdr:cNvCxnSpPr/>
            </xdr:nvCxnSpPr>
            <xdr:spPr>
              <a:xfrm rot="15710527">
                <a:off x="2449046" y="4197725"/>
                <a:ext cx="1473955" cy="240881"/>
              </a:xfrm>
              <a:prstGeom prst="line">
                <a:avLst/>
              </a:prstGeom>
              <a:ln w="3175">
                <a:solidFill>
                  <a:sysClr val="windowText" lastClr="000000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</xdr:grpSp>
      <xdr:grpSp>
        <xdr:nvGrpSpPr>
          <xdr:cNvPr id="10" name="Group 113"/>
          <xdr:cNvGrpSpPr/>
        </xdr:nvGrpSpPr>
        <xdr:grpSpPr>
          <a:xfrm rot="13543330" flipH="1">
            <a:off x="13899776" y="2426514"/>
            <a:ext cx="1719494" cy="1668078"/>
            <a:chOff x="1965947" y="2515491"/>
            <a:chExt cx="1706863" cy="1697476"/>
          </a:xfrm>
        </xdr:grpSpPr>
        <xdr:cxnSp macro="">
          <xdr:nvCxnSpPr>
            <xdr:cNvPr id="25" name="Straight Connector 24"/>
            <xdr:cNvCxnSpPr/>
          </xdr:nvCxnSpPr>
          <xdr:spPr>
            <a:xfrm rot="13543330" flipH="1" flipV="1">
              <a:off x="2817626" y="3123694"/>
              <a:ext cx="10682" cy="1317354"/>
            </a:xfrm>
            <a:prstGeom prst="line">
              <a:avLst/>
            </a:prstGeom>
            <a:ln w="3175">
              <a:solidFill>
                <a:sysClr val="windowText" lastClr="000000"/>
              </a:solidFill>
              <a:headEnd type="stealth" w="sm" len="med"/>
              <a:tailEnd type="stealth" w="sm" len="med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grpSp>
          <xdr:nvGrpSpPr>
            <xdr:cNvPr id="26" name="Group 39"/>
            <xdr:cNvGrpSpPr/>
          </xdr:nvGrpSpPr>
          <xdr:grpSpPr>
            <a:xfrm rot="13543330" flipH="1">
              <a:off x="12619264" y="1154163"/>
              <a:ext cx="1719494" cy="1677042"/>
              <a:chOff x="1965947" y="2515491"/>
              <a:chExt cx="1706863" cy="1697476"/>
            </a:xfrm>
          </xdr:grpSpPr>
          <xdr:cxnSp macro="">
            <xdr:nvCxnSpPr>
              <xdr:cNvPr id="27" name="Straight Connector 26"/>
              <xdr:cNvCxnSpPr/>
            </xdr:nvCxnSpPr>
            <xdr:spPr>
              <a:xfrm rot="13543330">
                <a:off x="1949360" y="3425727"/>
                <a:ext cx="803827" cy="770653"/>
              </a:xfrm>
              <a:prstGeom prst="line">
                <a:avLst/>
              </a:prstGeom>
              <a:ln w="3175">
                <a:solidFill>
                  <a:sysClr val="windowText" lastClr="000000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28" name="Straight Connector 27"/>
              <xdr:cNvCxnSpPr/>
            </xdr:nvCxnSpPr>
            <xdr:spPr>
              <a:xfrm rot="13543330">
                <a:off x="2895935" y="2531859"/>
                <a:ext cx="793244" cy="760507"/>
              </a:xfrm>
              <a:prstGeom prst="line">
                <a:avLst/>
              </a:prstGeom>
              <a:ln w="3175">
                <a:solidFill>
                  <a:sysClr val="windowText" lastClr="000000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</xdr:grpSp>
      <xdr:grpSp>
        <xdr:nvGrpSpPr>
          <xdr:cNvPr id="11" name="Group 123"/>
          <xdr:cNvGrpSpPr/>
        </xdr:nvGrpSpPr>
        <xdr:grpSpPr>
          <a:xfrm rot="13543330" flipH="1">
            <a:off x="13294696" y="2588853"/>
            <a:ext cx="743136" cy="679155"/>
            <a:chOff x="2687312" y="2412944"/>
            <a:chExt cx="737677" cy="688802"/>
          </a:xfrm>
        </xdr:grpSpPr>
        <xdr:cxnSp macro="">
          <xdr:nvCxnSpPr>
            <xdr:cNvPr id="21" name="Straight Connector 20"/>
            <xdr:cNvCxnSpPr/>
          </xdr:nvCxnSpPr>
          <xdr:spPr>
            <a:xfrm rot="13543330" flipH="1" flipV="1">
              <a:off x="3078517" y="2563874"/>
              <a:ext cx="4791" cy="590762"/>
            </a:xfrm>
            <a:prstGeom prst="line">
              <a:avLst/>
            </a:prstGeom>
            <a:ln w="3175">
              <a:solidFill>
                <a:sysClr val="windowText" lastClr="000000"/>
              </a:solidFill>
              <a:headEnd type="stealth" w="sm" len="med"/>
              <a:tailEnd type="stealth" w="sm" len="med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grpSp>
          <xdr:nvGrpSpPr>
            <xdr:cNvPr id="22" name="Group 39"/>
            <xdr:cNvGrpSpPr/>
          </xdr:nvGrpSpPr>
          <xdr:grpSpPr>
            <a:xfrm>
              <a:off x="2687312" y="2412944"/>
              <a:ext cx="737677" cy="688802"/>
              <a:chOff x="2687312" y="2412944"/>
              <a:chExt cx="737677" cy="688802"/>
            </a:xfrm>
          </xdr:grpSpPr>
          <xdr:cxnSp macro="">
            <xdr:nvCxnSpPr>
              <xdr:cNvPr id="23" name="Straight Connector 22"/>
              <xdr:cNvCxnSpPr/>
            </xdr:nvCxnSpPr>
            <xdr:spPr>
              <a:xfrm rot="13543330">
                <a:off x="2675589" y="2724346"/>
                <a:ext cx="389123" cy="365678"/>
              </a:xfrm>
              <a:prstGeom prst="line">
                <a:avLst/>
              </a:prstGeom>
              <a:ln w="3175">
                <a:solidFill>
                  <a:sysClr val="windowText" lastClr="000000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24" name="Straight Connector 23"/>
              <xdr:cNvCxnSpPr/>
            </xdr:nvCxnSpPr>
            <xdr:spPr>
              <a:xfrm rot="13543330">
                <a:off x="3154425" y="2418644"/>
                <a:ext cx="276264" cy="264864"/>
              </a:xfrm>
              <a:prstGeom prst="line">
                <a:avLst/>
              </a:prstGeom>
              <a:ln w="3175">
                <a:solidFill>
                  <a:sysClr val="windowText" lastClr="000000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</xdr:grpSp>
      <xdr:cxnSp macro="">
        <xdr:nvCxnSpPr>
          <xdr:cNvPr id="82" name="Straight Connector 81"/>
          <xdr:cNvCxnSpPr/>
        </xdr:nvCxnSpPr>
        <xdr:spPr>
          <a:xfrm flipH="1" flipV="1">
            <a:off x="14279096" y="3286125"/>
            <a:ext cx="736541" cy="101014"/>
          </a:xfrm>
          <a:prstGeom prst="line">
            <a:avLst/>
          </a:prstGeom>
          <a:ln w="1270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83" name="Oval 82"/>
          <xdr:cNvSpPr/>
        </xdr:nvSpPr>
        <xdr:spPr>
          <a:xfrm rot="19193044">
            <a:off x="13105524" y="3062636"/>
            <a:ext cx="120376" cy="141847"/>
          </a:xfrm>
          <a:prstGeom prst="ellipse">
            <a:avLst/>
          </a:prstGeom>
          <a:solidFill>
            <a:schemeClr val="bg1">
              <a:lumMod val="75000"/>
            </a:schemeClr>
          </a:solidFill>
          <a:ln w="3175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en-US" sz="1100"/>
          </a:p>
        </xdr:txBody>
      </xdr:sp>
      <xdr:sp macro="" textlink="">
        <xdr:nvSpPr>
          <xdr:cNvPr id="84" name="Oval 83"/>
          <xdr:cNvSpPr/>
        </xdr:nvSpPr>
        <xdr:spPr>
          <a:xfrm rot="19193044">
            <a:off x="13781398" y="3171493"/>
            <a:ext cx="120376" cy="141847"/>
          </a:xfrm>
          <a:prstGeom prst="ellipse">
            <a:avLst/>
          </a:prstGeom>
          <a:solidFill>
            <a:schemeClr val="bg1">
              <a:lumMod val="75000"/>
            </a:schemeClr>
          </a:solidFill>
          <a:ln w="3175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en-US" sz="1100"/>
          </a:p>
        </xdr:txBody>
      </xdr:sp>
      <xdr:sp macro="" textlink="">
        <xdr:nvSpPr>
          <xdr:cNvPr id="85" name="Oval 84"/>
          <xdr:cNvSpPr/>
        </xdr:nvSpPr>
        <xdr:spPr>
          <a:xfrm rot="19193044">
            <a:off x="13770512" y="3699451"/>
            <a:ext cx="120376" cy="141847"/>
          </a:xfrm>
          <a:prstGeom prst="ellipse">
            <a:avLst/>
          </a:prstGeom>
          <a:solidFill>
            <a:schemeClr val="bg1">
              <a:lumMod val="75000"/>
            </a:schemeClr>
          </a:solidFill>
          <a:ln w="3175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en-US" sz="1100"/>
          </a:p>
        </xdr:txBody>
      </xdr:sp>
      <xdr:sp macro="" textlink="">
        <xdr:nvSpPr>
          <xdr:cNvPr id="86" name="Oval 85"/>
          <xdr:cNvSpPr/>
        </xdr:nvSpPr>
        <xdr:spPr>
          <a:xfrm rot="19193044">
            <a:off x="13094639" y="3552493"/>
            <a:ext cx="120376" cy="141847"/>
          </a:xfrm>
          <a:prstGeom prst="ellipse">
            <a:avLst/>
          </a:prstGeom>
          <a:solidFill>
            <a:schemeClr val="bg1">
              <a:lumMod val="75000"/>
            </a:schemeClr>
          </a:solidFill>
          <a:ln w="3175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en-US" sz="1100"/>
          </a:p>
        </xdr:txBody>
      </xdr:sp>
      <xdr:sp macro="" textlink="">
        <xdr:nvSpPr>
          <xdr:cNvPr id="87" name="Oval 86"/>
          <xdr:cNvSpPr/>
        </xdr:nvSpPr>
        <xdr:spPr>
          <a:xfrm rot="19193044">
            <a:off x="13308848" y="3226861"/>
            <a:ext cx="365198" cy="500236"/>
          </a:xfrm>
          <a:prstGeom prst="ellipse">
            <a:avLst/>
          </a:prstGeom>
          <a:solidFill>
            <a:srgbClr val="BFBFBF">
              <a:alpha val="47059"/>
            </a:srgbClr>
          </a:solidFill>
          <a:ln w="3175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en-US" sz="1100"/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54428</xdr:colOff>
      <xdr:row>23</xdr:row>
      <xdr:rowOff>68036</xdr:rowOff>
    </xdr:to>
    <xdr:grpSp>
      <xdr:nvGrpSpPr>
        <xdr:cNvPr id="5" name="Group 4"/>
        <xdr:cNvGrpSpPr/>
      </xdr:nvGrpSpPr>
      <xdr:grpSpPr>
        <a:xfrm>
          <a:off x="0" y="0"/>
          <a:ext cx="5540828" cy="4449536"/>
          <a:chOff x="0" y="0"/>
          <a:chExt cx="5540828" cy="4259036"/>
        </a:xfrm>
      </xdr:grpSpPr>
      <xdr:pic>
        <xdr:nvPicPr>
          <xdr:cNvPr id="1026" name="Picture 2"/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/>
          <a:srcRect t="36086" r="57414" b="5692"/>
          <a:stretch>
            <a:fillRect/>
          </a:stretch>
        </xdr:blipFill>
        <xdr:spPr bwMode="auto">
          <a:xfrm>
            <a:off x="0" y="0"/>
            <a:ext cx="5540828" cy="4259036"/>
          </a:xfrm>
          <a:prstGeom prst="rect">
            <a:avLst/>
          </a:prstGeom>
          <a:noFill/>
          <a:ln w="1">
            <a:noFill/>
            <a:miter lim="800000"/>
            <a:headEnd/>
            <a:tailEnd type="none" w="med" len="med"/>
          </a:ln>
          <a:effectLst/>
        </xdr:spPr>
      </xdr:pic>
      <xdr:sp macro="" textlink="">
        <xdr:nvSpPr>
          <xdr:cNvPr id="4" name="Rectangle 3"/>
          <xdr:cNvSpPr/>
        </xdr:nvSpPr>
        <xdr:spPr>
          <a:xfrm>
            <a:off x="304800" y="3733800"/>
            <a:ext cx="3657600" cy="352425"/>
          </a:xfrm>
          <a:prstGeom prst="rect">
            <a:avLst/>
          </a:prstGeom>
          <a:noFill/>
          <a:ln>
            <a:solidFill>
              <a:srgbClr val="0020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en-US" sz="1100"/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566738</xdr:colOff>
      <xdr:row>2</xdr:row>
      <xdr:rowOff>126207</xdr:rowOff>
    </xdr:from>
    <xdr:to>
      <xdr:col>5</xdr:col>
      <xdr:colOff>566737</xdr:colOff>
      <xdr:row>10</xdr:row>
      <xdr:rowOff>173832</xdr:rowOff>
    </xdr:to>
    <xdr:grpSp>
      <xdr:nvGrpSpPr>
        <xdr:cNvPr id="4" name="Group 3"/>
        <xdr:cNvGrpSpPr/>
      </xdr:nvGrpSpPr>
      <xdr:grpSpPr>
        <a:xfrm>
          <a:off x="2999276" y="507207"/>
          <a:ext cx="608134" cy="1571625"/>
          <a:chOff x="3662363" y="971550"/>
          <a:chExt cx="607218" cy="1571625"/>
        </a:xfrm>
      </xdr:grpSpPr>
      <xdr:sp macro="" textlink="">
        <xdr:nvSpPr>
          <xdr:cNvPr id="2" name="Flowchart: Direct Access Storage 1"/>
          <xdr:cNvSpPr/>
        </xdr:nvSpPr>
        <xdr:spPr>
          <a:xfrm>
            <a:off x="3662363" y="971550"/>
            <a:ext cx="607218" cy="1571625"/>
          </a:xfrm>
          <a:prstGeom prst="flowChartMagneticDrum">
            <a:avLst/>
          </a:prstGeom>
          <a:solidFill>
            <a:schemeClr val="bg1">
              <a:lumMod val="50000"/>
            </a:schemeClr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en-US" sz="1100"/>
          </a:p>
        </xdr:txBody>
      </xdr:sp>
      <xdr:sp macro="" textlink="">
        <xdr:nvSpPr>
          <xdr:cNvPr id="3" name="Oval 2"/>
          <xdr:cNvSpPr/>
        </xdr:nvSpPr>
        <xdr:spPr>
          <a:xfrm>
            <a:off x="4137422" y="1488281"/>
            <a:ext cx="59532" cy="595312"/>
          </a:xfrm>
          <a:prstGeom prst="ellipse">
            <a:avLst/>
          </a:prstGeom>
          <a:solidFill>
            <a:schemeClr val="bg1">
              <a:lumMod val="85000"/>
            </a:schemeClr>
          </a:solidFill>
          <a:ln w="635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en-US" sz="1100"/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305787</xdr:colOff>
      <xdr:row>3</xdr:row>
      <xdr:rowOff>8283</xdr:rowOff>
    </xdr:from>
    <xdr:to>
      <xdr:col>9</xdr:col>
      <xdr:colOff>356200</xdr:colOff>
      <xdr:row>22</xdr:row>
      <xdr:rowOff>161372</xdr:rowOff>
    </xdr:to>
    <xdr:grpSp>
      <xdr:nvGrpSpPr>
        <xdr:cNvPr id="163" name="Group 162"/>
        <xdr:cNvGrpSpPr/>
      </xdr:nvGrpSpPr>
      <xdr:grpSpPr>
        <a:xfrm>
          <a:off x="361816" y="445312"/>
          <a:ext cx="4588796" cy="3772589"/>
          <a:chOff x="488004" y="579783"/>
          <a:chExt cx="4647261" cy="3772589"/>
        </a:xfrm>
      </xdr:grpSpPr>
      <xdr:grpSp>
        <xdr:nvGrpSpPr>
          <xdr:cNvPr id="90" name="Group 89"/>
          <xdr:cNvGrpSpPr/>
        </xdr:nvGrpSpPr>
        <xdr:grpSpPr>
          <a:xfrm>
            <a:off x="801701" y="957539"/>
            <a:ext cx="3330454" cy="3315434"/>
            <a:chOff x="2001360" y="193713"/>
            <a:chExt cx="3306562" cy="3315434"/>
          </a:xfrm>
        </xdr:grpSpPr>
        <xdr:grpSp>
          <xdr:nvGrpSpPr>
            <xdr:cNvPr id="80" name="Group 79"/>
            <xdr:cNvGrpSpPr/>
          </xdr:nvGrpSpPr>
          <xdr:grpSpPr>
            <a:xfrm>
              <a:off x="2001360" y="193713"/>
              <a:ext cx="3306562" cy="3315434"/>
              <a:chOff x="2001360" y="193713"/>
              <a:chExt cx="3306562" cy="3315434"/>
            </a:xfrm>
          </xdr:grpSpPr>
          <xdr:sp macro="" textlink="">
            <xdr:nvSpPr>
              <xdr:cNvPr id="79" name="Parallelogram 78"/>
              <xdr:cNvSpPr/>
            </xdr:nvSpPr>
            <xdr:spPr>
              <a:xfrm rot="542652">
                <a:off x="2523470" y="1963680"/>
                <a:ext cx="2277175" cy="1115496"/>
              </a:xfrm>
              <a:prstGeom prst="parallelogram">
                <a:avLst>
                  <a:gd name="adj" fmla="val 84961"/>
                </a:avLst>
              </a:prstGeom>
              <a:solidFill>
                <a:schemeClr val="tx2">
                  <a:alpha val="36078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rtlCol="0" anchor="ctr"/>
              <a:lstStyle/>
              <a:p>
                <a:pPr algn="ctr"/>
                <a:endParaRPr lang="en-US" sz="1100"/>
              </a:p>
            </xdr:txBody>
          </xdr:sp>
          <xdr:grpSp>
            <xdr:nvGrpSpPr>
              <xdr:cNvPr id="73" name="Group 72"/>
              <xdr:cNvGrpSpPr/>
            </xdr:nvGrpSpPr>
            <xdr:grpSpPr>
              <a:xfrm>
                <a:off x="2001360" y="193713"/>
                <a:ext cx="3306562" cy="3315434"/>
                <a:chOff x="2001360" y="193713"/>
                <a:chExt cx="3306562" cy="3315434"/>
              </a:xfrm>
            </xdr:grpSpPr>
            <xdr:cxnSp macro="">
              <xdr:nvCxnSpPr>
                <xdr:cNvPr id="5" name="Straight Connector 4"/>
                <xdr:cNvCxnSpPr/>
              </xdr:nvCxnSpPr>
              <xdr:spPr>
                <a:xfrm rot="2954610" flipH="1">
                  <a:off x="2995099" y="1685371"/>
                  <a:ext cx="9596" cy="1464205"/>
                </a:xfrm>
                <a:prstGeom prst="line">
                  <a:avLst/>
                </a:prstGeom>
                <a:ln w="3175">
                  <a:solidFill>
                    <a:sysClr val="windowText" lastClr="000000"/>
                  </a:solidFill>
                  <a:prstDash val="dash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6" name="Straight Connector 5"/>
                <xdr:cNvCxnSpPr/>
              </xdr:nvCxnSpPr>
              <xdr:spPr>
                <a:xfrm rot="2954610" flipH="1">
                  <a:off x="4310988" y="1891546"/>
                  <a:ext cx="9596" cy="1464205"/>
                </a:xfrm>
                <a:prstGeom prst="line">
                  <a:avLst/>
                </a:prstGeom>
                <a:ln w="12700">
                  <a:solidFill>
                    <a:sysClr val="windowText" lastClr="000000"/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9" name="Straight Connector 8"/>
                <xdr:cNvCxnSpPr/>
              </xdr:nvCxnSpPr>
              <xdr:spPr>
                <a:xfrm rot="2954610" flipH="1">
                  <a:off x="2984392" y="346038"/>
                  <a:ext cx="9596" cy="1464205"/>
                </a:xfrm>
                <a:prstGeom prst="line">
                  <a:avLst/>
                </a:prstGeom>
                <a:ln w="12700">
                  <a:solidFill>
                    <a:sysClr val="windowText" lastClr="000000"/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12" name="Straight Connector 11"/>
                <xdr:cNvCxnSpPr/>
              </xdr:nvCxnSpPr>
              <xdr:spPr>
                <a:xfrm rot="2954610" flipH="1">
                  <a:off x="4300281" y="552211"/>
                  <a:ext cx="9596" cy="1464205"/>
                </a:xfrm>
                <a:prstGeom prst="line">
                  <a:avLst/>
                </a:prstGeom>
                <a:ln w="12700">
                  <a:solidFill>
                    <a:sysClr val="windowText" lastClr="000000"/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sp macro="" textlink="">
              <xdr:nvSpPr>
                <xdr:cNvPr id="15" name="Oval 14"/>
                <xdr:cNvSpPr/>
              </xdr:nvSpPr>
              <xdr:spPr>
                <a:xfrm rot="1728642" flipH="1">
                  <a:off x="2624060" y="1805354"/>
                  <a:ext cx="206186" cy="390544"/>
                </a:xfrm>
                <a:prstGeom prst="ellipse">
                  <a:avLst/>
                </a:prstGeom>
                <a:ln w="3175">
                  <a:solidFill>
                    <a:sysClr val="windowText" lastClr="000000"/>
                  </a:solidFill>
                  <a:prstDash val="dash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  <xdr:txBody>
                <a:bodyPr vertOverflow="clip" rtlCol="0" anchor="ctr"/>
                <a:lstStyle/>
                <a:p>
                  <a:pPr algn="ctr"/>
                  <a:endParaRPr lang="en-US" sz="1100"/>
                </a:p>
              </xdr:txBody>
            </xdr:sp>
            <xdr:sp macro="" textlink="">
              <xdr:nvSpPr>
                <xdr:cNvPr id="16" name="Oval 15"/>
                <xdr:cNvSpPr/>
              </xdr:nvSpPr>
              <xdr:spPr>
                <a:xfrm rot="1728642" flipH="1">
                  <a:off x="3928772" y="2024648"/>
                  <a:ext cx="206184" cy="390544"/>
                </a:xfrm>
                <a:prstGeom prst="ellipse">
                  <a:avLst/>
                </a:prstGeom>
                <a:ln w="12700">
                  <a:solidFill>
                    <a:sysClr val="windowText" lastClr="000000"/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  <xdr:txBody>
                <a:bodyPr vertOverflow="clip" rtlCol="0" anchor="ctr"/>
                <a:lstStyle/>
                <a:p>
                  <a:pPr algn="ctr"/>
                  <a:endParaRPr lang="en-US" sz="1100"/>
                </a:p>
              </xdr:txBody>
            </xdr:sp>
            <xdr:cxnSp macro="">
              <xdr:nvCxnSpPr>
                <xdr:cNvPr id="17" name="Straight Connector 16"/>
                <xdr:cNvCxnSpPr>
                  <a:stCxn id="16" idx="4"/>
                  <a:endCxn id="15" idx="4"/>
                </xdr:cNvCxnSpPr>
              </xdr:nvCxnSpPr>
              <xdr:spPr>
                <a:xfrm rot="2954610" flipH="1">
                  <a:off x="2771474" y="1857909"/>
                  <a:ext cx="1026615" cy="846849"/>
                </a:xfrm>
                <a:prstGeom prst="line">
                  <a:avLst/>
                </a:prstGeom>
                <a:ln w="3175">
                  <a:solidFill>
                    <a:sysClr val="windowText" lastClr="000000"/>
                  </a:solidFill>
                  <a:prstDash val="sysDot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22" name="Straight Connector 21"/>
                <xdr:cNvCxnSpPr>
                  <a:stCxn id="16" idx="0"/>
                  <a:endCxn id="15" idx="0"/>
                </xdr:cNvCxnSpPr>
              </xdr:nvCxnSpPr>
              <xdr:spPr>
                <a:xfrm rot="2954610" flipH="1">
                  <a:off x="2961385" y="1516245"/>
                  <a:ext cx="1026615" cy="845933"/>
                </a:xfrm>
                <a:prstGeom prst="line">
                  <a:avLst/>
                </a:prstGeom>
                <a:ln w="3175">
                  <a:solidFill>
                    <a:sysClr val="windowText" lastClr="000000"/>
                  </a:solidFill>
                  <a:prstDash val="sysDot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sp macro="" textlink="">
              <xdr:nvSpPr>
                <xdr:cNvPr id="25" name="Oval 24"/>
                <xdr:cNvSpPr/>
              </xdr:nvSpPr>
              <xdr:spPr>
                <a:xfrm rot="16015728" flipH="1">
                  <a:off x="3764666" y="2152532"/>
                  <a:ext cx="214169" cy="383876"/>
                </a:xfrm>
                <a:prstGeom prst="ellipse">
                  <a:avLst/>
                </a:prstGeom>
                <a:ln w="3175">
                  <a:solidFill>
                    <a:sysClr val="windowText" lastClr="000000"/>
                  </a:solidFill>
                  <a:prstDash val="dash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  <xdr:txBody>
                <a:bodyPr vertOverflow="clip" rtlCol="0" anchor="ctr"/>
                <a:lstStyle/>
                <a:p>
                  <a:pPr algn="ctr"/>
                  <a:endParaRPr lang="en-US" sz="1100"/>
                </a:p>
              </xdr:txBody>
            </xdr:sp>
            <xdr:sp macro="" textlink="">
              <xdr:nvSpPr>
                <xdr:cNvPr id="26" name="Oval 25"/>
                <xdr:cNvSpPr/>
              </xdr:nvSpPr>
              <xdr:spPr>
                <a:xfrm rot="16015728" flipH="1">
                  <a:off x="3761856" y="803454"/>
                  <a:ext cx="214169" cy="388649"/>
                </a:xfrm>
                <a:prstGeom prst="ellipse">
                  <a:avLst/>
                </a:prstGeom>
                <a:ln w="12700">
                  <a:solidFill>
                    <a:sysClr val="windowText" lastClr="000000"/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  <xdr:txBody>
                <a:bodyPr vertOverflow="clip" rtlCol="0" anchor="ctr"/>
                <a:lstStyle/>
                <a:p>
                  <a:pPr algn="ctr"/>
                  <a:endParaRPr lang="en-US" sz="1100"/>
                </a:p>
              </xdr:txBody>
            </xdr:sp>
            <xdr:cxnSp macro="">
              <xdr:nvCxnSpPr>
                <xdr:cNvPr id="27" name="Straight Connector 26"/>
                <xdr:cNvCxnSpPr>
                  <a:stCxn id="26" idx="4"/>
                  <a:endCxn id="25" idx="4"/>
                </xdr:cNvCxnSpPr>
              </xdr:nvCxnSpPr>
              <xdr:spPr>
                <a:xfrm rot="2954610">
                  <a:off x="3557058" y="1220227"/>
                  <a:ext cx="1017088" cy="880732"/>
                </a:xfrm>
                <a:prstGeom prst="line">
                  <a:avLst/>
                </a:prstGeom>
                <a:ln w="3175">
                  <a:solidFill>
                    <a:sysClr val="windowText" lastClr="000000"/>
                  </a:solidFill>
                  <a:prstDash val="sysDot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28" name="Straight Connector 27"/>
                <xdr:cNvCxnSpPr>
                  <a:stCxn id="26" idx="0"/>
                  <a:endCxn id="25" idx="0"/>
                </xdr:cNvCxnSpPr>
              </xdr:nvCxnSpPr>
              <xdr:spPr>
                <a:xfrm rot="2954610">
                  <a:off x="3170869" y="1244338"/>
                  <a:ext cx="1012317" cy="874996"/>
                </a:xfrm>
                <a:prstGeom prst="line">
                  <a:avLst/>
                </a:prstGeom>
                <a:ln w="3175">
                  <a:solidFill>
                    <a:sysClr val="windowText" lastClr="000000"/>
                  </a:solidFill>
                  <a:prstDash val="sysDot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59" name="Straight Connector 58"/>
                <xdr:cNvCxnSpPr/>
              </xdr:nvCxnSpPr>
              <xdr:spPr>
                <a:xfrm rot="2954610" flipH="1" flipV="1">
                  <a:off x="1931594" y="1791194"/>
                  <a:ext cx="1010087" cy="870555"/>
                </a:xfrm>
                <a:prstGeom prst="line">
                  <a:avLst/>
                </a:prstGeom>
                <a:ln w="12700">
                  <a:solidFill>
                    <a:sysClr val="windowText" lastClr="000000"/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60" name="Straight Connector 59"/>
                <xdr:cNvCxnSpPr/>
              </xdr:nvCxnSpPr>
              <xdr:spPr>
                <a:xfrm rot="2954610" flipH="1">
                  <a:off x="2595172" y="2568126"/>
                  <a:ext cx="1019129" cy="862913"/>
                </a:xfrm>
                <a:prstGeom prst="line">
                  <a:avLst/>
                </a:prstGeom>
                <a:ln w="12700">
                  <a:solidFill>
                    <a:sysClr val="windowText" lastClr="000000"/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61" name="Straight Connector 60"/>
                <xdr:cNvCxnSpPr/>
              </xdr:nvCxnSpPr>
              <xdr:spPr>
                <a:xfrm rot="2954610" flipH="1">
                  <a:off x="2580819" y="1231909"/>
                  <a:ext cx="1019128" cy="862913"/>
                </a:xfrm>
                <a:prstGeom prst="line">
                  <a:avLst/>
                </a:prstGeom>
                <a:ln w="12700">
                  <a:solidFill>
                    <a:sysClr val="windowText" lastClr="000000"/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62" name="Straight Connector 61"/>
                <xdr:cNvCxnSpPr/>
              </xdr:nvCxnSpPr>
              <xdr:spPr>
                <a:xfrm rot="2954610" flipH="1" flipV="1">
                  <a:off x="3253438" y="2001197"/>
                  <a:ext cx="1010088" cy="870556"/>
                </a:xfrm>
                <a:prstGeom prst="line">
                  <a:avLst/>
                </a:prstGeom>
                <a:ln w="12700">
                  <a:solidFill>
                    <a:sysClr val="windowText" lastClr="000000"/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68" name="Straight Connector 67"/>
                <xdr:cNvCxnSpPr/>
              </xdr:nvCxnSpPr>
              <xdr:spPr>
                <a:xfrm rot="467903" flipH="1">
                  <a:off x="3768313" y="2314468"/>
                  <a:ext cx="125821" cy="118904"/>
                </a:xfrm>
                <a:prstGeom prst="line">
                  <a:avLst/>
                </a:prstGeom>
                <a:ln w="12700" cmpd="sng">
                  <a:solidFill>
                    <a:sysClr val="windowText" lastClr="000000"/>
                  </a:solidFill>
                  <a:prstDash val="solid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69" name="Straight Connector 68"/>
                <xdr:cNvCxnSpPr/>
              </xdr:nvCxnSpPr>
              <xdr:spPr>
                <a:xfrm flipH="1">
                  <a:off x="4152898" y="1525437"/>
                  <a:ext cx="715525" cy="579635"/>
                </a:xfrm>
                <a:prstGeom prst="line">
                  <a:avLst/>
                </a:prstGeom>
                <a:ln w="12700" cmpd="sng">
                  <a:solidFill>
                    <a:sysClr val="windowText" lastClr="000000"/>
                  </a:solidFill>
                  <a:prstDash val="solid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29" name="Straight Connector 28"/>
                <xdr:cNvCxnSpPr/>
              </xdr:nvCxnSpPr>
              <xdr:spPr>
                <a:xfrm rot="2954610" flipH="1">
                  <a:off x="3273936" y="2121995"/>
                  <a:ext cx="368527" cy="298567"/>
                </a:xfrm>
                <a:prstGeom prst="line">
                  <a:avLst/>
                </a:prstGeom>
                <a:ln w="3175">
                  <a:solidFill>
                    <a:sysClr val="windowText" lastClr="000000"/>
                  </a:solidFill>
                  <a:prstDash val="dash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32" name="Straight Connector 31"/>
                <xdr:cNvCxnSpPr/>
              </xdr:nvCxnSpPr>
              <xdr:spPr>
                <a:xfrm rot="2954610" flipH="1">
                  <a:off x="4091524" y="2289296"/>
                  <a:ext cx="359537" cy="276981"/>
                </a:xfrm>
                <a:prstGeom prst="line">
                  <a:avLst/>
                </a:prstGeom>
                <a:ln w="3175">
                  <a:solidFill>
                    <a:sysClr val="windowText" lastClr="000000"/>
                  </a:solidFill>
                  <a:prstDash val="dash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42" name="Straight Connector 41"/>
                <xdr:cNvCxnSpPr/>
              </xdr:nvCxnSpPr>
              <xdr:spPr>
                <a:xfrm rot="2954610" flipH="1">
                  <a:off x="3276210" y="767814"/>
                  <a:ext cx="368527" cy="298567"/>
                </a:xfrm>
                <a:prstGeom prst="line">
                  <a:avLst/>
                </a:prstGeom>
                <a:ln w="12700">
                  <a:solidFill>
                    <a:sysClr val="windowText" lastClr="000000"/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43" name="Straight Connector 42"/>
                <xdr:cNvCxnSpPr/>
              </xdr:nvCxnSpPr>
              <xdr:spPr>
                <a:xfrm rot="2954610" flipH="1">
                  <a:off x="4098550" y="935440"/>
                  <a:ext cx="354765" cy="276981"/>
                </a:xfrm>
                <a:prstGeom prst="line">
                  <a:avLst/>
                </a:prstGeom>
                <a:ln w="12700">
                  <a:solidFill>
                    <a:sysClr val="windowText" lastClr="000000"/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35" name="Straight Connector 34"/>
                <xdr:cNvCxnSpPr/>
              </xdr:nvCxnSpPr>
              <xdr:spPr>
                <a:xfrm rot="2954610" flipH="1" flipV="1">
                  <a:off x="3048760" y="833138"/>
                  <a:ext cx="1014859" cy="868146"/>
                </a:xfrm>
                <a:prstGeom prst="line">
                  <a:avLst/>
                </a:prstGeom>
                <a:ln w="3175">
                  <a:solidFill>
                    <a:sysClr val="windowText" lastClr="000000"/>
                  </a:solidFill>
                  <a:prstDash val="dash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36" name="Straight Connector 35"/>
                <xdr:cNvCxnSpPr/>
              </xdr:nvCxnSpPr>
              <xdr:spPr>
                <a:xfrm rot="2954610" flipH="1">
                  <a:off x="3712362" y="1609735"/>
                  <a:ext cx="1019128" cy="860524"/>
                </a:xfrm>
                <a:prstGeom prst="line">
                  <a:avLst/>
                </a:prstGeom>
                <a:ln w="3175">
                  <a:solidFill>
                    <a:sysClr val="windowText" lastClr="000000"/>
                  </a:solidFill>
                  <a:prstDash val="dash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37" name="Straight Connector 36"/>
                <xdr:cNvCxnSpPr/>
              </xdr:nvCxnSpPr>
              <xdr:spPr>
                <a:xfrm rot="2954610" flipH="1">
                  <a:off x="3696165" y="275401"/>
                  <a:ext cx="1023899" cy="860524"/>
                </a:xfrm>
                <a:prstGeom prst="line">
                  <a:avLst/>
                </a:prstGeom>
                <a:ln w="12700">
                  <a:solidFill>
                    <a:sysClr val="windowText" lastClr="000000"/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38" name="Straight Connector 37"/>
                <xdr:cNvCxnSpPr/>
              </xdr:nvCxnSpPr>
              <xdr:spPr>
                <a:xfrm rot="2954610" flipH="1" flipV="1">
                  <a:off x="4368804" y="1044376"/>
                  <a:ext cx="1010089" cy="868146"/>
                </a:xfrm>
                <a:prstGeom prst="line">
                  <a:avLst/>
                </a:prstGeom>
                <a:ln w="12700">
                  <a:solidFill>
                    <a:sysClr val="windowText" lastClr="000000"/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65" name="Straight Connector 64"/>
                <xdr:cNvCxnSpPr/>
              </xdr:nvCxnSpPr>
              <xdr:spPr>
                <a:xfrm flipH="1">
                  <a:off x="2438491" y="2149079"/>
                  <a:ext cx="172641" cy="142874"/>
                </a:xfrm>
                <a:prstGeom prst="line">
                  <a:avLst/>
                </a:prstGeom>
                <a:ln w="3175">
                  <a:solidFill>
                    <a:sysClr val="windowText" lastClr="000000"/>
                  </a:solidFill>
                  <a:prstDash val="dash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67" name="Straight Connector 66"/>
                <xdr:cNvCxnSpPr/>
              </xdr:nvCxnSpPr>
              <xdr:spPr>
                <a:xfrm flipH="1">
                  <a:off x="2842193" y="1334936"/>
                  <a:ext cx="718304" cy="579635"/>
                </a:xfrm>
                <a:prstGeom prst="line">
                  <a:avLst/>
                </a:prstGeom>
                <a:ln w="3175">
                  <a:solidFill>
                    <a:sysClr val="windowText" lastClr="000000"/>
                  </a:solidFill>
                  <a:prstDash val="dash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</xdr:grpSp>
        </xdr:grpSp>
        <xdr:cxnSp macro="">
          <xdr:nvCxnSpPr>
            <xdr:cNvPr id="81" name="Straight Connector 80"/>
            <xdr:cNvCxnSpPr/>
          </xdr:nvCxnSpPr>
          <xdr:spPr>
            <a:xfrm flipH="1" flipV="1">
              <a:off x="2234696" y="1909127"/>
              <a:ext cx="2740285" cy="450553"/>
            </a:xfrm>
            <a:prstGeom prst="line">
              <a:avLst/>
            </a:prstGeom>
            <a:ln w="3175">
              <a:solidFill>
                <a:sysClr val="windowText" lastClr="000000"/>
              </a:solidFill>
              <a:prstDash val="lgDashDot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85" name="Straight Connector 84"/>
            <xdr:cNvCxnSpPr/>
          </xdr:nvCxnSpPr>
          <xdr:spPr>
            <a:xfrm>
              <a:off x="3861288" y="278423"/>
              <a:ext cx="23071" cy="2249365"/>
            </a:xfrm>
            <a:prstGeom prst="line">
              <a:avLst/>
            </a:prstGeom>
            <a:ln w="3175">
              <a:solidFill>
                <a:sysClr val="windowText" lastClr="000000"/>
              </a:solidFill>
              <a:prstDash val="lgDashDot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grpSp>
        <xdr:nvGrpSpPr>
          <xdr:cNvPr id="41" name="Group 40"/>
          <xdr:cNvGrpSpPr/>
        </xdr:nvGrpSpPr>
        <xdr:grpSpPr>
          <a:xfrm>
            <a:off x="1236594" y="3832593"/>
            <a:ext cx="1343482" cy="519779"/>
            <a:chOff x="1958943" y="2946303"/>
            <a:chExt cx="1333614" cy="519779"/>
          </a:xfrm>
        </xdr:grpSpPr>
        <xdr:cxnSp macro="">
          <xdr:nvCxnSpPr>
            <xdr:cNvPr id="91" name="Straight Connector 90"/>
            <xdr:cNvCxnSpPr/>
          </xdr:nvCxnSpPr>
          <xdr:spPr>
            <a:xfrm flipH="1" flipV="1">
              <a:off x="1958943" y="3091666"/>
              <a:ext cx="1331914" cy="223630"/>
            </a:xfrm>
            <a:prstGeom prst="line">
              <a:avLst/>
            </a:prstGeom>
            <a:ln w="3175">
              <a:solidFill>
                <a:sysClr val="windowText" lastClr="000000"/>
              </a:solidFill>
              <a:headEnd type="stealth" w="sm" len="med"/>
              <a:tailEnd type="stealth" w="sm" len="med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grpSp>
          <xdr:nvGrpSpPr>
            <xdr:cNvPr id="40" name="Group 39"/>
            <xdr:cNvGrpSpPr/>
          </xdr:nvGrpSpPr>
          <xdr:grpSpPr>
            <a:xfrm>
              <a:off x="1964304" y="2946303"/>
              <a:ext cx="1328253" cy="519779"/>
              <a:chOff x="1964304" y="2946303"/>
              <a:chExt cx="1328253" cy="519779"/>
            </a:xfrm>
          </xdr:grpSpPr>
          <xdr:cxnSp macro="">
            <xdr:nvCxnSpPr>
              <xdr:cNvPr id="94" name="Straight Connector 93"/>
              <xdr:cNvCxnSpPr/>
            </xdr:nvCxnSpPr>
            <xdr:spPr>
              <a:xfrm flipV="1">
                <a:off x="1964304" y="2946303"/>
                <a:ext cx="0" cy="290763"/>
              </a:xfrm>
              <a:prstGeom prst="line">
                <a:avLst/>
              </a:prstGeom>
              <a:ln w="3175">
                <a:solidFill>
                  <a:sysClr val="windowText" lastClr="000000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98" name="Straight Connector 97"/>
              <xdr:cNvCxnSpPr/>
            </xdr:nvCxnSpPr>
            <xdr:spPr>
              <a:xfrm flipV="1">
                <a:off x="3292557" y="3175319"/>
                <a:ext cx="0" cy="290763"/>
              </a:xfrm>
              <a:prstGeom prst="line">
                <a:avLst/>
              </a:prstGeom>
              <a:ln w="3175">
                <a:solidFill>
                  <a:sysClr val="windowText" lastClr="000000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</xdr:grpSp>
      <xdr:grpSp>
        <xdr:nvGrpSpPr>
          <xdr:cNvPr id="44" name="Group 43"/>
          <xdr:cNvGrpSpPr/>
        </xdr:nvGrpSpPr>
        <xdr:grpSpPr>
          <a:xfrm>
            <a:off x="2037522" y="579783"/>
            <a:ext cx="628694" cy="952500"/>
            <a:chOff x="1958943" y="2946303"/>
            <a:chExt cx="1333614" cy="1666098"/>
          </a:xfrm>
        </xdr:grpSpPr>
        <xdr:cxnSp macro="">
          <xdr:nvCxnSpPr>
            <xdr:cNvPr id="45" name="Straight Connector 44"/>
            <xdr:cNvCxnSpPr/>
          </xdr:nvCxnSpPr>
          <xdr:spPr>
            <a:xfrm flipH="1" flipV="1">
              <a:off x="1958943" y="3091666"/>
              <a:ext cx="1331914" cy="223630"/>
            </a:xfrm>
            <a:prstGeom prst="line">
              <a:avLst/>
            </a:prstGeom>
            <a:ln w="3175">
              <a:solidFill>
                <a:sysClr val="windowText" lastClr="000000"/>
              </a:solidFill>
              <a:headEnd type="stealth" w="sm" len="med"/>
              <a:tailEnd type="stealth" w="sm" len="med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grpSp>
          <xdr:nvGrpSpPr>
            <xdr:cNvPr id="46" name="Group 39"/>
            <xdr:cNvGrpSpPr/>
          </xdr:nvGrpSpPr>
          <xdr:grpSpPr>
            <a:xfrm>
              <a:off x="1964304" y="2946303"/>
              <a:ext cx="1328253" cy="1666098"/>
              <a:chOff x="1964304" y="2946303"/>
              <a:chExt cx="1328253" cy="1666098"/>
            </a:xfrm>
          </xdr:grpSpPr>
          <xdr:cxnSp macro="">
            <xdr:nvCxnSpPr>
              <xdr:cNvPr id="47" name="Straight Connector 46"/>
              <xdr:cNvCxnSpPr/>
            </xdr:nvCxnSpPr>
            <xdr:spPr>
              <a:xfrm flipV="1">
                <a:off x="1964304" y="2946303"/>
                <a:ext cx="0" cy="1666098"/>
              </a:xfrm>
              <a:prstGeom prst="line">
                <a:avLst/>
              </a:prstGeom>
              <a:ln w="3175">
                <a:solidFill>
                  <a:sysClr val="windowText" lastClr="000000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48" name="Straight Connector 47"/>
              <xdr:cNvCxnSpPr/>
            </xdr:nvCxnSpPr>
            <xdr:spPr>
              <a:xfrm flipV="1">
                <a:off x="3292557" y="3175318"/>
                <a:ext cx="0" cy="437424"/>
              </a:xfrm>
              <a:prstGeom prst="line">
                <a:avLst/>
              </a:prstGeom>
              <a:ln w="3175">
                <a:solidFill>
                  <a:sysClr val="windowText" lastClr="000000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</xdr:grpSp>
      <xdr:grpSp>
        <xdr:nvGrpSpPr>
          <xdr:cNvPr id="51" name="Group 50"/>
          <xdr:cNvGrpSpPr/>
        </xdr:nvGrpSpPr>
        <xdr:grpSpPr>
          <a:xfrm rot="5889473">
            <a:off x="3283850" y="2323459"/>
            <a:ext cx="1316657" cy="2386172"/>
            <a:chOff x="1848933" y="2668971"/>
            <a:chExt cx="1457531" cy="2386172"/>
          </a:xfrm>
        </xdr:grpSpPr>
        <xdr:cxnSp macro="">
          <xdr:nvCxnSpPr>
            <xdr:cNvPr id="52" name="Straight Connector 51"/>
            <xdr:cNvCxnSpPr/>
          </xdr:nvCxnSpPr>
          <xdr:spPr>
            <a:xfrm rot="15710527" flipV="1">
              <a:off x="2048489" y="2753795"/>
              <a:ext cx="1043608" cy="1057540"/>
            </a:xfrm>
            <a:prstGeom prst="line">
              <a:avLst/>
            </a:prstGeom>
            <a:ln w="3175">
              <a:solidFill>
                <a:sysClr val="windowText" lastClr="000000"/>
              </a:solidFill>
              <a:headEnd type="stealth" w="sm" len="med"/>
              <a:tailEnd type="stealth" w="sm" len="med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grpSp>
          <xdr:nvGrpSpPr>
            <xdr:cNvPr id="53" name="Group 39"/>
            <xdr:cNvGrpSpPr/>
          </xdr:nvGrpSpPr>
          <xdr:grpSpPr>
            <a:xfrm>
              <a:off x="1848933" y="2668971"/>
              <a:ext cx="1457531" cy="2386172"/>
              <a:chOff x="1848933" y="2668971"/>
              <a:chExt cx="1457531" cy="2386172"/>
            </a:xfrm>
          </xdr:grpSpPr>
          <xdr:cxnSp macro="">
            <xdr:nvCxnSpPr>
              <xdr:cNvPr id="54" name="Straight Connector 53"/>
              <xdr:cNvCxnSpPr/>
            </xdr:nvCxnSpPr>
            <xdr:spPr>
              <a:xfrm rot="15710527">
                <a:off x="1252022" y="3265882"/>
                <a:ext cx="1427033" cy="233212"/>
              </a:xfrm>
              <a:prstGeom prst="line">
                <a:avLst/>
              </a:prstGeom>
              <a:ln w="3175">
                <a:solidFill>
                  <a:sysClr val="windowText" lastClr="000000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55" name="Straight Connector 54"/>
              <xdr:cNvCxnSpPr/>
            </xdr:nvCxnSpPr>
            <xdr:spPr>
              <a:xfrm rot="15710527">
                <a:off x="2449046" y="4197725"/>
                <a:ext cx="1473955" cy="240881"/>
              </a:xfrm>
              <a:prstGeom prst="line">
                <a:avLst/>
              </a:prstGeom>
              <a:ln w="3175">
                <a:solidFill>
                  <a:sysClr val="windowText" lastClr="000000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</xdr:grpSp>
      <xdr:grpSp>
        <xdr:nvGrpSpPr>
          <xdr:cNvPr id="77" name="Group 76"/>
          <xdr:cNvGrpSpPr/>
        </xdr:nvGrpSpPr>
        <xdr:grpSpPr>
          <a:xfrm rot="5889473">
            <a:off x="3709920" y="2640966"/>
            <a:ext cx="487866" cy="1057145"/>
            <a:chOff x="1923807" y="3617405"/>
            <a:chExt cx="540068" cy="1056570"/>
          </a:xfrm>
        </xdr:grpSpPr>
        <xdr:cxnSp macro="">
          <xdr:nvCxnSpPr>
            <xdr:cNvPr id="78" name="Straight Connector 77"/>
            <xdr:cNvCxnSpPr/>
          </xdr:nvCxnSpPr>
          <xdr:spPr>
            <a:xfrm rot="15710527" flipV="1">
              <a:off x="2013758" y="3633753"/>
              <a:ext cx="335234" cy="350054"/>
            </a:xfrm>
            <a:prstGeom prst="line">
              <a:avLst/>
            </a:prstGeom>
            <a:ln w="3175">
              <a:solidFill>
                <a:sysClr val="windowText" lastClr="000000"/>
              </a:solidFill>
              <a:headEnd type="stealth" w="sm" len="med"/>
              <a:tailEnd type="stealth" w="sm" len="med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grpSp>
          <xdr:nvGrpSpPr>
            <xdr:cNvPr id="82" name="Group 39"/>
            <xdr:cNvGrpSpPr/>
          </xdr:nvGrpSpPr>
          <xdr:grpSpPr>
            <a:xfrm>
              <a:off x="1923807" y="3617405"/>
              <a:ext cx="540068" cy="1056570"/>
              <a:chOff x="1923807" y="3617405"/>
              <a:chExt cx="540068" cy="1056570"/>
            </a:xfrm>
          </xdr:grpSpPr>
          <xdr:cxnSp macro="">
            <xdr:nvCxnSpPr>
              <xdr:cNvPr id="83" name="Straight Connector 82"/>
              <xdr:cNvCxnSpPr/>
            </xdr:nvCxnSpPr>
            <xdr:spPr>
              <a:xfrm rot="15710527">
                <a:off x="1721473" y="3819739"/>
                <a:ext cx="483720" cy="79052"/>
              </a:xfrm>
              <a:prstGeom prst="line">
                <a:avLst/>
              </a:prstGeom>
              <a:ln w="3175">
                <a:solidFill>
                  <a:sysClr val="windowText" lastClr="000000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84" name="Straight Connector 83"/>
              <xdr:cNvCxnSpPr/>
            </xdr:nvCxnSpPr>
            <xdr:spPr>
              <a:xfrm rot="15710527">
                <a:off x="1926797" y="4136898"/>
                <a:ext cx="915637" cy="158518"/>
              </a:xfrm>
              <a:prstGeom prst="line">
                <a:avLst/>
              </a:prstGeom>
              <a:ln w="3175">
                <a:solidFill>
                  <a:sysClr val="windowText" lastClr="000000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</xdr:grpSp>
      <xdr:grpSp>
        <xdr:nvGrpSpPr>
          <xdr:cNvPr id="100" name="Group 99"/>
          <xdr:cNvGrpSpPr/>
        </xdr:nvGrpSpPr>
        <xdr:grpSpPr>
          <a:xfrm rot="5889473">
            <a:off x="650066" y="2448651"/>
            <a:ext cx="435182" cy="759305"/>
            <a:chOff x="2023163" y="3385294"/>
            <a:chExt cx="481748" cy="955820"/>
          </a:xfrm>
        </xdr:grpSpPr>
        <xdr:cxnSp macro="">
          <xdr:nvCxnSpPr>
            <xdr:cNvPr id="101" name="Straight Connector 100"/>
            <xdr:cNvCxnSpPr/>
          </xdr:nvCxnSpPr>
          <xdr:spPr>
            <a:xfrm rot="15710527" flipV="1">
              <a:off x="2080663" y="3925811"/>
              <a:ext cx="304930" cy="318412"/>
            </a:xfrm>
            <a:prstGeom prst="line">
              <a:avLst/>
            </a:prstGeom>
            <a:ln w="3175">
              <a:solidFill>
                <a:sysClr val="windowText" lastClr="000000"/>
              </a:solidFill>
              <a:headEnd type="stealth" w="sm" len="med"/>
              <a:tailEnd type="stealth" w="sm" len="med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grpSp>
          <xdr:nvGrpSpPr>
            <xdr:cNvPr id="102" name="Group 39"/>
            <xdr:cNvGrpSpPr/>
          </xdr:nvGrpSpPr>
          <xdr:grpSpPr>
            <a:xfrm>
              <a:off x="2023163" y="3385294"/>
              <a:ext cx="481748" cy="955820"/>
              <a:chOff x="2023163" y="3385294"/>
              <a:chExt cx="481748" cy="955820"/>
            </a:xfrm>
          </xdr:grpSpPr>
          <xdr:cxnSp macro="">
            <xdr:nvCxnSpPr>
              <xdr:cNvPr id="103" name="Straight Connector 102"/>
              <xdr:cNvCxnSpPr/>
            </xdr:nvCxnSpPr>
            <xdr:spPr>
              <a:xfrm rot="15710527">
                <a:off x="1859517" y="3894892"/>
                <a:ext cx="391230" cy="63937"/>
              </a:xfrm>
              <a:prstGeom prst="line">
                <a:avLst/>
              </a:prstGeom>
              <a:ln w="3175">
                <a:solidFill>
                  <a:sysClr val="windowText" lastClr="000000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104" name="Straight Connector 103"/>
              <xdr:cNvCxnSpPr/>
            </xdr:nvCxnSpPr>
            <xdr:spPr>
              <a:xfrm rot="15710527">
                <a:off x="1944264" y="3780466"/>
                <a:ext cx="955820" cy="165475"/>
              </a:xfrm>
              <a:prstGeom prst="line">
                <a:avLst/>
              </a:prstGeom>
              <a:ln w="3175">
                <a:solidFill>
                  <a:sysClr val="windowText" lastClr="000000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</xdr:grpSp>
      <xdr:grpSp>
        <xdr:nvGrpSpPr>
          <xdr:cNvPr id="114" name="Group 113"/>
          <xdr:cNvGrpSpPr/>
        </xdr:nvGrpSpPr>
        <xdr:grpSpPr>
          <a:xfrm rot="13543330" flipH="1">
            <a:off x="3285377" y="951738"/>
            <a:ext cx="1719494" cy="1698409"/>
            <a:chOff x="1965947" y="2515491"/>
            <a:chExt cx="1706863" cy="1697476"/>
          </a:xfrm>
        </xdr:grpSpPr>
        <xdr:cxnSp macro="">
          <xdr:nvCxnSpPr>
            <xdr:cNvPr id="115" name="Straight Connector 114"/>
            <xdr:cNvCxnSpPr/>
          </xdr:nvCxnSpPr>
          <xdr:spPr>
            <a:xfrm rot="13543330" flipH="1" flipV="1">
              <a:off x="2817626" y="3123694"/>
              <a:ext cx="10682" cy="1317354"/>
            </a:xfrm>
            <a:prstGeom prst="line">
              <a:avLst/>
            </a:prstGeom>
            <a:ln w="3175">
              <a:solidFill>
                <a:sysClr val="windowText" lastClr="000000"/>
              </a:solidFill>
              <a:headEnd type="stealth" w="sm" len="med"/>
              <a:tailEnd type="stealth" w="sm" len="med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grpSp>
          <xdr:nvGrpSpPr>
            <xdr:cNvPr id="116" name="Group 39"/>
            <xdr:cNvGrpSpPr/>
          </xdr:nvGrpSpPr>
          <xdr:grpSpPr>
            <a:xfrm>
              <a:off x="1965947" y="2515491"/>
              <a:ext cx="1706863" cy="1697476"/>
              <a:chOff x="1965947" y="2515491"/>
              <a:chExt cx="1706863" cy="1697476"/>
            </a:xfrm>
          </xdr:grpSpPr>
          <xdr:cxnSp macro="">
            <xdr:nvCxnSpPr>
              <xdr:cNvPr id="117" name="Straight Connector 116"/>
              <xdr:cNvCxnSpPr/>
            </xdr:nvCxnSpPr>
            <xdr:spPr>
              <a:xfrm rot="13543330">
                <a:off x="1949360" y="3425727"/>
                <a:ext cx="803827" cy="770653"/>
              </a:xfrm>
              <a:prstGeom prst="line">
                <a:avLst/>
              </a:prstGeom>
              <a:ln w="3175">
                <a:solidFill>
                  <a:sysClr val="windowText" lastClr="000000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118" name="Straight Connector 117"/>
              <xdr:cNvCxnSpPr/>
            </xdr:nvCxnSpPr>
            <xdr:spPr>
              <a:xfrm rot="13543330">
                <a:off x="2895935" y="2531859"/>
                <a:ext cx="793244" cy="760507"/>
              </a:xfrm>
              <a:prstGeom prst="line">
                <a:avLst/>
              </a:prstGeom>
              <a:ln w="3175">
                <a:solidFill>
                  <a:sysClr val="windowText" lastClr="000000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</xdr:grpSp>
      <xdr:grpSp>
        <xdr:nvGrpSpPr>
          <xdr:cNvPr id="124" name="Group 123"/>
          <xdr:cNvGrpSpPr/>
        </xdr:nvGrpSpPr>
        <xdr:grpSpPr>
          <a:xfrm rot="13543330" flipH="1">
            <a:off x="3608872" y="1958636"/>
            <a:ext cx="743136" cy="687808"/>
            <a:chOff x="2687312" y="2412944"/>
            <a:chExt cx="737677" cy="688802"/>
          </a:xfrm>
        </xdr:grpSpPr>
        <xdr:cxnSp macro="">
          <xdr:nvCxnSpPr>
            <xdr:cNvPr id="125" name="Straight Connector 124"/>
            <xdr:cNvCxnSpPr/>
          </xdr:nvCxnSpPr>
          <xdr:spPr>
            <a:xfrm rot="13543330" flipH="1" flipV="1">
              <a:off x="3078517" y="2563874"/>
              <a:ext cx="4791" cy="590762"/>
            </a:xfrm>
            <a:prstGeom prst="line">
              <a:avLst/>
            </a:prstGeom>
            <a:ln w="3175">
              <a:solidFill>
                <a:sysClr val="windowText" lastClr="000000"/>
              </a:solidFill>
              <a:headEnd type="stealth" w="sm" len="med"/>
              <a:tailEnd type="stealth" w="sm" len="med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grpSp>
          <xdr:nvGrpSpPr>
            <xdr:cNvPr id="126" name="Group 39"/>
            <xdr:cNvGrpSpPr/>
          </xdr:nvGrpSpPr>
          <xdr:grpSpPr>
            <a:xfrm>
              <a:off x="2687312" y="2412944"/>
              <a:ext cx="737677" cy="688802"/>
              <a:chOff x="2687312" y="2412944"/>
              <a:chExt cx="737677" cy="688802"/>
            </a:xfrm>
          </xdr:grpSpPr>
          <xdr:cxnSp macro="">
            <xdr:nvCxnSpPr>
              <xdr:cNvPr id="127" name="Straight Connector 126"/>
              <xdr:cNvCxnSpPr/>
            </xdr:nvCxnSpPr>
            <xdr:spPr>
              <a:xfrm rot="13543330">
                <a:off x="2675589" y="2724346"/>
                <a:ext cx="389123" cy="365678"/>
              </a:xfrm>
              <a:prstGeom prst="line">
                <a:avLst/>
              </a:prstGeom>
              <a:ln w="3175">
                <a:solidFill>
                  <a:sysClr val="windowText" lastClr="000000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128" name="Straight Connector 127"/>
              <xdr:cNvCxnSpPr/>
            </xdr:nvCxnSpPr>
            <xdr:spPr>
              <a:xfrm rot="13543330">
                <a:off x="3154425" y="2418644"/>
                <a:ext cx="276264" cy="264864"/>
              </a:xfrm>
              <a:prstGeom prst="line">
                <a:avLst/>
              </a:prstGeom>
              <a:ln w="3175">
                <a:solidFill>
                  <a:sysClr val="windowText" lastClr="000000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</xdr:grpSp>
      <xdr:grpSp>
        <xdr:nvGrpSpPr>
          <xdr:cNvPr id="146" name="Group 145"/>
          <xdr:cNvGrpSpPr/>
        </xdr:nvGrpSpPr>
        <xdr:grpSpPr>
          <a:xfrm>
            <a:off x="2816921" y="637346"/>
            <a:ext cx="1299121" cy="1041231"/>
            <a:chOff x="3554073" y="827846"/>
            <a:chExt cx="1299121" cy="1041231"/>
          </a:xfrm>
        </xdr:grpSpPr>
        <xdr:sp macro="" textlink="">
          <xdr:nvSpPr>
            <xdr:cNvPr id="136" name="TextBox 135"/>
            <xdr:cNvSpPr txBox="1"/>
          </xdr:nvSpPr>
          <xdr:spPr>
            <a:xfrm>
              <a:off x="3789293" y="827846"/>
              <a:ext cx="1063901" cy="323850"/>
            </a:xfrm>
            <a:prstGeom prst="rect">
              <a:avLst/>
            </a:prstGeom>
            <a:ln w="3175">
              <a:noFill/>
              <a:headEnd type="stealth" w="sm" len="med"/>
              <a:tailEnd type="stealth" w="sm" len="med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  <xdr:txBody>
            <a:bodyPr vertOverflow="clip" wrap="square" rtlCol="0" anchor="t"/>
            <a:lstStyle/>
            <a:p>
              <a:r>
                <a:rPr lang="en-US" sz="1100"/>
                <a:t>Hole 1 : </a:t>
              </a:r>
              <a:r>
                <a:rPr lang="el-GR" sz="1100"/>
                <a:t>φ</a:t>
              </a:r>
              <a:r>
                <a:rPr lang="en-US" sz="1100"/>
                <a:t> D1</a:t>
              </a:r>
            </a:p>
          </xdr:txBody>
        </xdr:sp>
        <xdr:cxnSp macro="">
          <xdr:nvCxnSpPr>
            <xdr:cNvPr id="140" name="Curved Connector 139"/>
            <xdr:cNvCxnSpPr>
              <a:stCxn id="136" idx="1"/>
              <a:endCxn id="26" idx="3"/>
            </xdr:cNvCxnSpPr>
          </xdr:nvCxnSpPr>
          <xdr:spPr>
            <a:xfrm rot="10800000" flipV="1">
              <a:off x="3554073" y="989770"/>
              <a:ext cx="235221" cy="879307"/>
            </a:xfrm>
            <a:prstGeom prst="curvedConnector3">
              <a:avLst>
                <a:gd name="adj1" fmla="val 95776"/>
              </a:avLst>
            </a:prstGeom>
            <a:ln w="3175">
              <a:solidFill>
                <a:sysClr val="windowText" lastClr="000000"/>
              </a:solidFill>
              <a:headEnd type="none" w="sm" len="med"/>
              <a:tailEnd type="stealth" w="sm" len="med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grpSp>
        <xdr:nvGrpSpPr>
          <xdr:cNvPr id="148" name="Group 147"/>
          <xdr:cNvGrpSpPr/>
        </xdr:nvGrpSpPr>
        <xdr:grpSpPr>
          <a:xfrm>
            <a:off x="491157" y="1584876"/>
            <a:ext cx="986045" cy="1129534"/>
            <a:chOff x="3789293" y="827846"/>
            <a:chExt cx="1063901" cy="1129534"/>
          </a:xfrm>
        </xdr:grpSpPr>
        <xdr:sp macro="" textlink="">
          <xdr:nvSpPr>
            <xdr:cNvPr id="149" name="TextBox 148"/>
            <xdr:cNvSpPr txBox="1"/>
          </xdr:nvSpPr>
          <xdr:spPr>
            <a:xfrm>
              <a:off x="3789293" y="827846"/>
              <a:ext cx="1063901" cy="323850"/>
            </a:xfrm>
            <a:prstGeom prst="rect">
              <a:avLst/>
            </a:prstGeom>
            <a:ln w="3175">
              <a:noFill/>
              <a:headEnd type="stealth" w="sm" len="med"/>
              <a:tailEnd type="stealth" w="sm" len="med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  <xdr:txBody>
            <a:bodyPr vertOverflow="clip" wrap="square" rtlCol="0" anchor="t"/>
            <a:lstStyle/>
            <a:p>
              <a:r>
                <a:rPr lang="en-US" sz="1100"/>
                <a:t>Hole 2 : </a:t>
              </a:r>
              <a:r>
                <a:rPr lang="el-GR" sz="1100"/>
                <a:t>φ</a:t>
              </a:r>
              <a:r>
                <a:rPr lang="en-US" sz="1100"/>
                <a:t> D2</a:t>
              </a:r>
            </a:p>
          </xdr:txBody>
        </xdr:sp>
        <xdr:cxnSp macro="">
          <xdr:nvCxnSpPr>
            <xdr:cNvPr id="150" name="Curved Connector 149"/>
            <xdr:cNvCxnSpPr>
              <a:stCxn id="149" idx="2"/>
              <a:endCxn id="15" idx="6"/>
            </xdr:cNvCxnSpPr>
          </xdr:nvCxnSpPr>
          <xdr:spPr>
            <a:xfrm rot="16200000" flipH="1">
              <a:off x="4166652" y="1306287"/>
              <a:ext cx="805685" cy="496501"/>
            </a:xfrm>
            <a:prstGeom prst="curvedConnector2">
              <a:avLst/>
            </a:prstGeom>
            <a:ln w="3175">
              <a:solidFill>
                <a:sysClr val="windowText" lastClr="000000"/>
              </a:solidFill>
              <a:headEnd type="none" w="sm" len="med"/>
              <a:tailEnd type="stealth" w="sm" len="med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grpSp>
        <xdr:nvGrpSpPr>
          <xdr:cNvPr id="154" name="Group 153"/>
          <xdr:cNvGrpSpPr/>
        </xdr:nvGrpSpPr>
        <xdr:grpSpPr>
          <a:xfrm>
            <a:off x="491155" y="3299376"/>
            <a:ext cx="1000956" cy="323850"/>
            <a:chOff x="4220603" y="684971"/>
            <a:chExt cx="1059736" cy="323850"/>
          </a:xfrm>
        </xdr:grpSpPr>
        <xdr:sp macro="" textlink="">
          <xdr:nvSpPr>
            <xdr:cNvPr id="155" name="TextBox 154"/>
            <xdr:cNvSpPr txBox="1"/>
          </xdr:nvSpPr>
          <xdr:spPr>
            <a:xfrm>
              <a:off x="4220603" y="684971"/>
              <a:ext cx="584896" cy="323850"/>
            </a:xfrm>
            <a:prstGeom prst="rect">
              <a:avLst/>
            </a:prstGeom>
            <a:ln w="3175">
              <a:noFill/>
              <a:headEnd type="stealth" w="sm" len="med"/>
              <a:tailEnd type="stealth" w="sm" len="med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  <xdr:txBody>
            <a:bodyPr vertOverflow="clip" wrap="square" rtlCol="0" anchor="t"/>
            <a:lstStyle/>
            <a:p>
              <a:pPr algn="r"/>
              <a:r>
                <a:rPr lang="en-US" sz="1100"/>
                <a:t>Base</a:t>
              </a:r>
            </a:p>
          </xdr:txBody>
        </xdr:sp>
        <xdr:cxnSp macro="">
          <xdr:nvCxnSpPr>
            <xdr:cNvPr id="156" name="Curved Connector 149"/>
            <xdr:cNvCxnSpPr>
              <a:stCxn id="155" idx="3"/>
            </xdr:cNvCxnSpPr>
          </xdr:nvCxnSpPr>
          <xdr:spPr>
            <a:xfrm>
              <a:off x="4805499" y="846896"/>
              <a:ext cx="474840" cy="110574"/>
            </a:xfrm>
            <a:prstGeom prst="curvedConnector3">
              <a:avLst>
                <a:gd name="adj1" fmla="val 50000"/>
              </a:avLst>
            </a:prstGeom>
            <a:ln w="3175">
              <a:solidFill>
                <a:sysClr val="windowText" lastClr="000000"/>
              </a:solidFill>
              <a:headEnd type="none" w="sm" len="med"/>
              <a:tailEnd type="stealth" w="sm" len="med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3</xdr:col>
      <xdr:colOff>296262</xdr:colOff>
      <xdr:row>22</xdr:row>
      <xdr:rowOff>94008</xdr:rowOff>
    </xdr:from>
    <xdr:to>
      <xdr:col>4</xdr:col>
      <xdr:colOff>400050</xdr:colOff>
      <xdr:row>24</xdr:row>
      <xdr:rowOff>36858</xdr:rowOff>
    </xdr:to>
    <xdr:grpSp>
      <xdr:nvGrpSpPr>
        <xdr:cNvPr id="120" name="Group 119"/>
        <xdr:cNvGrpSpPr/>
      </xdr:nvGrpSpPr>
      <xdr:grpSpPr>
        <a:xfrm>
          <a:off x="1259968" y="4150537"/>
          <a:ext cx="708906" cy="323850"/>
          <a:chOff x="715362" y="4151658"/>
          <a:chExt cx="713388" cy="323850"/>
        </a:xfrm>
      </xdr:grpSpPr>
      <xdr:cxnSp macro="">
        <xdr:nvCxnSpPr>
          <xdr:cNvPr id="87" name="Straight Arrow Connector 86"/>
          <xdr:cNvCxnSpPr/>
        </xdr:nvCxnSpPr>
        <xdr:spPr>
          <a:xfrm flipV="1">
            <a:off x="1087338" y="4171950"/>
            <a:ext cx="341412" cy="295275"/>
          </a:xfrm>
          <a:prstGeom prst="straightConnector1">
            <a:avLst/>
          </a:prstGeom>
          <a:ln w="9525">
            <a:solidFill>
              <a:sysClr val="windowText" lastClr="000000"/>
            </a:solidFill>
            <a:headEnd type="none" w="med" len="med"/>
            <a:tailEnd type="triangl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89" name="TextBox 88"/>
          <xdr:cNvSpPr txBox="1"/>
        </xdr:nvSpPr>
        <xdr:spPr>
          <a:xfrm>
            <a:off x="715362" y="4151658"/>
            <a:ext cx="549500" cy="323850"/>
          </a:xfrm>
          <a:prstGeom prst="rect">
            <a:avLst/>
          </a:prstGeom>
          <a:ln w="3175">
            <a:noFill/>
            <a:headEnd type="stealth" w="sm" len="med"/>
            <a:tailEnd type="stealth" w="sm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wrap="square" rtlCol="0" anchor="t"/>
          <a:lstStyle/>
          <a:p>
            <a:pPr algn="r"/>
            <a:r>
              <a:rPr lang="en-US" sz="1100"/>
              <a:t>Front</a:t>
            </a:r>
          </a:p>
        </xdr:txBody>
      </xdr:sp>
    </xdr:grpSp>
    <xdr:clientData/>
  </xdr:twoCellAnchor>
  <xdr:twoCellAnchor>
    <xdr:from>
      <xdr:col>0</xdr:col>
      <xdr:colOff>0</xdr:colOff>
      <xdr:row>19</xdr:row>
      <xdr:rowOff>133350</xdr:rowOff>
    </xdr:from>
    <xdr:to>
      <xdr:col>3</xdr:col>
      <xdr:colOff>179012</xdr:colOff>
      <xdr:row>24</xdr:row>
      <xdr:rowOff>103533</xdr:rowOff>
    </xdr:to>
    <xdr:grpSp>
      <xdr:nvGrpSpPr>
        <xdr:cNvPr id="119" name="Group 118"/>
        <xdr:cNvGrpSpPr/>
      </xdr:nvGrpSpPr>
      <xdr:grpSpPr>
        <a:xfrm>
          <a:off x="0" y="3618379"/>
          <a:ext cx="1142718" cy="922683"/>
          <a:chOff x="4429125" y="3533775"/>
          <a:chExt cx="1150562" cy="922683"/>
        </a:xfrm>
      </xdr:grpSpPr>
      <xdr:cxnSp macro="">
        <xdr:nvCxnSpPr>
          <xdr:cNvPr id="96" name="Straight Arrow Connector 95"/>
          <xdr:cNvCxnSpPr/>
        </xdr:nvCxnSpPr>
        <xdr:spPr>
          <a:xfrm flipH="1">
            <a:off x="4663082" y="4162426"/>
            <a:ext cx="253306" cy="219074"/>
          </a:xfrm>
          <a:prstGeom prst="straightConnector1">
            <a:avLst/>
          </a:prstGeom>
          <a:ln w="9525">
            <a:solidFill>
              <a:sysClr val="windowText" lastClr="000000"/>
            </a:solidFill>
            <a:headEnd type="none" w="med" len="med"/>
            <a:tailEnd type="triangl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7" name="Straight Arrow Connector 96"/>
          <xdr:cNvCxnSpPr/>
        </xdr:nvCxnSpPr>
        <xdr:spPr>
          <a:xfrm>
            <a:off x="4924426" y="4162426"/>
            <a:ext cx="447674" cy="85916"/>
          </a:xfrm>
          <a:prstGeom prst="straightConnector1">
            <a:avLst/>
          </a:prstGeom>
          <a:ln w="9525">
            <a:solidFill>
              <a:sysClr val="windowText" lastClr="000000"/>
            </a:solidFill>
            <a:headEnd type="none" w="med" len="med"/>
            <a:tailEnd type="triangl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7" name="Straight Arrow Connector 106"/>
          <xdr:cNvCxnSpPr/>
        </xdr:nvCxnSpPr>
        <xdr:spPr>
          <a:xfrm flipV="1">
            <a:off x="4933950" y="3686175"/>
            <a:ext cx="0" cy="466725"/>
          </a:xfrm>
          <a:prstGeom prst="straightConnector1">
            <a:avLst/>
          </a:prstGeom>
          <a:ln w="9525">
            <a:solidFill>
              <a:sysClr val="windowText" lastClr="000000"/>
            </a:solidFill>
            <a:headEnd type="none" w="med" len="med"/>
            <a:tailEnd type="triangl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10" name="TextBox 109"/>
          <xdr:cNvSpPr txBox="1"/>
        </xdr:nvSpPr>
        <xdr:spPr>
          <a:xfrm>
            <a:off x="5286375" y="4056408"/>
            <a:ext cx="293312" cy="323850"/>
          </a:xfrm>
          <a:prstGeom prst="rect">
            <a:avLst/>
          </a:prstGeom>
          <a:ln w="3175">
            <a:noFill/>
            <a:headEnd type="stealth" w="sm" len="med"/>
            <a:tailEnd type="stealth" w="sm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wrap="square" rtlCol="0" anchor="t"/>
          <a:lstStyle/>
          <a:p>
            <a:pPr algn="r"/>
            <a:r>
              <a:rPr lang="en-US" sz="1100"/>
              <a:t>Y</a:t>
            </a:r>
          </a:p>
        </xdr:txBody>
      </xdr:sp>
      <xdr:sp macro="" textlink="">
        <xdr:nvSpPr>
          <xdr:cNvPr id="112" name="TextBox 111"/>
          <xdr:cNvSpPr txBox="1"/>
        </xdr:nvSpPr>
        <xdr:spPr>
          <a:xfrm>
            <a:off x="4429125" y="4132608"/>
            <a:ext cx="293312" cy="323850"/>
          </a:xfrm>
          <a:prstGeom prst="rect">
            <a:avLst/>
          </a:prstGeom>
          <a:ln w="3175">
            <a:noFill/>
            <a:headEnd type="stealth" w="sm" len="med"/>
            <a:tailEnd type="stealth" w="sm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wrap="square" rtlCol="0" anchor="t"/>
          <a:lstStyle/>
          <a:p>
            <a:pPr algn="r"/>
            <a:r>
              <a:rPr lang="en-US" sz="1100"/>
              <a:t>X</a:t>
            </a:r>
          </a:p>
        </xdr:txBody>
      </xdr:sp>
      <xdr:sp macro="" textlink="">
        <xdr:nvSpPr>
          <xdr:cNvPr id="113" name="TextBox 112"/>
          <xdr:cNvSpPr txBox="1"/>
        </xdr:nvSpPr>
        <xdr:spPr>
          <a:xfrm>
            <a:off x="4629150" y="3533775"/>
            <a:ext cx="293312" cy="323850"/>
          </a:xfrm>
          <a:prstGeom prst="rect">
            <a:avLst/>
          </a:prstGeom>
          <a:ln w="3175">
            <a:noFill/>
            <a:headEnd type="stealth" w="sm" len="med"/>
            <a:tailEnd type="stealth" w="sm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wrap="square" rtlCol="0" anchor="t"/>
          <a:lstStyle/>
          <a:p>
            <a:pPr algn="r"/>
            <a:r>
              <a:rPr lang="en-US" sz="1100"/>
              <a:t>Z</a:t>
            </a:r>
          </a:p>
        </xdr:txBody>
      </xdr: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15</xdr:row>
      <xdr:rowOff>114300</xdr:rowOff>
    </xdr:from>
    <xdr:to>
      <xdr:col>21</xdr:col>
      <xdr:colOff>209550</xdr:colOff>
      <xdr:row>52</xdr:row>
      <xdr:rowOff>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2971800"/>
          <a:ext cx="13011150" cy="69342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493057</xdr:colOff>
      <xdr:row>1</xdr:row>
      <xdr:rowOff>168086</xdr:rowOff>
    </xdr:from>
    <xdr:to>
      <xdr:col>22</xdr:col>
      <xdr:colOff>481850</xdr:colOff>
      <xdr:row>32</xdr:row>
      <xdr:rowOff>44821</xdr:rowOff>
    </xdr:to>
    <xdr:sp macro="" textlink="">
      <xdr:nvSpPr>
        <xdr:cNvPr id="3" name="Oval 2"/>
        <xdr:cNvSpPr/>
      </xdr:nvSpPr>
      <xdr:spPr>
        <a:xfrm>
          <a:off x="7754469" y="358586"/>
          <a:ext cx="5782234" cy="578223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336177</xdr:colOff>
      <xdr:row>32</xdr:row>
      <xdr:rowOff>123265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23683" r="36237" b="14982"/>
        <a:stretch>
          <a:fillRect/>
        </a:stretch>
      </xdr:blipFill>
      <xdr:spPr bwMode="auto">
        <a:xfrm>
          <a:off x="0" y="0"/>
          <a:ext cx="5177118" cy="621926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17</xdr:col>
      <xdr:colOff>246531</xdr:colOff>
      <xdr:row>15</xdr:row>
      <xdr:rowOff>1</xdr:rowOff>
    </xdr:from>
    <xdr:to>
      <xdr:col>18</xdr:col>
      <xdr:colOff>381002</xdr:colOff>
      <xdr:row>18</xdr:row>
      <xdr:rowOff>168090</xdr:rowOff>
    </xdr:to>
    <xdr:sp macro="" textlink="">
      <xdr:nvSpPr>
        <xdr:cNvPr id="4" name="Oval 3"/>
        <xdr:cNvSpPr/>
      </xdr:nvSpPr>
      <xdr:spPr>
        <a:xfrm>
          <a:off x="10275796" y="2857501"/>
          <a:ext cx="739588" cy="739589"/>
        </a:xfrm>
        <a:prstGeom prst="ellipse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12</xdr:col>
      <xdr:colOff>78442</xdr:colOff>
      <xdr:row>17</xdr:row>
      <xdr:rowOff>0</xdr:rowOff>
    </xdr:from>
    <xdr:to>
      <xdr:col>23</xdr:col>
      <xdr:colOff>425824</xdr:colOff>
      <xdr:row>17</xdr:row>
      <xdr:rowOff>0</xdr:rowOff>
    </xdr:to>
    <xdr:cxnSp macro="">
      <xdr:nvCxnSpPr>
        <xdr:cNvPr id="6" name="Straight Connector 5"/>
        <xdr:cNvCxnSpPr/>
      </xdr:nvCxnSpPr>
      <xdr:spPr>
        <a:xfrm>
          <a:off x="7944971" y="3238500"/>
          <a:ext cx="6745941" cy="0"/>
        </a:xfrm>
        <a:prstGeom prst="line">
          <a:avLst/>
        </a:prstGeom>
        <a:ln>
          <a:solidFill>
            <a:sysClr val="windowText" lastClr="000000"/>
          </a:solidFill>
          <a:prstDash val="lgDash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</xdr:colOff>
      <xdr:row>0</xdr:row>
      <xdr:rowOff>112059</xdr:rowOff>
    </xdr:from>
    <xdr:to>
      <xdr:col>18</xdr:col>
      <xdr:colOff>1</xdr:colOff>
      <xdr:row>34</xdr:row>
      <xdr:rowOff>44824</xdr:rowOff>
    </xdr:to>
    <xdr:cxnSp macro="">
      <xdr:nvCxnSpPr>
        <xdr:cNvPr id="7" name="Straight Connector 6"/>
        <xdr:cNvCxnSpPr/>
      </xdr:nvCxnSpPr>
      <xdr:spPr>
        <a:xfrm>
          <a:off x="10634383" y="112059"/>
          <a:ext cx="0" cy="6409765"/>
        </a:xfrm>
        <a:prstGeom prst="line">
          <a:avLst/>
        </a:prstGeom>
        <a:ln>
          <a:solidFill>
            <a:sysClr val="windowText" lastClr="000000"/>
          </a:solidFill>
          <a:prstDash val="lgDash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448235</xdr:colOff>
      <xdr:row>18</xdr:row>
      <xdr:rowOff>22412</xdr:rowOff>
    </xdr:from>
    <xdr:to>
      <xdr:col>21</xdr:col>
      <xdr:colOff>425824</xdr:colOff>
      <xdr:row>22</xdr:row>
      <xdr:rowOff>89647</xdr:rowOff>
    </xdr:to>
    <xdr:sp macro="" textlink="">
      <xdr:nvSpPr>
        <xdr:cNvPr id="10" name="Rectangle 9"/>
        <xdr:cNvSpPr/>
      </xdr:nvSpPr>
      <xdr:spPr>
        <a:xfrm>
          <a:off x="11687735" y="3451412"/>
          <a:ext cx="1187824" cy="829235"/>
        </a:xfrm>
        <a:prstGeom prst="rect">
          <a:avLst/>
        </a:prstGeom>
        <a:solidFill>
          <a:schemeClr val="bg1">
            <a:lumMod val="5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17</xdr:col>
      <xdr:colOff>302559</xdr:colOff>
      <xdr:row>3</xdr:row>
      <xdr:rowOff>44823</xdr:rowOff>
    </xdr:from>
    <xdr:to>
      <xdr:col>18</xdr:col>
      <xdr:colOff>324972</xdr:colOff>
      <xdr:row>4</xdr:row>
      <xdr:rowOff>56029</xdr:rowOff>
    </xdr:to>
    <xdr:sp macro="" textlink="">
      <xdr:nvSpPr>
        <xdr:cNvPr id="11" name="Rectangle 10"/>
        <xdr:cNvSpPr/>
      </xdr:nvSpPr>
      <xdr:spPr>
        <a:xfrm>
          <a:off x="10331824" y="616323"/>
          <a:ext cx="627530" cy="20170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marL="0" indent="0" algn="ctr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20</xdr:col>
      <xdr:colOff>477373</xdr:colOff>
      <xdr:row>6</xdr:row>
      <xdr:rowOff>62751</xdr:rowOff>
    </xdr:from>
    <xdr:to>
      <xdr:col>21</xdr:col>
      <xdr:colOff>73962</xdr:colOff>
      <xdr:row>9</xdr:row>
      <xdr:rowOff>118781</xdr:rowOff>
    </xdr:to>
    <xdr:sp macro="" textlink="">
      <xdr:nvSpPr>
        <xdr:cNvPr id="12" name="Rectangle 11"/>
        <xdr:cNvSpPr/>
      </xdr:nvSpPr>
      <xdr:spPr>
        <a:xfrm rot="2700000">
          <a:off x="12109079" y="1418663"/>
          <a:ext cx="627530" cy="20170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marL="0" indent="0" algn="ctr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20</xdr:col>
      <xdr:colOff>281272</xdr:colOff>
      <xdr:row>15</xdr:row>
      <xdr:rowOff>57148</xdr:rowOff>
    </xdr:from>
    <xdr:to>
      <xdr:col>22</xdr:col>
      <xdr:colOff>287995</xdr:colOff>
      <xdr:row>26</xdr:row>
      <xdr:rowOff>153521</xdr:rowOff>
    </xdr:to>
    <xdr:grpSp>
      <xdr:nvGrpSpPr>
        <xdr:cNvPr id="15" name="Group 14"/>
        <xdr:cNvGrpSpPr/>
      </xdr:nvGrpSpPr>
      <xdr:grpSpPr>
        <a:xfrm rot="5400000">
          <a:off x="11638432" y="3402106"/>
          <a:ext cx="2191873" cy="1216958"/>
          <a:chOff x="7537077" y="1530723"/>
          <a:chExt cx="2191873" cy="1216958"/>
        </a:xfrm>
      </xdr:grpSpPr>
      <xdr:sp macro="" textlink="">
        <xdr:nvSpPr>
          <xdr:cNvPr id="13" name="Rectangle 12"/>
          <xdr:cNvSpPr/>
        </xdr:nvSpPr>
        <xdr:spPr>
          <a:xfrm>
            <a:off x="7537077" y="1530723"/>
            <a:ext cx="627530" cy="20170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marL="0" indent="0" algn="ctr"/>
            <a:endParaRPr 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14" name="Rectangle 13"/>
          <xdr:cNvSpPr/>
        </xdr:nvSpPr>
        <xdr:spPr>
          <a:xfrm rot="2700000">
            <a:off x="9314332" y="2333063"/>
            <a:ext cx="627530" cy="20170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marL="0" indent="0" algn="ctr"/>
            <a:endParaRPr 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14</xdr:col>
      <xdr:colOff>259979</xdr:colOff>
      <xdr:row>24</xdr:row>
      <xdr:rowOff>170331</xdr:rowOff>
    </xdr:from>
    <xdr:to>
      <xdr:col>18</xdr:col>
      <xdr:colOff>289117</xdr:colOff>
      <xdr:row>31</xdr:row>
      <xdr:rowOff>53789</xdr:rowOff>
    </xdr:to>
    <xdr:grpSp>
      <xdr:nvGrpSpPr>
        <xdr:cNvPr id="16" name="Group 15"/>
        <xdr:cNvGrpSpPr/>
      </xdr:nvGrpSpPr>
      <xdr:grpSpPr>
        <a:xfrm rot="10800000">
          <a:off x="8731626" y="4742331"/>
          <a:ext cx="2191873" cy="1216958"/>
          <a:chOff x="7537077" y="1530723"/>
          <a:chExt cx="2191873" cy="1216958"/>
        </a:xfrm>
      </xdr:grpSpPr>
      <xdr:sp macro="" textlink="">
        <xdr:nvSpPr>
          <xdr:cNvPr id="17" name="Rectangle 16"/>
          <xdr:cNvSpPr/>
        </xdr:nvSpPr>
        <xdr:spPr>
          <a:xfrm>
            <a:off x="7537077" y="1530723"/>
            <a:ext cx="627530" cy="20170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marL="0" indent="0" algn="ctr"/>
            <a:endParaRPr 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18" name="Rectangle 17"/>
          <xdr:cNvSpPr/>
        </xdr:nvSpPr>
        <xdr:spPr>
          <a:xfrm rot="2700000">
            <a:off x="9314332" y="2333063"/>
            <a:ext cx="627530" cy="20170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marL="0" indent="0" algn="ctr"/>
            <a:endParaRPr 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13</xdr:col>
      <xdr:colOff>104221</xdr:colOff>
      <xdr:row>7</xdr:row>
      <xdr:rowOff>25773</xdr:rowOff>
    </xdr:from>
    <xdr:to>
      <xdr:col>15</xdr:col>
      <xdr:colOff>335061</xdr:colOff>
      <xdr:row>18</xdr:row>
      <xdr:rowOff>122146</xdr:rowOff>
    </xdr:to>
    <xdr:grpSp>
      <xdr:nvGrpSpPr>
        <xdr:cNvPr id="19" name="Group 18"/>
        <xdr:cNvGrpSpPr/>
      </xdr:nvGrpSpPr>
      <xdr:grpSpPr>
        <a:xfrm rot="16200000">
          <a:off x="7483292" y="1846731"/>
          <a:ext cx="2191873" cy="1216958"/>
          <a:chOff x="7537077" y="1530723"/>
          <a:chExt cx="2191873" cy="1216958"/>
        </a:xfrm>
      </xdr:grpSpPr>
      <xdr:sp macro="" textlink="">
        <xdr:nvSpPr>
          <xdr:cNvPr id="20" name="Rectangle 19"/>
          <xdr:cNvSpPr/>
        </xdr:nvSpPr>
        <xdr:spPr>
          <a:xfrm>
            <a:off x="7537077" y="1530723"/>
            <a:ext cx="627530" cy="20170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marL="0" indent="0" algn="ctr"/>
            <a:endParaRPr 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21" name="Rectangle 20"/>
          <xdr:cNvSpPr/>
        </xdr:nvSpPr>
        <xdr:spPr>
          <a:xfrm rot="2700000">
            <a:off x="9314332" y="2333063"/>
            <a:ext cx="627530" cy="20170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marL="0" indent="0" algn="ctr"/>
            <a:endParaRPr 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19</xdr:col>
      <xdr:colOff>392206</xdr:colOff>
      <xdr:row>3</xdr:row>
      <xdr:rowOff>22412</xdr:rowOff>
    </xdr:from>
    <xdr:to>
      <xdr:col>20</xdr:col>
      <xdr:colOff>358588</xdr:colOff>
      <xdr:row>4</xdr:row>
      <xdr:rowOff>78442</xdr:rowOff>
    </xdr:to>
    <xdr:sp macro="" textlink="">
      <xdr:nvSpPr>
        <xdr:cNvPr id="22" name="TextBox 21"/>
        <xdr:cNvSpPr txBox="1"/>
      </xdr:nvSpPr>
      <xdr:spPr>
        <a:xfrm>
          <a:off x="11631706" y="593912"/>
          <a:ext cx="571500" cy="24653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Ro</a:t>
          </a:r>
        </a:p>
      </xdr:txBody>
    </xdr:sp>
    <xdr:clientData/>
  </xdr:twoCellAnchor>
  <xdr:twoCellAnchor>
    <xdr:from>
      <xdr:col>18</xdr:col>
      <xdr:colOff>174813</xdr:colOff>
      <xdr:row>14</xdr:row>
      <xdr:rowOff>40341</xdr:rowOff>
    </xdr:from>
    <xdr:to>
      <xdr:col>19</xdr:col>
      <xdr:colOff>141195</xdr:colOff>
      <xdr:row>15</xdr:row>
      <xdr:rowOff>96371</xdr:rowOff>
    </xdr:to>
    <xdr:sp macro="" textlink="">
      <xdr:nvSpPr>
        <xdr:cNvPr id="23" name="TextBox 22"/>
        <xdr:cNvSpPr txBox="1"/>
      </xdr:nvSpPr>
      <xdr:spPr>
        <a:xfrm>
          <a:off x="10809195" y="2707341"/>
          <a:ext cx="571500" cy="24653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Rh</a:t>
          </a:r>
        </a:p>
      </xdr:txBody>
    </xdr:sp>
    <xdr:clientData/>
  </xdr:twoCellAnchor>
  <xdr:twoCellAnchor>
    <xdr:from>
      <xdr:col>20</xdr:col>
      <xdr:colOff>286872</xdr:colOff>
      <xdr:row>21</xdr:row>
      <xdr:rowOff>29133</xdr:rowOff>
    </xdr:from>
    <xdr:to>
      <xdr:col>21</xdr:col>
      <xdr:colOff>253255</xdr:colOff>
      <xdr:row>22</xdr:row>
      <xdr:rowOff>85163</xdr:rowOff>
    </xdr:to>
    <xdr:sp macro="" textlink="">
      <xdr:nvSpPr>
        <xdr:cNvPr id="24" name="TextBox 23"/>
        <xdr:cNvSpPr txBox="1"/>
      </xdr:nvSpPr>
      <xdr:spPr>
        <a:xfrm>
          <a:off x="12131490" y="4029633"/>
          <a:ext cx="571500" cy="24653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Bl</a:t>
          </a:r>
        </a:p>
      </xdr:txBody>
    </xdr:sp>
    <xdr:clientData/>
  </xdr:twoCellAnchor>
  <xdr:twoCellAnchor>
    <xdr:from>
      <xdr:col>19</xdr:col>
      <xdr:colOff>416854</xdr:colOff>
      <xdr:row>19</xdr:row>
      <xdr:rowOff>159117</xdr:rowOff>
    </xdr:from>
    <xdr:to>
      <xdr:col>20</xdr:col>
      <xdr:colOff>383236</xdr:colOff>
      <xdr:row>21</xdr:row>
      <xdr:rowOff>24647</xdr:rowOff>
    </xdr:to>
    <xdr:sp macro="" textlink="">
      <xdr:nvSpPr>
        <xdr:cNvPr id="25" name="TextBox 24"/>
        <xdr:cNvSpPr txBox="1"/>
      </xdr:nvSpPr>
      <xdr:spPr>
        <a:xfrm>
          <a:off x="11656354" y="3778617"/>
          <a:ext cx="571500" cy="24653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Bw</a:t>
          </a:r>
        </a:p>
      </xdr:txBody>
    </xdr:sp>
    <xdr:clientData/>
  </xdr:twoCellAnchor>
  <xdr:twoCellAnchor>
    <xdr:from>
      <xdr:col>14</xdr:col>
      <xdr:colOff>367549</xdr:colOff>
      <xdr:row>7</xdr:row>
      <xdr:rowOff>154634</xdr:rowOff>
    </xdr:from>
    <xdr:to>
      <xdr:col>15</xdr:col>
      <xdr:colOff>558049</xdr:colOff>
      <xdr:row>9</xdr:row>
      <xdr:rowOff>20164</xdr:rowOff>
    </xdr:to>
    <xdr:sp macro="" textlink="">
      <xdr:nvSpPr>
        <xdr:cNvPr id="26" name="TextBox 25"/>
        <xdr:cNvSpPr txBox="1"/>
      </xdr:nvSpPr>
      <xdr:spPr>
        <a:xfrm>
          <a:off x="8839196" y="1488134"/>
          <a:ext cx="571500" cy="24653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Pwi</a:t>
          </a:r>
        </a:p>
      </xdr:txBody>
    </xdr:sp>
    <xdr:clientData/>
  </xdr:twoCellAnchor>
  <xdr:twoCellAnchor>
    <xdr:from>
      <xdr:col>15</xdr:col>
      <xdr:colOff>138949</xdr:colOff>
      <xdr:row>5</xdr:row>
      <xdr:rowOff>82910</xdr:rowOff>
    </xdr:from>
    <xdr:to>
      <xdr:col>15</xdr:col>
      <xdr:colOff>710449</xdr:colOff>
      <xdr:row>6</xdr:row>
      <xdr:rowOff>138940</xdr:rowOff>
    </xdr:to>
    <xdr:sp macro="" textlink="">
      <xdr:nvSpPr>
        <xdr:cNvPr id="27" name="TextBox 26"/>
        <xdr:cNvSpPr txBox="1"/>
      </xdr:nvSpPr>
      <xdr:spPr>
        <a:xfrm>
          <a:off x="8991596" y="1035410"/>
          <a:ext cx="571500" cy="24653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Pt</a:t>
          </a:r>
        </a:p>
      </xdr:txBody>
    </xdr:sp>
    <xdr:clientData/>
  </xdr:twoCellAnchor>
  <xdr:twoCellAnchor>
    <xdr:from>
      <xdr:col>13</xdr:col>
      <xdr:colOff>264307</xdr:colOff>
      <xdr:row>14</xdr:row>
      <xdr:rowOff>72834</xdr:rowOff>
    </xdr:from>
    <xdr:to>
      <xdr:col>15</xdr:col>
      <xdr:colOff>711504</xdr:colOff>
      <xdr:row>26</xdr:row>
      <xdr:rowOff>137477</xdr:rowOff>
    </xdr:to>
    <xdr:sp macro="" textlink="">
      <xdr:nvSpPr>
        <xdr:cNvPr id="28" name="Arc 27"/>
        <xdr:cNvSpPr/>
      </xdr:nvSpPr>
      <xdr:spPr>
        <a:xfrm rot="9468279">
          <a:off x="8130836" y="2739834"/>
          <a:ext cx="1433315" cy="2350643"/>
        </a:xfrm>
        <a:prstGeom prst="arc">
          <a:avLst>
            <a:gd name="adj1" fmla="val 18122658"/>
            <a:gd name="adj2" fmla="val 2849072"/>
          </a:avLst>
        </a:prstGeom>
        <a:ln>
          <a:solidFill>
            <a:sysClr val="windowText" lastClr="00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13</xdr:col>
      <xdr:colOff>293596</xdr:colOff>
      <xdr:row>21</xdr:row>
      <xdr:rowOff>80682</xdr:rowOff>
    </xdr:from>
    <xdr:to>
      <xdr:col>14</xdr:col>
      <xdr:colOff>259978</xdr:colOff>
      <xdr:row>22</xdr:row>
      <xdr:rowOff>136712</xdr:rowOff>
    </xdr:to>
    <xdr:sp macro="" textlink="">
      <xdr:nvSpPr>
        <xdr:cNvPr id="29" name="TextBox 28"/>
        <xdr:cNvSpPr txBox="1"/>
      </xdr:nvSpPr>
      <xdr:spPr>
        <a:xfrm>
          <a:off x="8160125" y="4081182"/>
          <a:ext cx="571500" cy="24653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Rp</a:t>
          </a:r>
        </a:p>
      </xdr:txBody>
    </xdr:sp>
    <xdr:clientData/>
  </xdr:twoCellAnchor>
  <xdr:twoCellAnchor>
    <xdr:from>
      <xdr:col>15</xdr:col>
      <xdr:colOff>324971</xdr:colOff>
      <xdr:row>18</xdr:row>
      <xdr:rowOff>22412</xdr:rowOff>
    </xdr:from>
    <xdr:to>
      <xdr:col>20</xdr:col>
      <xdr:colOff>324970</xdr:colOff>
      <xdr:row>18</xdr:row>
      <xdr:rowOff>22412</xdr:rowOff>
    </xdr:to>
    <xdr:cxnSp macro="">
      <xdr:nvCxnSpPr>
        <xdr:cNvPr id="30" name="Straight Connector 29"/>
        <xdr:cNvCxnSpPr/>
      </xdr:nvCxnSpPr>
      <xdr:spPr>
        <a:xfrm>
          <a:off x="9177618" y="3451412"/>
          <a:ext cx="2991970" cy="0"/>
        </a:xfrm>
        <a:prstGeom prst="line">
          <a:avLst/>
        </a:prstGeom>
        <a:ln>
          <a:solidFill>
            <a:sysClr val="windowText" lastClr="00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443753</xdr:colOff>
      <xdr:row>9</xdr:row>
      <xdr:rowOff>6724</xdr:rowOff>
    </xdr:from>
    <xdr:to>
      <xdr:col>19</xdr:col>
      <xdr:colOff>448235</xdr:colOff>
      <xdr:row>18</xdr:row>
      <xdr:rowOff>156883</xdr:rowOff>
    </xdr:to>
    <xdr:cxnSp macro="">
      <xdr:nvCxnSpPr>
        <xdr:cNvPr id="32" name="Straight Connector 31"/>
        <xdr:cNvCxnSpPr/>
      </xdr:nvCxnSpPr>
      <xdr:spPr>
        <a:xfrm>
          <a:off x="11683253" y="1721224"/>
          <a:ext cx="4482" cy="1864659"/>
        </a:xfrm>
        <a:prstGeom prst="line">
          <a:avLst/>
        </a:prstGeom>
        <a:ln>
          <a:solidFill>
            <a:sysClr val="windowText" lastClr="00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255496</xdr:colOff>
      <xdr:row>9</xdr:row>
      <xdr:rowOff>64994</xdr:rowOff>
    </xdr:from>
    <xdr:to>
      <xdr:col>19</xdr:col>
      <xdr:colOff>221878</xdr:colOff>
      <xdr:row>10</xdr:row>
      <xdr:rowOff>121024</xdr:rowOff>
    </xdr:to>
    <xdr:sp macro="" textlink="">
      <xdr:nvSpPr>
        <xdr:cNvPr id="34" name="TextBox 33"/>
        <xdr:cNvSpPr txBox="1"/>
      </xdr:nvSpPr>
      <xdr:spPr>
        <a:xfrm>
          <a:off x="10889878" y="1779494"/>
          <a:ext cx="571500" cy="24653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Boh</a:t>
          </a:r>
        </a:p>
      </xdr:txBody>
    </xdr:sp>
    <xdr:clientData/>
  </xdr:twoCellAnchor>
  <xdr:twoCellAnchor>
    <xdr:from>
      <xdr:col>15</xdr:col>
      <xdr:colOff>430307</xdr:colOff>
      <xdr:row>16</xdr:row>
      <xdr:rowOff>183777</xdr:rowOff>
    </xdr:from>
    <xdr:to>
      <xdr:col>16</xdr:col>
      <xdr:colOff>284630</xdr:colOff>
      <xdr:row>18</xdr:row>
      <xdr:rowOff>49307</xdr:rowOff>
    </xdr:to>
    <xdr:sp macro="" textlink="">
      <xdr:nvSpPr>
        <xdr:cNvPr id="35" name="TextBox 34"/>
        <xdr:cNvSpPr txBox="1"/>
      </xdr:nvSpPr>
      <xdr:spPr>
        <a:xfrm>
          <a:off x="9282954" y="3231777"/>
          <a:ext cx="571500" cy="24653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Bov</a:t>
          </a:r>
        </a:p>
      </xdr:txBody>
    </xdr:sp>
    <xdr:clientData/>
  </xdr:twoCellAnchor>
  <xdr:twoCellAnchor>
    <xdr:from>
      <xdr:col>10</xdr:col>
      <xdr:colOff>448236</xdr:colOff>
      <xdr:row>22</xdr:row>
      <xdr:rowOff>11205</xdr:rowOff>
    </xdr:from>
    <xdr:to>
      <xdr:col>12</xdr:col>
      <xdr:colOff>190500</xdr:colOff>
      <xdr:row>30</xdr:row>
      <xdr:rowOff>100852</xdr:rowOff>
    </xdr:to>
    <xdr:grpSp>
      <xdr:nvGrpSpPr>
        <xdr:cNvPr id="38" name="Group 37"/>
        <xdr:cNvGrpSpPr/>
      </xdr:nvGrpSpPr>
      <xdr:grpSpPr>
        <a:xfrm>
          <a:off x="6499412" y="4202205"/>
          <a:ext cx="952500" cy="1613647"/>
          <a:chOff x="5916706" y="3664324"/>
          <a:chExt cx="952500" cy="1613647"/>
        </a:xfrm>
        <a:solidFill>
          <a:schemeClr val="bg2">
            <a:lumMod val="50000"/>
          </a:schemeClr>
        </a:solidFill>
      </xdr:grpSpPr>
      <xdr:sp macro="" textlink="">
        <xdr:nvSpPr>
          <xdr:cNvPr id="36" name="Rectangle 35"/>
          <xdr:cNvSpPr/>
        </xdr:nvSpPr>
        <xdr:spPr>
          <a:xfrm>
            <a:off x="6073588" y="3664324"/>
            <a:ext cx="627530" cy="1613647"/>
          </a:xfrm>
          <a:prstGeom prst="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en-US" sz="1100"/>
          </a:p>
        </xdr:txBody>
      </xdr:sp>
      <xdr:sp macro="" textlink="">
        <xdr:nvSpPr>
          <xdr:cNvPr id="37" name="Rectangle 36"/>
          <xdr:cNvSpPr/>
        </xdr:nvSpPr>
        <xdr:spPr>
          <a:xfrm>
            <a:off x="5916706" y="3810000"/>
            <a:ext cx="952500" cy="1333500"/>
          </a:xfrm>
          <a:prstGeom prst="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en-US" sz="1100"/>
          </a:p>
        </xdr:txBody>
      </xdr:sp>
    </xdr:grpSp>
    <xdr:clientData/>
  </xdr:twoCellAnchor>
  <xdr:twoCellAnchor>
    <xdr:from>
      <xdr:col>10</xdr:col>
      <xdr:colOff>314345</xdr:colOff>
      <xdr:row>20</xdr:row>
      <xdr:rowOff>155026</xdr:rowOff>
    </xdr:from>
    <xdr:to>
      <xdr:col>11</xdr:col>
      <xdr:colOff>272931</xdr:colOff>
      <xdr:row>22</xdr:row>
      <xdr:rowOff>20556</xdr:rowOff>
    </xdr:to>
    <xdr:sp macro="" textlink="">
      <xdr:nvSpPr>
        <xdr:cNvPr id="39" name="TextBox 38"/>
        <xdr:cNvSpPr txBox="1"/>
      </xdr:nvSpPr>
      <xdr:spPr>
        <a:xfrm>
          <a:off x="6365521" y="4155526"/>
          <a:ext cx="563704" cy="24653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Pcw</a:t>
          </a:r>
        </a:p>
      </xdr:txBody>
    </xdr:sp>
    <xdr:clientData/>
  </xdr:twoCellAnchor>
  <xdr:twoCellAnchor>
    <xdr:from>
      <xdr:col>11</xdr:col>
      <xdr:colOff>101827</xdr:colOff>
      <xdr:row>26</xdr:row>
      <xdr:rowOff>25818</xdr:rowOff>
    </xdr:from>
    <xdr:to>
      <xdr:col>12</xdr:col>
      <xdr:colOff>60413</xdr:colOff>
      <xdr:row>27</xdr:row>
      <xdr:rowOff>81848</xdr:rowOff>
    </xdr:to>
    <xdr:sp macro="" textlink="">
      <xdr:nvSpPr>
        <xdr:cNvPr id="40" name="TextBox 39"/>
        <xdr:cNvSpPr txBox="1"/>
      </xdr:nvSpPr>
      <xdr:spPr>
        <a:xfrm>
          <a:off x="6843870" y="4978818"/>
          <a:ext cx="571500" cy="24653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Pwo</a:t>
          </a:r>
        </a:p>
      </xdr:txBody>
    </xdr:sp>
    <xdr:clientData/>
  </xdr:twoCellAnchor>
  <xdr:twoCellAnchor>
    <xdr:from>
      <xdr:col>9</xdr:col>
      <xdr:colOff>590524</xdr:colOff>
      <xdr:row>25</xdr:row>
      <xdr:rowOff>58947</xdr:rowOff>
    </xdr:from>
    <xdr:to>
      <xdr:col>10</xdr:col>
      <xdr:colOff>549111</xdr:colOff>
      <xdr:row>26</xdr:row>
      <xdr:rowOff>114977</xdr:rowOff>
    </xdr:to>
    <xdr:sp macro="" textlink="">
      <xdr:nvSpPr>
        <xdr:cNvPr id="41" name="TextBox 40"/>
        <xdr:cNvSpPr txBox="1"/>
      </xdr:nvSpPr>
      <xdr:spPr>
        <a:xfrm>
          <a:off x="6106741" y="5011947"/>
          <a:ext cx="571500" cy="24653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Pho</a:t>
          </a:r>
        </a:p>
      </xdr:txBody>
    </xdr:sp>
    <xdr:clientData/>
  </xdr:twoCellAnchor>
  <xdr:twoCellAnchor>
    <xdr:from>
      <xdr:col>10</xdr:col>
      <xdr:colOff>127651</xdr:colOff>
      <xdr:row>21</xdr:row>
      <xdr:rowOff>116923</xdr:rowOff>
    </xdr:from>
    <xdr:to>
      <xdr:col>11</xdr:col>
      <xdr:colOff>86238</xdr:colOff>
      <xdr:row>22</xdr:row>
      <xdr:rowOff>172953</xdr:rowOff>
    </xdr:to>
    <xdr:sp macro="" textlink="">
      <xdr:nvSpPr>
        <xdr:cNvPr id="42" name="TextBox 41"/>
        <xdr:cNvSpPr txBox="1"/>
      </xdr:nvSpPr>
      <xdr:spPr>
        <a:xfrm>
          <a:off x="6178827" y="4307923"/>
          <a:ext cx="563705" cy="24653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Pt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340179</xdr:colOff>
      <xdr:row>26</xdr:row>
      <xdr:rowOff>54419</xdr:rowOff>
    </xdr:from>
    <xdr:to>
      <xdr:col>14</xdr:col>
      <xdr:colOff>190500</xdr:colOff>
      <xdr:row>27</xdr:row>
      <xdr:rowOff>68026</xdr:rowOff>
    </xdr:to>
    <xdr:sp macro="" textlink="">
      <xdr:nvSpPr>
        <xdr:cNvPr id="2" name="Rectangle 1"/>
        <xdr:cNvSpPr/>
      </xdr:nvSpPr>
      <xdr:spPr>
        <a:xfrm>
          <a:off x="3401786" y="5007419"/>
          <a:ext cx="5361214" cy="204107"/>
        </a:xfrm>
        <a:prstGeom prst="rect">
          <a:avLst/>
        </a:prstGeom>
        <a:solidFill>
          <a:schemeClr val="bg1">
            <a:lumMod val="6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8</xdr:col>
      <xdr:colOff>394609</xdr:colOff>
      <xdr:row>2</xdr:row>
      <xdr:rowOff>68036</xdr:rowOff>
    </xdr:from>
    <xdr:to>
      <xdr:col>10</xdr:col>
      <xdr:colOff>571502</xdr:colOff>
      <xdr:row>26</xdr:row>
      <xdr:rowOff>54418</xdr:rowOff>
    </xdr:to>
    <xdr:sp macro="" textlink="">
      <xdr:nvSpPr>
        <xdr:cNvPr id="3" name="Rectangle 2"/>
        <xdr:cNvSpPr/>
      </xdr:nvSpPr>
      <xdr:spPr>
        <a:xfrm>
          <a:off x="5293180" y="449036"/>
          <a:ext cx="1401536" cy="455838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10</xdr:col>
      <xdr:colOff>54428</xdr:colOff>
      <xdr:row>5</xdr:row>
      <xdr:rowOff>176892</xdr:rowOff>
    </xdr:from>
    <xdr:to>
      <xdr:col>10</xdr:col>
      <xdr:colOff>248479</xdr:colOff>
      <xdr:row>7</xdr:row>
      <xdr:rowOff>8283</xdr:rowOff>
    </xdr:to>
    <xdr:sp macro="" textlink="">
      <xdr:nvSpPr>
        <xdr:cNvPr id="4" name="Oval 3"/>
        <xdr:cNvSpPr/>
      </xdr:nvSpPr>
      <xdr:spPr>
        <a:xfrm>
          <a:off x="6183558" y="1129392"/>
          <a:ext cx="194051" cy="212391"/>
        </a:xfrm>
        <a:prstGeom prst="ellipse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11</xdr:col>
      <xdr:colOff>246530</xdr:colOff>
      <xdr:row>6</xdr:row>
      <xdr:rowOff>145676</xdr:rowOff>
    </xdr:from>
    <xdr:to>
      <xdr:col>11</xdr:col>
      <xdr:colOff>246530</xdr:colOff>
      <xdr:row>26</xdr:row>
      <xdr:rowOff>22412</xdr:rowOff>
    </xdr:to>
    <xdr:cxnSp macro="">
      <xdr:nvCxnSpPr>
        <xdr:cNvPr id="6" name="Straight Arrow Connector 5"/>
        <xdr:cNvCxnSpPr/>
      </xdr:nvCxnSpPr>
      <xdr:spPr>
        <a:xfrm>
          <a:off x="6902824" y="1288676"/>
          <a:ext cx="0" cy="3686736"/>
        </a:xfrm>
        <a:prstGeom prst="straightConnector1">
          <a:avLst/>
        </a:prstGeom>
        <a:ln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381000</xdr:colOff>
      <xdr:row>1</xdr:row>
      <xdr:rowOff>0</xdr:rowOff>
    </xdr:from>
    <xdr:to>
      <xdr:col>10</xdr:col>
      <xdr:colOff>560295</xdr:colOff>
      <xdr:row>1</xdr:row>
      <xdr:rowOff>0</xdr:rowOff>
    </xdr:to>
    <xdr:cxnSp macro="">
      <xdr:nvCxnSpPr>
        <xdr:cNvPr id="8" name="Straight Arrow Connector 7"/>
        <xdr:cNvCxnSpPr/>
      </xdr:nvCxnSpPr>
      <xdr:spPr>
        <a:xfrm>
          <a:off x="5221941" y="190500"/>
          <a:ext cx="1389530" cy="0"/>
        </a:xfrm>
        <a:prstGeom prst="straightConnector1">
          <a:avLst/>
        </a:prstGeom>
        <a:ln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246530</xdr:colOff>
      <xdr:row>2</xdr:row>
      <xdr:rowOff>89647</xdr:rowOff>
    </xdr:from>
    <xdr:to>
      <xdr:col>11</xdr:col>
      <xdr:colOff>246530</xdr:colOff>
      <xdr:row>6</xdr:row>
      <xdr:rowOff>145676</xdr:rowOff>
    </xdr:to>
    <xdr:cxnSp macro="">
      <xdr:nvCxnSpPr>
        <xdr:cNvPr id="10" name="Straight Arrow Connector 9"/>
        <xdr:cNvCxnSpPr/>
      </xdr:nvCxnSpPr>
      <xdr:spPr>
        <a:xfrm flipV="1">
          <a:off x="6902824" y="470647"/>
          <a:ext cx="0" cy="818029"/>
        </a:xfrm>
        <a:prstGeom prst="straightConnector1">
          <a:avLst/>
        </a:prstGeom>
        <a:ln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L33"/>
  <sheetViews>
    <sheetView showGridLines="0" tabSelected="1" zoomScale="85" zoomScaleNormal="85" workbookViewId="0">
      <pane ySplit="2" topLeftCell="A3" activePane="bottomLeft" state="frozen"/>
      <selection pane="bottomLeft" activeCell="A3" sqref="A3"/>
    </sheetView>
  </sheetViews>
  <sheetFormatPr defaultRowHeight="15" outlineLevelCol="2"/>
  <cols>
    <col min="1" max="1" width="3.140625" style="2" customWidth="1"/>
    <col min="2" max="2" width="11.85546875" style="2" customWidth="1" outlineLevel="2"/>
    <col min="3" max="3" width="18.5703125" style="2" customWidth="1" outlineLevel="2"/>
    <col min="4" max="4" width="17.42578125" style="2" customWidth="1" outlineLevel="1"/>
    <col min="5" max="5" width="17.85546875" style="2" customWidth="1" outlineLevel="1"/>
    <col min="6" max="6" width="17.7109375" style="2" customWidth="1" outlineLevel="1"/>
    <col min="7" max="7" width="9.140625" style="2" customWidth="1" outlineLevel="1"/>
    <col min="8" max="8" width="23.140625" style="2" customWidth="1"/>
    <col min="9" max="9" width="20" style="3" customWidth="1"/>
    <col min="10" max="10" width="44.7109375" style="2" customWidth="1"/>
    <col min="11" max="11" width="20" style="3" customWidth="1"/>
    <col min="12" max="12" width="44.7109375" style="2" customWidth="1"/>
    <col min="13" max="16384" width="9.140625" style="2"/>
  </cols>
  <sheetData>
    <row r="1" spans="2:12">
      <c r="B1" s="79" t="s">
        <v>35</v>
      </c>
      <c r="C1" s="79"/>
      <c r="D1" s="79"/>
      <c r="E1" s="79"/>
      <c r="F1" s="79"/>
      <c r="G1" s="79"/>
      <c r="H1" s="77" t="s">
        <v>34</v>
      </c>
      <c r="I1" s="77" t="s">
        <v>42</v>
      </c>
      <c r="J1" s="77" t="s">
        <v>125</v>
      </c>
      <c r="K1" s="77" t="s">
        <v>126</v>
      </c>
      <c r="L1" s="77" t="s">
        <v>127</v>
      </c>
    </row>
    <row r="2" spans="2:12" s="3" customFormat="1">
      <c r="B2" s="5" t="s">
        <v>36</v>
      </c>
      <c r="C2" s="5" t="s">
        <v>37</v>
      </c>
      <c r="D2" s="5" t="s">
        <v>38</v>
      </c>
      <c r="E2" s="5" t="s">
        <v>39</v>
      </c>
      <c r="F2" s="5" t="s">
        <v>40</v>
      </c>
      <c r="G2" s="5" t="s">
        <v>41</v>
      </c>
      <c r="H2" s="78"/>
      <c r="I2" s="78"/>
      <c r="J2" s="78"/>
      <c r="K2" s="78"/>
      <c r="L2" s="78"/>
    </row>
    <row r="3" spans="2:12">
      <c r="B3" s="74" t="s">
        <v>8</v>
      </c>
      <c r="C3" s="74" t="s">
        <v>9</v>
      </c>
      <c r="D3" s="74" t="s">
        <v>11</v>
      </c>
      <c r="E3" s="4" t="s">
        <v>12</v>
      </c>
      <c r="F3" s="4"/>
      <c r="G3" s="4"/>
      <c r="H3" s="4" t="str">
        <f>E3</f>
        <v>Base plate</v>
      </c>
      <c r="I3" s="48" t="s">
        <v>58</v>
      </c>
      <c r="J3" s="50"/>
      <c r="K3" s="60" t="s">
        <v>58</v>
      </c>
      <c r="L3" s="66"/>
    </row>
    <row r="4" spans="2:12">
      <c r="B4" s="74"/>
      <c r="C4" s="74"/>
      <c r="D4" s="74"/>
      <c r="E4" s="4" t="s">
        <v>13</v>
      </c>
      <c r="F4" s="4"/>
      <c r="G4" s="4"/>
      <c r="H4" s="4" t="str">
        <f t="shared" ref="H4:H9" si="0">E4</f>
        <v>Wall</v>
      </c>
      <c r="I4" s="48" t="s">
        <v>58</v>
      </c>
      <c r="J4" s="4"/>
      <c r="K4" s="48" t="s">
        <v>43</v>
      </c>
      <c r="L4" s="66" t="s">
        <v>205</v>
      </c>
    </row>
    <row r="5" spans="2:12">
      <c r="B5" s="74"/>
      <c r="C5" s="74"/>
      <c r="D5" s="74"/>
      <c r="E5" s="4" t="s">
        <v>14</v>
      </c>
      <c r="F5" s="4"/>
      <c r="G5" s="4"/>
      <c r="H5" s="4" t="str">
        <f t="shared" si="0"/>
        <v>Top plate</v>
      </c>
      <c r="I5" s="65" t="s">
        <v>58</v>
      </c>
      <c r="J5" s="4"/>
      <c r="K5" s="65" t="s">
        <v>58</v>
      </c>
      <c r="L5" s="66"/>
    </row>
    <row r="6" spans="2:12">
      <c r="B6" s="74"/>
      <c r="C6" s="74"/>
      <c r="D6" s="74" t="s">
        <v>10</v>
      </c>
      <c r="E6" s="4" t="s">
        <v>15</v>
      </c>
      <c r="F6" s="4"/>
      <c r="G6" s="4"/>
      <c r="H6" s="4" t="str">
        <f t="shared" si="0"/>
        <v>Motor</v>
      </c>
      <c r="I6" s="5" t="s">
        <v>58</v>
      </c>
      <c r="J6" s="4"/>
      <c r="K6" s="60" t="s">
        <v>200</v>
      </c>
      <c r="L6" s="66"/>
    </row>
    <row r="7" spans="2:12">
      <c r="B7" s="74"/>
      <c r="C7" s="74"/>
      <c r="D7" s="74"/>
      <c r="E7" s="75" t="s">
        <v>128</v>
      </c>
      <c r="F7" s="4" t="s">
        <v>9</v>
      </c>
      <c r="G7" s="4"/>
      <c r="H7" s="4" t="str">
        <f>E7 &amp; " " &amp; F7</f>
        <v>Motor frame H Base</v>
      </c>
      <c r="I7" s="60" t="s">
        <v>58</v>
      </c>
      <c r="J7" s="4"/>
      <c r="K7" s="60" t="s">
        <v>58</v>
      </c>
      <c r="L7" s="66"/>
    </row>
    <row r="8" spans="2:12">
      <c r="B8" s="74"/>
      <c r="C8" s="74"/>
      <c r="D8" s="74"/>
      <c r="E8" s="76"/>
      <c r="F8" s="4" t="s">
        <v>137</v>
      </c>
      <c r="G8" s="4"/>
      <c r="H8" s="4" t="str">
        <f>E7 &amp; " " &amp; F8</f>
        <v>Motor frame H Face</v>
      </c>
      <c r="I8" s="60" t="s">
        <v>58</v>
      </c>
      <c r="J8" s="4"/>
      <c r="K8" s="60" t="s">
        <v>58</v>
      </c>
      <c r="L8" s="66"/>
    </row>
    <row r="9" spans="2:12">
      <c r="B9" s="74"/>
      <c r="C9" s="74"/>
      <c r="D9" s="74"/>
      <c r="E9" s="4" t="s">
        <v>19</v>
      </c>
      <c r="F9" s="4"/>
      <c r="G9" s="4"/>
      <c r="H9" s="4" t="str">
        <f t="shared" si="0"/>
        <v>Coupling</v>
      </c>
      <c r="I9" s="5" t="s">
        <v>58</v>
      </c>
      <c r="J9" s="4"/>
      <c r="K9" s="60" t="s">
        <v>200</v>
      </c>
      <c r="L9" s="4"/>
    </row>
    <row r="10" spans="2:12">
      <c r="B10" s="74"/>
      <c r="C10" s="74"/>
      <c r="D10" s="74"/>
      <c r="E10" s="80" t="s">
        <v>16</v>
      </c>
      <c r="F10" s="4" t="s">
        <v>17</v>
      </c>
      <c r="G10" s="4"/>
      <c r="H10" s="4" t="str">
        <f>F10</f>
        <v>Worm 1</v>
      </c>
      <c r="I10" s="5" t="s">
        <v>58</v>
      </c>
      <c r="J10" s="4"/>
      <c r="K10" s="65" t="s">
        <v>58</v>
      </c>
      <c r="L10" s="4"/>
    </row>
    <row r="11" spans="2:12">
      <c r="B11" s="74"/>
      <c r="C11" s="74"/>
      <c r="D11" s="74"/>
      <c r="E11" s="80"/>
      <c r="F11" s="4" t="s">
        <v>18</v>
      </c>
      <c r="G11" s="4"/>
      <c r="H11" s="4" t="str">
        <f>F11</f>
        <v>Wheel 1</v>
      </c>
      <c r="I11" s="5" t="s">
        <v>58</v>
      </c>
      <c r="J11" s="4"/>
      <c r="K11" s="65" t="s">
        <v>58</v>
      </c>
      <c r="L11" s="66"/>
    </row>
    <row r="12" spans="2:12">
      <c r="B12" s="74"/>
      <c r="C12" s="74"/>
      <c r="D12" s="74"/>
      <c r="E12" s="74" t="s">
        <v>20</v>
      </c>
      <c r="F12" s="4" t="s">
        <v>21</v>
      </c>
      <c r="G12" s="4"/>
      <c r="H12" s="4" t="str">
        <f>F12</f>
        <v>Worm 1 bearing</v>
      </c>
      <c r="I12" s="46" t="s">
        <v>58</v>
      </c>
      <c r="J12" s="4"/>
      <c r="K12" s="60" t="s">
        <v>200</v>
      </c>
      <c r="L12" s="66"/>
    </row>
    <row r="13" spans="2:12">
      <c r="B13" s="74"/>
      <c r="C13" s="74"/>
      <c r="D13" s="74"/>
      <c r="E13" s="74"/>
      <c r="F13" s="4" t="s">
        <v>22</v>
      </c>
      <c r="G13" s="4"/>
      <c r="H13" s="4" t="str">
        <f>F13</f>
        <v>Wheel 1 bearing</v>
      </c>
      <c r="I13" s="46" t="s">
        <v>58</v>
      </c>
      <c r="J13" s="4"/>
      <c r="K13" s="60" t="s">
        <v>200</v>
      </c>
      <c r="L13" s="66"/>
    </row>
    <row r="14" spans="2:12">
      <c r="B14" s="74"/>
      <c r="C14" s="74"/>
      <c r="D14" s="74"/>
      <c r="E14" s="74"/>
      <c r="F14" s="80" t="s">
        <v>83</v>
      </c>
      <c r="G14" s="4" t="s">
        <v>9</v>
      </c>
      <c r="H14" s="4" t="str">
        <f>F14&amp;" "&amp;G14</f>
        <v>Bearing housing 1 Base</v>
      </c>
      <c r="I14" s="42" t="s">
        <v>58</v>
      </c>
      <c r="J14" s="4"/>
      <c r="K14" s="60" t="s">
        <v>58</v>
      </c>
      <c r="L14" s="66"/>
    </row>
    <row r="15" spans="2:12">
      <c r="B15" s="74"/>
      <c r="C15" s="70"/>
      <c r="D15" s="70"/>
      <c r="E15" s="70"/>
      <c r="F15" s="67"/>
      <c r="G15" s="43" t="s">
        <v>104</v>
      </c>
      <c r="H15" s="4" t="str">
        <f>F14&amp;" "&amp;G15</f>
        <v>Bearing housing 1 Side</v>
      </c>
      <c r="I15" s="47" t="s">
        <v>58</v>
      </c>
      <c r="J15" s="4"/>
      <c r="K15" s="60" t="s">
        <v>58</v>
      </c>
      <c r="L15" s="66"/>
    </row>
    <row r="16" spans="2:12" ht="15.75" thickBot="1">
      <c r="B16" s="74"/>
      <c r="C16" s="82"/>
      <c r="D16" s="82"/>
      <c r="E16" s="82"/>
      <c r="F16" s="81"/>
      <c r="G16" s="7" t="s">
        <v>23</v>
      </c>
      <c r="H16" s="4" t="str">
        <f>F14&amp;" "&amp;G16</f>
        <v>Bearing housing 1 Top</v>
      </c>
      <c r="I16" s="42" t="s">
        <v>58</v>
      </c>
      <c r="J16" s="4"/>
      <c r="K16" s="60" t="s">
        <v>58</v>
      </c>
      <c r="L16" s="66"/>
    </row>
    <row r="17" spans="2:12" ht="15.75" thickTop="1">
      <c r="B17" s="74"/>
      <c r="C17" s="83" t="s">
        <v>24</v>
      </c>
      <c r="D17" s="83" t="s">
        <v>11</v>
      </c>
      <c r="E17" s="8" t="s">
        <v>12</v>
      </c>
      <c r="F17" s="8"/>
      <c r="G17" s="8"/>
      <c r="H17" s="4" t="str">
        <f>E17</f>
        <v>Base plate</v>
      </c>
      <c r="I17" s="60" t="s">
        <v>58</v>
      </c>
      <c r="J17" s="4"/>
      <c r="K17" s="48" t="s">
        <v>43</v>
      </c>
      <c r="L17" s="66"/>
    </row>
    <row r="18" spans="2:12">
      <c r="B18" s="74"/>
      <c r="C18" s="74"/>
      <c r="D18" s="74"/>
      <c r="E18" s="4" t="s">
        <v>26</v>
      </c>
      <c r="F18" s="4"/>
      <c r="G18" s="4"/>
      <c r="H18" s="4" t="str">
        <f>E18</f>
        <v>Vertical frame</v>
      </c>
      <c r="I18" s="60" t="s">
        <v>138</v>
      </c>
      <c r="J18" s="4" t="s">
        <v>206</v>
      </c>
      <c r="K18" s="48" t="s">
        <v>43</v>
      </c>
      <c r="L18" s="4"/>
    </row>
    <row r="19" spans="2:12">
      <c r="B19" s="74"/>
      <c r="C19" s="74"/>
      <c r="D19" s="70" t="s">
        <v>25</v>
      </c>
      <c r="E19" s="4" t="s">
        <v>15</v>
      </c>
      <c r="F19" s="4"/>
      <c r="G19" s="4"/>
      <c r="H19" s="4" t="str">
        <f t="shared" ref="H19:H22" si="1">E19</f>
        <v>Motor</v>
      </c>
      <c r="I19" s="5" t="s">
        <v>58</v>
      </c>
      <c r="J19" s="4"/>
      <c r="K19" s="60" t="s">
        <v>58</v>
      </c>
      <c r="L19" s="66"/>
    </row>
    <row r="20" spans="2:12">
      <c r="B20" s="74"/>
      <c r="C20" s="74"/>
      <c r="D20" s="71"/>
      <c r="E20" s="75" t="s">
        <v>129</v>
      </c>
      <c r="F20" s="4" t="s">
        <v>23</v>
      </c>
      <c r="G20" s="4"/>
      <c r="H20" s="4" t="str">
        <f>E20 &amp; " " &amp; F20</f>
        <v>Motor frame V Top</v>
      </c>
      <c r="I20" s="60" t="s">
        <v>58</v>
      </c>
      <c r="J20" s="4"/>
      <c r="K20" s="60" t="s">
        <v>58</v>
      </c>
      <c r="L20" s="66"/>
    </row>
    <row r="21" spans="2:12">
      <c r="B21" s="74"/>
      <c r="C21" s="74"/>
      <c r="D21" s="71"/>
      <c r="E21" s="76"/>
      <c r="F21" s="4" t="s">
        <v>13</v>
      </c>
      <c r="G21" s="4"/>
      <c r="H21" s="4" t="str">
        <f>E20 &amp; " " &amp; F21</f>
        <v>Motor frame V Wall</v>
      </c>
      <c r="I21" s="60" t="s">
        <v>58</v>
      </c>
      <c r="J21" s="4"/>
      <c r="K21" s="60" t="s">
        <v>58</v>
      </c>
      <c r="L21" s="66"/>
    </row>
    <row r="22" spans="2:12">
      <c r="B22" s="74"/>
      <c r="C22" s="74"/>
      <c r="D22" s="71"/>
      <c r="E22" s="4" t="s">
        <v>19</v>
      </c>
      <c r="F22" s="4"/>
      <c r="G22" s="4"/>
      <c r="H22" s="4" t="str">
        <f t="shared" si="1"/>
        <v>Coupling</v>
      </c>
      <c r="I22" s="5" t="s">
        <v>58</v>
      </c>
      <c r="J22" s="4"/>
      <c r="K22" s="60" t="s">
        <v>200</v>
      </c>
      <c r="L22" s="66"/>
    </row>
    <row r="23" spans="2:12">
      <c r="B23" s="74"/>
      <c r="C23" s="74"/>
      <c r="D23" s="71"/>
      <c r="E23" s="74" t="s">
        <v>27</v>
      </c>
      <c r="F23" s="4" t="s">
        <v>28</v>
      </c>
      <c r="G23" s="4"/>
      <c r="H23" s="4" t="str">
        <f>F23</f>
        <v>Worm 2</v>
      </c>
      <c r="I23" s="5" t="s">
        <v>58</v>
      </c>
      <c r="J23" s="4"/>
      <c r="K23" s="65" t="s">
        <v>58</v>
      </c>
      <c r="L23" s="66"/>
    </row>
    <row r="24" spans="2:12">
      <c r="B24" s="74"/>
      <c r="C24" s="74"/>
      <c r="D24" s="71"/>
      <c r="E24" s="74"/>
      <c r="F24" s="4" t="s">
        <v>29</v>
      </c>
      <c r="G24" s="4"/>
      <c r="H24" s="4" t="str">
        <f>F24</f>
        <v>Wheel 2</v>
      </c>
      <c r="I24" s="65" t="s">
        <v>58</v>
      </c>
      <c r="J24" s="4"/>
      <c r="K24" s="65" t="s">
        <v>58</v>
      </c>
      <c r="L24" s="66"/>
    </row>
    <row r="25" spans="2:12">
      <c r="B25" s="74"/>
      <c r="C25" s="74"/>
      <c r="D25" s="71"/>
      <c r="E25" s="70" t="s">
        <v>30</v>
      </c>
      <c r="F25" s="4" t="s">
        <v>31</v>
      </c>
      <c r="G25" s="4"/>
      <c r="H25" s="4" t="str">
        <f>F25</f>
        <v>Worm 2 bearing</v>
      </c>
      <c r="I25" s="46" t="s">
        <v>58</v>
      </c>
      <c r="J25" s="4"/>
      <c r="K25" s="60" t="s">
        <v>200</v>
      </c>
      <c r="L25" s="66"/>
    </row>
    <row r="26" spans="2:12">
      <c r="B26" s="74"/>
      <c r="C26" s="74"/>
      <c r="D26" s="71"/>
      <c r="E26" s="71"/>
      <c r="F26" s="4" t="s">
        <v>32</v>
      </c>
      <c r="G26" s="4"/>
      <c r="H26" s="4" t="str">
        <f>F26</f>
        <v>Wheel 2 bearing</v>
      </c>
      <c r="I26" s="46" t="s">
        <v>58</v>
      </c>
      <c r="J26" s="4"/>
      <c r="K26" s="60" t="s">
        <v>200</v>
      </c>
      <c r="L26" s="66"/>
    </row>
    <row r="27" spans="2:12">
      <c r="B27" s="74"/>
      <c r="C27" s="74"/>
      <c r="D27" s="71"/>
      <c r="E27" s="71"/>
      <c r="F27" s="67" t="s">
        <v>84</v>
      </c>
      <c r="G27" s="4" t="s">
        <v>9</v>
      </c>
      <c r="H27" s="4" t="str">
        <f>F27&amp;" "&amp;G27</f>
        <v>Bearing housing 2 Base</v>
      </c>
      <c r="I27" s="47" t="s">
        <v>58</v>
      </c>
      <c r="J27" s="4" t="s">
        <v>201</v>
      </c>
      <c r="K27" s="60" t="s">
        <v>58</v>
      </c>
      <c r="L27" s="66"/>
    </row>
    <row r="28" spans="2:12">
      <c r="B28" s="74"/>
      <c r="C28" s="70"/>
      <c r="D28" s="71"/>
      <c r="E28" s="71"/>
      <c r="F28" s="68"/>
      <c r="G28" s="43" t="s">
        <v>104</v>
      </c>
      <c r="H28" s="4" t="str">
        <f>F27&amp;" "&amp;G28</f>
        <v>Bearing housing 2 Side</v>
      </c>
      <c r="I28" s="47" t="s">
        <v>58</v>
      </c>
      <c r="J28" s="4" t="s">
        <v>201</v>
      </c>
      <c r="K28" s="60" t="s">
        <v>58</v>
      </c>
      <c r="L28" s="66"/>
    </row>
    <row r="29" spans="2:12">
      <c r="B29" s="74"/>
      <c r="C29" s="70"/>
      <c r="D29" s="72"/>
      <c r="E29" s="72"/>
      <c r="F29" s="69"/>
      <c r="G29" s="62" t="s">
        <v>23</v>
      </c>
      <c r="H29" s="4" t="str">
        <f>F27&amp;" "&amp;G29</f>
        <v>Bearing housing 2 Top</v>
      </c>
      <c r="I29" s="60" t="s">
        <v>58</v>
      </c>
      <c r="J29" s="4" t="s">
        <v>201</v>
      </c>
      <c r="K29" s="60" t="s">
        <v>58</v>
      </c>
      <c r="L29" s="66"/>
    </row>
    <row r="30" spans="2:12">
      <c r="B30" s="74"/>
      <c r="C30" s="70"/>
      <c r="D30" s="70" t="s">
        <v>202</v>
      </c>
      <c r="E30" s="4" t="s">
        <v>26</v>
      </c>
      <c r="F30" s="63"/>
      <c r="G30" s="62"/>
      <c r="H30" s="4" t="str">
        <f>E30</f>
        <v>Vertical frame</v>
      </c>
      <c r="I30" s="60" t="s">
        <v>58</v>
      </c>
      <c r="J30" s="4"/>
      <c r="K30" s="60" t="s">
        <v>43</v>
      </c>
      <c r="L30" s="66"/>
    </row>
    <row r="31" spans="2:12">
      <c r="B31" s="74"/>
      <c r="C31" s="70"/>
      <c r="D31" s="71"/>
      <c r="E31" s="62" t="s">
        <v>203</v>
      </c>
      <c r="F31" s="63"/>
      <c r="G31" s="62"/>
      <c r="H31" s="4" t="str">
        <f>E31</f>
        <v>Shaft</v>
      </c>
      <c r="I31" s="60" t="s">
        <v>138</v>
      </c>
      <c r="J31" s="4" t="s">
        <v>59</v>
      </c>
      <c r="K31" s="60" t="s">
        <v>43</v>
      </c>
      <c r="L31" s="66"/>
    </row>
    <row r="32" spans="2:12" ht="15.75" thickBot="1">
      <c r="B32" s="74"/>
      <c r="C32" s="82"/>
      <c r="D32" s="73"/>
      <c r="E32" s="61" t="s">
        <v>204</v>
      </c>
      <c r="F32" s="64"/>
      <c r="G32" s="7"/>
      <c r="H32" s="4" t="str">
        <f>E32</f>
        <v>Housing/ Spacer</v>
      </c>
      <c r="I32" s="60" t="s">
        <v>138</v>
      </c>
      <c r="J32" s="4"/>
      <c r="K32" s="48" t="s">
        <v>43</v>
      </c>
      <c r="L32" s="66"/>
    </row>
    <row r="33" spans="2:12" ht="15.75" thickTop="1">
      <c r="B33" s="74"/>
      <c r="C33" s="6" t="s">
        <v>33</v>
      </c>
      <c r="D33" s="6"/>
      <c r="E33" s="6"/>
      <c r="F33" s="6"/>
      <c r="G33" s="6"/>
      <c r="H33" s="4" t="str">
        <f>C33</f>
        <v>Scope attachment</v>
      </c>
      <c r="I33" s="5" t="s">
        <v>43</v>
      </c>
      <c r="J33" s="4"/>
      <c r="K33" s="48" t="s">
        <v>43</v>
      </c>
      <c r="L33" s="66"/>
    </row>
  </sheetData>
  <autoFilter ref="H1:J2"/>
  <mergeCells count="22">
    <mergeCell ref="D17:D18"/>
    <mergeCell ref="E7:E8"/>
    <mergeCell ref="E20:E21"/>
    <mergeCell ref="K1:K2"/>
    <mergeCell ref="L1:L2"/>
    <mergeCell ref="B1:G1"/>
    <mergeCell ref="H1:H2"/>
    <mergeCell ref="J1:J2"/>
    <mergeCell ref="I1:I2"/>
    <mergeCell ref="F14:F16"/>
    <mergeCell ref="B3:B33"/>
    <mergeCell ref="C3:C16"/>
    <mergeCell ref="C17:C32"/>
    <mergeCell ref="D3:D5"/>
    <mergeCell ref="D6:D16"/>
    <mergeCell ref="E10:E11"/>
    <mergeCell ref="E12:E16"/>
    <mergeCell ref="F27:F29"/>
    <mergeCell ref="E25:E29"/>
    <mergeCell ref="D19:D29"/>
    <mergeCell ref="D30:D32"/>
    <mergeCell ref="E23:E24"/>
  </mergeCells>
  <conditionalFormatting sqref="I3:I33">
    <cfRule type="cellIs" dxfId="9" priority="5" operator="equal">
      <formula>"done"</formula>
    </cfRule>
    <cfRule type="cellIs" dxfId="8" priority="6" operator="equal">
      <formula>"wip"</formula>
    </cfRule>
    <cfRule type="cellIs" dxfId="7" priority="7" operator="equal">
      <formula>"to be started"</formula>
    </cfRule>
  </conditionalFormatting>
  <conditionalFormatting sqref="K3:K33">
    <cfRule type="cellIs" dxfId="6" priority="1" operator="equal">
      <formula>"NA"</formula>
    </cfRule>
    <cfRule type="cellIs" dxfId="5" priority="2" operator="equal">
      <formula>"done"</formula>
    </cfRule>
    <cfRule type="cellIs" dxfId="4" priority="3" operator="equal">
      <formula>"wip"</formula>
    </cfRule>
    <cfRule type="cellIs" dxfId="3" priority="4" operator="equal">
      <formula>"to be started"</formula>
    </cfRule>
  </conditionalFormatting>
  <dataValidations count="2">
    <dataValidation type="list" allowBlank="1" showInputMessage="1" showErrorMessage="1" sqref="I3:I33">
      <formula1>"To be started,WIP,Done"</formula1>
    </dataValidation>
    <dataValidation type="list" allowBlank="1" showInputMessage="1" showErrorMessage="1" sqref="K3:K33">
      <formula1>"To be started,WIP,Done,NA"</formula1>
    </dataValidation>
  </dataValidations>
  <hyperlinks>
    <hyperlink ref="E10:E11" location="Gear_Details!A1" display="Gear Set 1"/>
    <hyperlink ref="F14:F16" location="Bearing_Housing!A1" tooltip="click" display="Bearing housing"/>
  </hyperlink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J2:L15"/>
  <sheetViews>
    <sheetView topLeftCell="A4" zoomScale="85" zoomScaleNormal="85" workbookViewId="0">
      <selection activeCell="K7" sqref="K7"/>
    </sheetView>
  </sheetViews>
  <sheetFormatPr defaultRowHeight="15"/>
  <cols>
    <col min="15" max="15" width="5.7109375" customWidth="1"/>
    <col min="16" max="16" width="10.7109375" customWidth="1"/>
    <col min="17" max="17" width="6.85546875" customWidth="1"/>
  </cols>
  <sheetData>
    <row r="2" spans="10:12">
      <c r="J2" s="98" t="s">
        <v>110</v>
      </c>
      <c r="K2" s="98"/>
      <c r="L2" s="98"/>
    </row>
    <row r="4" spans="10:12">
      <c r="J4" s="49" t="s">
        <v>111</v>
      </c>
      <c r="K4">
        <v>150</v>
      </c>
    </row>
    <row r="5" spans="10:12">
      <c r="J5" s="49" t="s">
        <v>112</v>
      </c>
      <c r="K5">
        <v>7</v>
      </c>
    </row>
    <row r="6" spans="10:12">
      <c r="J6" s="49" t="s">
        <v>116</v>
      </c>
      <c r="K6">
        <v>145</v>
      </c>
    </row>
    <row r="7" spans="10:12">
      <c r="J7" t="s">
        <v>113</v>
      </c>
      <c r="K7" s="53" t="s">
        <v>136</v>
      </c>
    </row>
    <row r="8" spans="10:12">
      <c r="J8" t="s">
        <v>114</v>
      </c>
      <c r="K8" s="53" t="s">
        <v>136</v>
      </c>
    </row>
    <row r="9" spans="10:12">
      <c r="J9" s="49" t="s">
        <v>117</v>
      </c>
      <c r="K9">
        <v>15</v>
      </c>
    </row>
    <row r="10" spans="10:12">
      <c r="J10" s="51" t="s">
        <v>121</v>
      </c>
      <c r="K10">
        <v>25</v>
      </c>
    </row>
    <row r="11" spans="10:12">
      <c r="J11" s="51" t="s">
        <v>122</v>
      </c>
      <c r="K11">
        <v>70</v>
      </c>
      <c r="L11" t="s">
        <v>123</v>
      </c>
    </row>
    <row r="12" spans="10:12">
      <c r="J12" s="49" t="s">
        <v>115</v>
      </c>
      <c r="K12">
        <v>6</v>
      </c>
    </row>
    <row r="13" spans="10:12">
      <c r="J13" s="51" t="s">
        <v>124</v>
      </c>
      <c r="K13">
        <f>(K10-K9)/2</f>
        <v>5</v>
      </c>
    </row>
    <row r="14" spans="10:12">
      <c r="J14" t="s">
        <v>118</v>
      </c>
      <c r="K14" t="s">
        <v>120</v>
      </c>
    </row>
    <row r="15" spans="10:12">
      <c r="J15" t="s">
        <v>119</v>
      </c>
      <c r="K15" t="s">
        <v>120</v>
      </c>
    </row>
  </sheetData>
  <mergeCells count="1">
    <mergeCell ref="J2:L2"/>
  </mergeCells>
  <hyperlinks>
    <hyperlink ref="K7" location="Motor_Details!Q5" tooltip="reference" display="ref"/>
    <hyperlink ref="K8" location="Motor_Details!Q5" tooltip="reference" display="ref"/>
  </hyperlink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sheetPr>
    <tabColor rgb="FF002060"/>
  </sheetPr>
  <dimension ref="B2:T14"/>
  <sheetViews>
    <sheetView workbookViewId="0">
      <selection activeCell="P22" sqref="P22"/>
    </sheetView>
  </sheetViews>
  <sheetFormatPr defaultRowHeight="15"/>
  <cols>
    <col min="1" max="1" width="3.42578125" customWidth="1"/>
  </cols>
  <sheetData>
    <row r="2" spans="2:20">
      <c r="C2" t="s">
        <v>139</v>
      </c>
    </row>
    <row r="4" spans="2:20">
      <c r="C4" t="s">
        <v>140</v>
      </c>
      <c r="G4" s="55" t="s">
        <v>148</v>
      </c>
      <c r="H4">
        <v>0.2</v>
      </c>
    </row>
    <row r="6" spans="2:20">
      <c r="B6" t="s">
        <v>157</v>
      </c>
      <c r="C6" t="s">
        <v>143</v>
      </c>
      <c r="D6" t="s">
        <v>144</v>
      </c>
      <c r="E6" t="s">
        <v>145</v>
      </c>
      <c r="J6" t="s">
        <v>151</v>
      </c>
      <c r="M6" t="s">
        <v>149</v>
      </c>
      <c r="P6" t="s">
        <v>146</v>
      </c>
      <c r="S6" t="s">
        <v>147</v>
      </c>
    </row>
    <row r="7" spans="2:20">
      <c r="B7" t="s">
        <v>141</v>
      </c>
      <c r="C7" s="54">
        <v>14.677</v>
      </c>
      <c r="D7" s="54">
        <v>14.5</v>
      </c>
      <c r="E7" s="54">
        <f>C7-D7</f>
        <v>0.1769999999999996</v>
      </c>
      <c r="G7">
        <v>14.766999999999999</v>
      </c>
      <c r="H7">
        <f>G7-$H$4</f>
        <v>14.567</v>
      </c>
      <c r="J7">
        <v>11.4</v>
      </c>
      <c r="K7">
        <f>J7-$H$4</f>
        <v>11.200000000000001</v>
      </c>
      <c r="M7">
        <v>11.4</v>
      </c>
      <c r="N7">
        <f>M7-$H$4</f>
        <v>11.200000000000001</v>
      </c>
      <c r="P7">
        <v>11.4</v>
      </c>
      <c r="Q7">
        <f>P7-$H$4</f>
        <v>11.200000000000001</v>
      </c>
      <c r="S7">
        <v>11.4</v>
      </c>
      <c r="T7">
        <f>S7-$H$4</f>
        <v>11.200000000000001</v>
      </c>
    </row>
    <row r="8" spans="2:20">
      <c r="B8" t="s">
        <v>142</v>
      </c>
      <c r="C8" s="54">
        <v>18.646999999999998</v>
      </c>
      <c r="D8" s="54">
        <v>18.86</v>
      </c>
      <c r="E8" s="54">
        <f>C8-D8</f>
        <v>-0.21300000000000097</v>
      </c>
      <c r="G8">
        <v>18.46</v>
      </c>
      <c r="H8">
        <f>G8+$H$4</f>
        <v>18.66</v>
      </c>
      <c r="J8">
        <v>11</v>
      </c>
      <c r="K8">
        <f>J8+$H$4</f>
        <v>11.2</v>
      </c>
      <c r="M8">
        <v>11.1</v>
      </c>
      <c r="N8">
        <f>M8+$H$4</f>
        <v>11.299999999999999</v>
      </c>
      <c r="P8">
        <v>11.2</v>
      </c>
      <c r="Q8">
        <f>P8+$H$4</f>
        <v>11.399999999999999</v>
      </c>
      <c r="S8">
        <v>11.3</v>
      </c>
      <c r="T8">
        <f>S8+$H$4</f>
        <v>11.5</v>
      </c>
    </row>
    <row r="9" spans="2:20">
      <c r="H9" s="55" t="s">
        <v>152</v>
      </c>
      <c r="J9">
        <f>J7-J8</f>
        <v>0.40000000000000036</v>
      </c>
      <c r="M9">
        <f>M7-M8</f>
        <v>0.30000000000000071</v>
      </c>
      <c r="P9">
        <f>P7-P8</f>
        <v>0.20000000000000107</v>
      </c>
      <c r="S9">
        <f>S7-S8</f>
        <v>9.9999999999999645E-2</v>
      </c>
    </row>
    <row r="10" spans="2:20">
      <c r="H10" s="55" t="s">
        <v>150</v>
      </c>
      <c r="K10">
        <f>K7-K8</f>
        <v>0</v>
      </c>
      <c r="N10">
        <f>N7-N8</f>
        <v>-9.9999999999997868E-2</v>
      </c>
      <c r="Q10">
        <f>Q7-Q8</f>
        <v>-0.19999999999999751</v>
      </c>
      <c r="T10">
        <f>T7-T8</f>
        <v>-0.29999999999999893</v>
      </c>
    </row>
    <row r="12" spans="2:20">
      <c r="B12" t="s">
        <v>156</v>
      </c>
      <c r="J12" t="s">
        <v>155</v>
      </c>
      <c r="P12" t="s">
        <v>155</v>
      </c>
    </row>
    <row r="13" spans="2:20">
      <c r="B13" t="s">
        <v>141</v>
      </c>
      <c r="C13" s="54">
        <v>11.4</v>
      </c>
      <c r="D13" s="54">
        <v>10.8</v>
      </c>
      <c r="E13" s="54">
        <f>C13-D13</f>
        <v>0.59999999999999964</v>
      </c>
      <c r="J13" t="s">
        <v>153</v>
      </c>
      <c r="P13" t="s">
        <v>158</v>
      </c>
    </row>
    <row r="14" spans="2:20">
      <c r="B14" t="s">
        <v>142</v>
      </c>
      <c r="C14" s="54">
        <v>11</v>
      </c>
      <c r="D14" s="54">
        <v>11.4</v>
      </c>
      <c r="E14" s="54">
        <f>C14-D14</f>
        <v>-0.40000000000000036</v>
      </c>
      <c r="J14" t="s">
        <v>154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B2:I18"/>
  <sheetViews>
    <sheetView workbookViewId="0"/>
  </sheetViews>
  <sheetFormatPr defaultRowHeight="15"/>
  <cols>
    <col min="4" max="4" width="12.5703125" bestFit="1" customWidth="1"/>
    <col min="7" max="7" width="15.42578125" customWidth="1"/>
  </cols>
  <sheetData>
    <row r="2" spans="2:9">
      <c r="E2" t="s">
        <v>182</v>
      </c>
      <c r="H2" t="s">
        <v>191</v>
      </c>
    </row>
    <row r="4" spans="2:9">
      <c r="D4" t="s">
        <v>132</v>
      </c>
      <c r="E4">
        <v>49</v>
      </c>
      <c r="G4" t="s">
        <v>132</v>
      </c>
      <c r="H4">
        <v>42</v>
      </c>
    </row>
    <row r="5" spans="2:9">
      <c r="D5" t="s">
        <v>192</v>
      </c>
      <c r="E5">
        <v>5.6</v>
      </c>
      <c r="G5" t="s">
        <v>192</v>
      </c>
      <c r="H5">
        <v>5.6</v>
      </c>
    </row>
    <row r="6" spans="2:9">
      <c r="D6" t="s">
        <v>192</v>
      </c>
      <c r="E6">
        <v>5.6</v>
      </c>
      <c r="G6" t="s">
        <v>192</v>
      </c>
      <c r="H6">
        <v>5.6</v>
      </c>
    </row>
    <row r="7" spans="2:9">
      <c r="D7" t="s">
        <v>189</v>
      </c>
      <c r="E7">
        <v>5</v>
      </c>
      <c r="G7" t="s">
        <v>193</v>
      </c>
      <c r="H7">
        <v>10</v>
      </c>
      <c r="I7" t="s">
        <v>60</v>
      </c>
    </row>
    <row r="8" spans="2:9">
      <c r="D8" t="s">
        <v>190</v>
      </c>
      <c r="E8">
        <v>12</v>
      </c>
      <c r="G8" t="s">
        <v>194</v>
      </c>
      <c r="H8">
        <v>10</v>
      </c>
      <c r="I8" t="s">
        <v>197</v>
      </c>
    </row>
    <row r="9" spans="2:9">
      <c r="D9" t="s">
        <v>195</v>
      </c>
      <c r="E9">
        <v>3</v>
      </c>
      <c r="G9" t="s">
        <v>195</v>
      </c>
      <c r="H9">
        <v>3</v>
      </c>
    </row>
    <row r="10" spans="2:9">
      <c r="D10" t="s">
        <v>184</v>
      </c>
      <c r="E10" s="21">
        <f>SUM(E4:E9)</f>
        <v>80.2</v>
      </c>
      <c r="G10" t="s">
        <v>196</v>
      </c>
      <c r="H10" s="21">
        <f>SUM(H4:H9)</f>
        <v>76.2</v>
      </c>
    </row>
    <row r="12" spans="2:9">
      <c r="D12" t="s">
        <v>186</v>
      </c>
      <c r="E12">
        <v>18</v>
      </c>
      <c r="H12" t="str">
        <f>IF(E18&gt;H10, "OK", "NG")</f>
        <v>OK</v>
      </c>
    </row>
    <row r="13" spans="2:9">
      <c r="D13" t="s">
        <v>185</v>
      </c>
      <c r="E13">
        <v>24</v>
      </c>
    </row>
    <row r="14" spans="2:9">
      <c r="B14">
        <v>5</v>
      </c>
      <c r="D14" t="s">
        <v>187</v>
      </c>
      <c r="E14">
        <f>E10-E12-E13</f>
        <v>38.200000000000003</v>
      </c>
    </row>
    <row r="15" spans="2:9">
      <c r="B15">
        <v>12</v>
      </c>
    </row>
    <row r="16" spans="2:9">
      <c r="B16">
        <v>5.6</v>
      </c>
    </row>
    <row r="17" spans="2:5">
      <c r="B17">
        <f>SUM(B14:B16)</f>
        <v>22.6</v>
      </c>
      <c r="D17" t="s">
        <v>183</v>
      </c>
      <c r="E17" s="59">
        <v>148</v>
      </c>
    </row>
    <row r="18" spans="2:5">
      <c r="B18">
        <f>E14-B17</f>
        <v>15.600000000000001</v>
      </c>
      <c r="D18" t="s">
        <v>188</v>
      </c>
      <c r="E18" s="21">
        <f>E17-E14</f>
        <v>109.8</v>
      </c>
    </row>
  </sheetData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J2:Q16"/>
  <sheetViews>
    <sheetView zoomScale="85" zoomScaleNormal="85" workbookViewId="0"/>
  </sheetViews>
  <sheetFormatPr defaultRowHeight="15"/>
  <sheetData>
    <row r="2" spans="10:17">
      <c r="J2">
        <v>80.2</v>
      </c>
      <c r="K2" t="s">
        <v>46</v>
      </c>
    </row>
    <row r="5" spans="10:17">
      <c r="M5">
        <v>32</v>
      </c>
      <c r="N5" t="s">
        <v>46</v>
      </c>
    </row>
    <row r="11" spans="10:17">
      <c r="O11" t="s">
        <v>199</v>
      </c>
      <c r="P11">
        <f>M5+M16</f>
        <v>260</v>
      </c>
      <c r="Q11" t="s">
        <v>46</v>
      </c>
    </row>
    <row r="15" spans="10:17">
      <c r="M15">
        <v>9</v>
      </c>
      <c r="N15" t="s">
        <v>198</v>
      </c>
    </row>
    <row r="16" spans="10:17">
      <c r="M16">
        <f>TRUNC(M15*25.4)</f>
        <v>228</v>
      </c>
      <c r="N16" t="s">
        <v>46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FF00"/>
  </sheetPr>
  <dimension ref="B4:C4"/>
  <sheetViews>
    <sheetView workbookViewId="0"/>
  </sheetViews>
  <sheetFormatPr defaultRowHeight="15"/>
  <cols>
    <col min="3" max="3" width="48.5703125" customWidth="1"/>
  </cols>
  <sheetData>
    <row r="4" spans="2:3">
      <c r="B4">
        <v>1</v>
      </c>
      <c r="C4" s="40" t="s">
        <v>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92D050"/>
  </sheetPr>
  <dimension ref="C3:D8"/>
  <sheetViews>
    <sheetView showGridLines="0" zoomScale="115" zoomScaleNormal="115" workbookViewId="0">
      <selection activeCell="C1" sqref="C1"/>
    </sheetView>
  </sheetViews>
  <sheetFormatPr defaultRowHeight="15"/>
  <cols>
    <col min="4" max="4" width="12" customWidth="1"/>
  </cols>
  <sheetData>
    <row r="3" spans="3:4">
      <c r="C3" s="22" t="s">
        <v>47</v>
      </c>
      <c r="D3" s="22" t="s">
        <v>46</v>
      </c>
    </row>
    <row r="4" spans="3:4">
      <c r="C4" s="23">
        <v>0.187</v>
      </c>
      <c r="D4" s="24">
        <f>C4*24.5</f>
        <v>4.5815000000000001</v>
      </c>
    </row>
    <row r="7" spans="3:4">
      <c r="C7" s="22" t="s">
        <v>48</v>
      </c>
      <c r="D7" s="22" t="s">
        <v>45</v>
      </c>
    </row>
    <row r="8" spans="3:4">
      <c r="C8" s="23">
        <v>5</v>
      </c>
      <c r="D8" s="24">
        <f>C8/24.5</f>
        <v>0.20408163265306123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2:AD29"/>
  <sheetViews>
    <sheetView showGridLines="0" topLeftCell="A7" zoomScale="85" zoomScaleNormal="85" workbookViewId="0"/>
  </sheetViews>
  <sheetFormatPr defaultRowHeight="15"/>
  <cols>
    <col min="1" max="1" width="1.140625" customWidth="1"/>
    <col min="2" max="2" width="3.28515625" customWidth="1"/>
    <col min="9" max="9" width="5.7109375" customWidth="1"/>
    <col min="10" max="10" width="2.85546875" customWidth="1"/>
    <col min="11" max="11" width="3.140625" customWidth="1"/>
    <col min="12" max="12" width="3.5703125" customWidth="1"/>
    <col min="20" max="20" width="2.42578125" customWidth="1"/>
    <col min="21" max="21" width="3.140625" customWidth="1"/>
    <col min="22" max="22" width="3.28515625" customWidth="1"/>
    <col min="30" max="30" width="2.42578125" customWidth="1"/>
  </cols>
  <sheetData>
    <row r="2" spans="2:30">
      <c r="B2" s="9"/>
      <c r="C2" s="10"/>
      <c r="D2" s="10"/>
      <c r="E2" s="10"/>
      <c r="F2" s="10"/>
      <c r="G2" s="10"/>
      <c r="H2" s="10"/>
      <c r="I2" s="10"/>
      <c r="J2" s="11"/>
      <c r="L2" s="9"/>
      <c r="M2" s="10"/>
      <c r="N2" s="10"/>
      <c r="O2" s="10"/>
      <c r="P2" s="10"/>
      <c r="Q2" s="10"/>
      <c r="R2" s="10"/>
      <c r="S2" s="10"/>
      <c r="T2" s="11"/>
      <c r="V2" s="9"/>
      <c r="W2" s="10"/>
      <c r="X2" s="10"/>
      <c r="Y2" s="10"/>
      <c r="Z2" s="10"/>
      <c r="AA2" s="10"/>
      <c r="AB2" s="10"/>
      <c r="AC2" s="10"/>
      <c r="AD2" s="11"/>
    </row>
    <row r="3" spans="2:30">
      <c r="B3" s="12"/>
      <c r="C3" s="13"/>
      <c r="D3" s="13"/>
      <c r="E3" s="13"/>
      <c r="F3" s="13"/>
      <c r="G3" s="14"/>
      <c r="H3" s="13"/>
      <c r="I3" s="13"/>
      <c r="J3" s="15"/>
      <c r="L3" s="12"/>
      <c r="M3" s="13" t="s">
        <v>63</v>
      </c>
      <c r="N3" s="13"/>
      <c r="O3" s="13"/>
      <c r="P3" s="13"/>
      <c r="Q3" s="14"/>
      <c r="R3" s="13"/>
      <c r="S3" s="13"/>
      <c r="T3" s="15"/>
      <c r="V3" s="12"/>
      <c r="W3" s="13" t="s">
        <v>63</v>
      </c>
      <c r="X3" s="13"/>
      <c r="Y3" s="13"/>
      <c r="Z3" s="13"/>
      <c r="AA3" s="14"/>
      <c r="AB3" s="13"/>
      <c r="AC3" s="13"/>
      <c r="AD3" s="15"/>
    </row>
    <row r="4" spans="2:30">
      <c r="B4" s="12"/>
      <c r="C4" s="13"/>
      <c r="D4" s="13"/>
      <c r="E4" s="13"/>
      <c r="F4" s="13"/>
      <c r="G4" s="13"/>
      <c r="H4" s="13"/>
      <c r="I4" s="13"/>
      <c r="J4" s="15"/>
      <c r="L4" s="12"/>
      <c r="M4" s="13" t="s">
        <v>64</v>
      </c>
      <c r="N4" s="13"/>
      <c r="O4" s="13">
        <f>S10</f>
        <v>13</v>
      </c>
      <c r="P4" s="13"/>
      <c r="Q4" s="13"/>
      <c r="R4" s="13"/>
      <c r="S4" s="13"/>
      <c r="T4" s="15"/>
      <c r="V4" s="12"/>
      <c r="W4" s="13" t="s">
        <v>64</v>
      </c>
      <c r="X4" s="13"/>
      <c r="Y4" s="13">
        <f>AC10</f>
        <v>15</v>
      </c>
      <c r="Z4" s="13"/>
      <c r="AA4" s="13"/>
      <c r="AB4" s="13"/>
      <c r="AC4" s="13"/>
      <c r="AD4" s="15"/>
    </row>
    <row r="5" spans="2:30">
      <c r="B5" s="12"/>
      <c r="C5" s="13"/>
      <c r="D5" s="13"/>
      <c r="E5" s="13"/>
      <c r="F5" s="13"/>
      <c r="G5" s="13"/>
      <c r="H5" s="16" t="s">
        <v>7</v>
      </c>
      <c r="I5" s="13"/>
      <c r="J5" s="15"/>
      <c r="L5" s="12"/>
      <c r="M5" s="13" t="s">
        <v>65</v>
      </c>
      <c r="N5" s="13"/>
      <c r="O5" s="13">
        <v>12</v>
      </c>
      <c r="P5" s="13"/>
      <c r="Q5" s="13"/>
      <c r="R5" s="16" t="s">
        <v>7</v>
      </c>
      <c r="S5" s="13"/>
      <c r="T5" s="15"/>
      <c r="V5" s="12"/>
      <c r="W5" s="13" t="s">
        <v>65</v>
      </c>
      <c r="X5" s="13"/>
      <c r="Y5" s="13">
        <v>12</v>
      </c>
      <c r="Z5" s="13"/>
      <c r="AA5" s="13"/>
      <c r="AB5" s="16" t="s">
        <v>7</v>
      </c>
      <c r="AC5" s="13"/>
      <c r="AD5" s="15"/>
    </row>
    <row r="6" spans="2:30">
      <c r="B6" s="12"/>
      <c r="C6" s="13"/>
      <c r="D6" s="13"/>
      <c r="E6" s="13"/>
      <c r="F6" s="13"/>
      <c r="G6" s="13"/>
      <c r="H6" s="13" t="s">
        <v>3</v>
      </c>
      <c r="I6" s="13"/>
      <c r="J6" s="15"/>
      <c r="L6" s="12"/>
      <c r="M6" s="13"/>
      <c r="N6" s="13"/>
      <c r="O6" s="13"/>
      <c r="P6" s="13"/>
      <c r="Q6" s="13"/>
      <c r="R6" s="13" t="s">
        <v>3</v>
      </c>
      <c r="S6" s="13"/>
      <c r="T6" s="15"/>
      <c r="V6" s="12"/>
      <c r="W6" s="13"/>
      <c r="X6" s="13"/>
      <c r="Y6" s="13"/>
      <c r="Z6" s="13"/>
      <c r="AA6" s="13"/>
      <c r="AB6" s="13" t="s">
        <v>3</v>
      </c>
      <c r="AC6" s="13"/>
      <c r="AD6" s="15"/>
    </row>
    <row r="7" spans="2:30">
      <c r="B7" s="12"/>
      <c r="C7" s="13"/>
      <c r="D7" s="13"/>
      <c r="E7" s="13"/>
      <c r="F7" s="13"/>
      <c r="G7" s="13"/>
      <c r="H7" s="13" t="s">
        <v>1</v>
      </c>
      <c r="I7" s="13"/>
      <c r="J7" s="15"/>
      <c r="L7" s="12"/>
      <c r="M7" s="13"/>
      <c r="N7" s="13"/>
      <c r="O7" s="13"/>
      <c r="P7" s="13"/>
      <c r="Q7" s="13"/>
      <c r="R7" s="13" t="s">
        <v>1</v>
      </c>
      <c r="S7" s="13"/>
      <c r="T7" s="15"/>
      <c r="V7" s="12"/>
      <c r="W7" s="13"/>
      <c r="X7" s="13"/>
      <c r="Y7" s="13"/>
      <c r="Z7" s="13"/>
      <c r="AA7" s="13"/>
      <c r="AB7" s="13" t="s">
        <v>1</v>
      </c>
      <c r="AC7" s="13"/>
      <c r="AD7" s="15"/>
    </row>
    <row r="8" spans="2:30" ht="18">
      <c r="B8" s="12"/>
      <c r="C8" s="13"/>
      <c r="D8" s="13"/>
      <c r="E8" s="13"/>
      <c r="F8" s="13"/>
      <c r="G8" s="13"/>
      <c r="H8" s="13" t="s">
        <v>6</v>
      </c>
      <c r="I8" s="13"/>
      <c r="J8" s="15"/>
      <c r="L8" s="12"/>
      <c r="M8" s="13"/>
      <c r="N8" s="13"/>
      <c r="O8" s="13"/>
      <c r="P8" s="13"/>
      <c r="Q8" s="13"/>
      <c r="R8" s="13" t="s">
        <v>6</v>
      </c>
      <c r="S8" s="13"/>
      <c r="T8" s="15"/>
      <c r="V8" s="12"/>
      <c r="W8" s="13"/>
      <c r="X8" s="13"/>
      <c r="Y8" s="13"/>
      <c r="Z8" s="13"/>
      <c r="AA8" s="13"/>
      <c r="AB8" s="13" t="s">
        <v>6</v>
      </c>
      <c r="AC8" s="13"/>
      <c r="AD8" s="15"/>
    </row>
    <row r="9" spans="2:30">
      <c r="B9" s="12"/>
      <c r="C9" s="13"/>
      <c r="D9" s="13"/>
      <c r="E9" s="13"/>
      <c r="F9" s="13"/>
      <c r="G9" s="13"/>
      <c r="H9" s="13"/>
      <c r="I9" s="13"/>
      <c r="J9" s="15"/>
      <c r="L9" s="12">
        <f>12+6+10</f>
        <v>28</v>
      </c>
      <c r="M9" s="29">
        <f>5+5+S11</f>
        <v>25</v>
      </c>
      <c r="N9" s="30">
        <f>12+6+10</f>
        <v>28</v>
      </c>
      <c r="O9" s="13"/>
      <c r="P9" s="13"/>
      <c r="Q9" s="13"/>
      <c r="R9" s="27" t="s">
        <v>55</v>
      </c>
      <c r="S9" s="13">
        <v>41</v>
      </c>
      <c r="T9" s="15"/>
      <c r="V9" s="12">
        <v>20</v>
      </c>
      <c r="W9" s="29">
        <f>20+20+AC11</f>
        <v>59</v>
      </c>
      <c r="X9" s="30">
        <v>20</v>
      </c>
      <c r="Y9" s="13"/>
      <c r="Z9" s="13"/>
      <c r="AA9" s="13"/>
      <c r="AB9" s="27" t="s">
        <v>55</v>
      </c>
      <c r="AC9" s="13">
        <v>41</v>
      </c>
      <c r="AD9" s="15"/>
    </row>
    <row r="10" spans="2:30">
      <c r="B10" s="12"/>
      <c r="C10" s="13"/>
      <c r="D10" s="13"/>
      <c r="E10" s="13"/>
      <c r="F10" s="13"/>
      <c r="G10" s="13"/>
      <c r="H10" s="13"/>
      <c r="I10" s="13"/>
      <c r="J10" s="15"/>
      <c r="L10" s="12"/>
      <c r="M10" s="13"/>
      <c r="N10" s="13"/>
      <c r="O10" s="13"/>
      <c r="P10" s="13"/>
      <c r="Q10" s="13"/>
      <c r="R10" s="27" t="s">
        <v>56</v>
      </c>
      <c r="S10" s="13">
        <v>13</v>
      </c>
      <c r="T10" s="15"/>
      <c r="V10" s="12"/>
      <c r="W10" s="13"/>
      <c r="X10" s="13"/>
      <c r="Y10" s="13"/>
      <c r="Z10" s="13"/>
      <c r="AA10" s="13"/>
      <c r="AB10" s="27" t="s">
        <v>56</v>
      </c>
      <c r="AC10" s="13">
        <v>15</v>
      </c>
      <c r="AD10" s="15"/>
    </row>
    <row r="11" spans="2:30">
      <c r="B11" s="12"/>
      <c r="C11" s="13"/>
      <c r="D11" s="13"/>
      <c r="E11" s="13"/>
      <c r="F11" s="13"/>
      <c r="G11" s="13"/>
      <c r="H11" s="13"/>
      <c r="I11" s="13"/>
      <c r="J11" s="15"/>
      <c r="L11" s="12"/>
      <c r="M11" s="13"/>
      <c r="N11" s="13"/>
      <c r="O11" s="13"/>
      <c r="P11" s="13"/>
      <c r="Q11" s="13"/>
      <c r="R11" s="27" t="s">
        <v>61</v>
      </c>
      <c r="S11" s="13">
        <v>15</v>
      </c>
      <c r="T11" s="15"/>
      <c r="V11" s="12"/>
      <c r="W11" s="13"/>
      <c r="X11" s="13"/>
      <c r="Y11" s="13"/>
      <c r="Z11" s="13"/>
      <c r="AA11" s="13"/>
      <c r="AB11" s="27" t="s">
        <v>61</v>
      </c>
      <c r="AC11" s="13">
        <v>19</v>
      </c>
      <c r="AD11" s="15"/>
    </row>
    <row r="12" spans="2:30">
      <c r="B12" s="12"/>
      <c r="C12" s="13"/>
      <c r="D12" s="13"/>
      <c r="E12" s="13"/>
      <c r="F12" s="13"/>
      <c r="G12" s="13"/>
      <c r="H12" s="13"/>
      <c r="I12" s="13"/>
      <c r="J12" s="15"/>
      <c r="L12" s="12"/>
      <c r="M12" s="13"/>
      <c r="N12" s="13"/>
      <c r="O12" s="13"/>
      <c r="P12" s="13"/>
      <c r="Q12" s="13"/>
      <c r="R12" s="13"/>
      <c r="S12" s="13"/>
      <c r="T12" s="15"/>
      <c r="V12" s="12"/>
      <c r="W12" s="13"/>
      <c r="X12" s="13"/>
      <c r="Y12" s="13"/>
      <c r="Z12" s="13"/>
      <c r="AA12" s="13"/>
      <c r="AB12" s="13"/>
      <c r="AC12" s="13"/>
      <c r="AD12" s="15"/>
    </row>
    <row r="13" spans="2:30">
      <c r="B13" s="12"/>
      <c r="C13" s="13"/>
      <c r="D13" s="13"/>
      <c r="E13" s="13"/>
      <c r="F13" s="13"/>
      <c r="G13" s="13"/>
      <c r="H13" s="13"/>
      <c r="I13" s="13"/>
      <c r="J13" s="15"/>
      <c r="L13" s="12"/>
      <c r="M13" s="13"/>
      <c r="N13" s="13"/>
      <c r="O13" s="13"/>
      <c r="P13" s="13"/>
      <c r="Q13" s="13"/>
      <c r="R13" s="13"/>
      <c r="S13" s="13"/>
      <c r="T13" s="15"/>
      <c r="V13" s="12"/>
      <c r="W13" s="13"/>
      <c r="X13" s="13"/>
      <c r="Y13" s="13"/>
      <c r="Z13" s="13"/>
      <c r="AA13" s="13"/>
      <c r="AB13" s="13"/>
      <c r="AC13" s="13"/>
      <c r="AD13" s="15"/>
    </row>
    <row r="14" spans="2:30">
      <c r="B14" s="12"/>
      <c r="C14" s="13"/>
      <c r="D14" s="13"/>
      <c r="E14" s="13"/>
      <c r="F14" s="13"/>
      <c r="G14" s="13"/>
      <c r="H14" s="13"/>
      <c r="I14" s="13"/>
      <c r="J14" s="15"/>
      <c r="L14" s="12"/>
      <c r="M14" s="13">
        <v>12</v>
      </c>
      <c r="N14" s="13"/>
      <c r="O14" s="13"/>
      <c r="P14" s="13"/>
      <c r="Q14" s="13"/>
      <c r="R14" s="13"/>
      <c r="S14" s="13" t="s">
        <v>107</v>
      </c>
      <c r="T14" s="15"/>
      <c r="V14" s="12">
        <v>12</v>
      </c>
      <c r="W14" s="13"/>
      <c r="X14" s="13"/>
      <c r="Y14" s="13"/>
      <c r="Z14" s="13"/>
      <c r="AA14" s="13"/>
      <c r="AB14" s="13"/>
      <c r="AC14" s="13" t="s">
        <v>107</v>
      </c>
      <c r="AD14" s="15"/>
    </row>
    <row r="15" spans="2:30">
      <c r="B15" s="12"/>
      <c r="C15" s="13"/>
      <c r="D15" s="13"/>
      <c r="E15" s="13"/>
      <c r="F15" s="13"/>
      <c r="G15" s="13"/>
      <c r="H15" s="13"/>
      <c r="I15" s="13"/>
      <c r="J15" s="15"/>
      <c r="L15" s="12"/>
      <c r="N15" s="13">
        <v>15</v>
      </c>
      <c r="O15" s="13">
        <v>42</v>
      </c>
      <c r="P15" s="13"/>
      <c r="Q15" s="13">
        <f>15+10</f>
        <v>25</v>
      </c>
      <c r="R15" s="13"/>
      <c r="S15" s="13"/>
      <c r="T15" s="15"/>
      <c r="V15" s="12"/>
      <c r="W15" s="13">
        <v>18</v>
      </c>
      <c r="X15" s="13"/>
      <c r="Y15" s="13">
        <v>23</v>
      </c>
      <c r="Z15" s="13"/>
      <c r="AA15" s="13" t="s">
        <v>60</v>
      </c>
      <c r="AB15" s="13"/>
      <c r="AC15" s="13"/>
      <c r="AD15" s="15"/>
    </row>
    <row r="16" spans="2:30">
      <c r="B16" s="12"/>
      <c r="C16" s="13"/>
      <c r="D16" s="13"/>
      <c r="E16" s="13"/>
      <c r="F16" s="13"/>
      <c r="G16" s="13"/>
      <c r="H16" s="13"/>
      <c r="I16" s="13"/>
      <c r="J16" s="15"/>
      <c r="L16" s="12"/>
      <c r="M16" s="13"/>
      <c r="N16" s="13"/>
      <c r="O16" s="28" t="s">
        <v>62</v>
      </c>
      <c r="P16" s="13"/>
      <c r="Q16" s="13"/>
      <c r="R16" s="13"/>
      <c r="S16" s="13"/>
      <c r="T16" s="15"/>
      <c r="V16" s="12"/>
      <c r="W16" s="13"/>
      <c r="X16" s="13"/>
      <c r="Y16" s="28" t="s">
        <v>62</v>
      </c>
      <c r="Z16" s="13"/>
      <c r="AA16" s="13"/>
      <c r="AB16" s="13"/>
      <c r="AC16" s="13"/>
      <c r="AD16" s="15"/>
    </row>
    <row r="17" spans="2:30">
      <c r="B17" s="12"/>
      <c r="C17" s="13"/>
      <c r="D17" s="13"/>
      <c r="E17" s="13"/>
      <c r="F17" s="13"/>
      <c r="G17" s="16" t="s">
        <v>2</v>
      </c>
      <c r="H17" s="13"/>
      <c r="I17" s="13"/>
      <c r="J17" s="15"/>
      <c r="L17" s="12"/>
      <c r="M17" s="13"/>
      <c r="N17" s="13"/>
      <c r="O17" s="45" t="s">
        <v>108</v>
      </c>
      <c r="P17" s="13"/>
      <c r="Q17" s="16" t="s">
        <v>2</v>
      </c>
      <c r="R17" s="13"/>
      <c r="S17" s="13"/>
      <c r="T17" s="15"/>
      <c r="V17" s="12"/>
      <c r="W17" s="13"/>
      <c r="X17" s="13"/>
      <c r="Y17" s="13"/>
      <c r="Z17" s="13"/>
      <c r="AA17" s="16" t="s">
        <v>2</v>
      </c>
      <c r="AB17" s="13"/>
      <c r="AC17" s="13"/>
      <c r="AD17" s="15"/>
    </row>
    <row r="18" spans="2:30">
      <c r="B18" s="12"/>
      <c r="C18" s="13"/>
      <c r="D18" s="13"/>
      <c r="E18" s="13"/>
      <c r="F18" s="13"/>
      <c r="G18" s="13" t="s">
        <v>4</v>
      </c>
      <c r="H18" s="13"/>
      <c r="I18" s="13"/>
      <c r="J18" s="15"/>
      <c r="L18" s="12"/>
      <c r="M18" s="13"/>
      <c r="N18" s="13"/>
      <c r="O18" s="13"/>
      <c r="P18" s="13"/>
      <c r="Q18" s="13" t="s">
        <v>4</v>
      </c>
      <c r="R18" s="13"/>
      <c r="S18" s="13"/>
      <c r="T18" s="15"/>
      <c r="V18" s="12"/>
      <c r="W18" s="13"/>
      <c r="X18" s="13"/>
      <c r="Y18" s="13"/>
      <c r="Z18" s="13"/>
      <c r="AA18" s="13" t="s">
        <v>4</v>
      </c>
      <c r="AB18" s="13"/>
      <c r="AC18" s="13"/>
      <c r="AD18" s="15"/>
    </row>
    <row r="19" spans="2:30">
      <c r="B19" s="12"/>
      <c r="C19" s="13"/>
      <c r="D19" s="13"/>
      <c r="E19" s="13"/>
      <c r="F19" s="13"/>
      <c r="G19" s="13" t="s">
        <v>5</v>
      </c>
      <c r="H19" s="13"/>
      <c r="I19" s="13"/>
      <c r="J19" s="15"/>
      <c r="L19" s="12"/>
      <c r="M19" s="13"/>
      <c r="N19" s="13"/>
      <c r="O19" s="13"/>
      <c r="P19" s="13"/>
      <c r="Q19" s="13" t="s">
        <v>5</v>
      </c>
      <c r="R19" s="13"/>
      <c r="S19" s="13"/>
      <c r="T19" s="15"/>
      <c r="V19" s="12"/>
      <c r="W19" s="13"/>
      <c r="X19" s="13"/>
      <c r="Y19" s="13"/>
      <c r="Z19" s="13"/>
      <c r="AA19" s="13" t="s">
        <v>5</v>
      </c>
      <c r="AB19" s="13"/>
      <c r="AC19" s="13"/>
      <c r="AD19" s="15"/>
    </row>
    <row r="20" spans="2:30">
      <c r="B20" s="12"/>
      <c r="C20" s="13"/>
      <c r="D20" s="13"/>
      <c r="E20" s="13"/>
      <c r="F20" s="13"/>
      <c r="G20" s="13"/>
      <c r="H20" s="13"/>
      <c r="I20" s="13"/>
      <c r="J20" s="15"/>
      <c r="L20" s="12"/>
      <c r="M20" s="13"/>
      <c r="N20" s="13"/>
      <c r="O20" s="13"/>
      <c r="P20" s="13"/>
      <c r="Q20" s="27" t="s">
        <v>55</v>
      </c>
      <c r="R20" s="13">
        <v>18</v>
      </c>
      <c r="S20" s="13"/>
      <c r="T20" s="15"/>
      <c r="V20" s="12"/>
      <c r="W20" s="13"/>
      <c r="X20" s="13"/>
      <c r="Y20" s="13"/>
      <c r="Z20" s="13"/>
      <c r="AA20" s="27" t="s">
        <v>55</v>
      </c>
      <c r="AB20" s="13">
        <v>18</v>
      </c>
      <c r="AC20" s="13"/>
      <c r="AD20" s="15"/>
    </row>
    <row r="21" spans="2:30">
      <c r="B21" s="12"/>
      <c r="C21" s="13"/>
      <c r="D21" s="13"/>
      <c r="E21" s="13"/>
      <c r="F21" s="13"/>
      <c r="G21" s="13"/>
      <c r="H21" s="13"/>
      <c r="I21" s="13"/>
      <c r="J21" s="15"/>
      <c r="L21" s="12"/>
      <c r="M21" s="13"/>
      <c r="N21" s="13"/>
      <c r="O21" s="13"/>
      <c r="P21" s="13"/>
      <c r="Q21" s="27" t="s">
        <v>57</v>
      </c>
      <c r="R21" s="13">
        <v>12</v>
      </c>
      <c r="S21" s="13"/>
      <c r="T21" s="15"/>
      <c r="V21" s="12"/>
      <c r="W21" s="13"/>
      <c r="X21" s="13"/>
      <c r="Y21" s="13"/>
      <c r="Z21" s="13"/>
      <c r="AA21" s="27" t="s">
        <v>57</v>
      </c>
      <c r="AB21" s="13">
        <v>12</v>
      </c>
      <c r="AC21" s="13"/>
      <c r="AD21" s="15"/>
    </row>
    <row r="22" spans="2:30">
      <c r="B22" s="12"/>
      <c r="C22" s="13"/>
      <c r="D22" s="13"/>
      <c r="E22" s="17" t="s">
        <v>44</v>
      </c>
      <c r="F22" s="13"/>
      <c r="G22" s="13"/>
      <c r="H22" s="13"/>
      <c r="I22" s="13"/>
      <c r="J22" s="15"/>
      <c r="L22" s="12"/>
      <c r="M22" s="13"/>
      <c r="N22" s="13"/>
      <c r="O22" s="17" t="s">
        <v>16</v>
      </c>
      <c r="P22" s="13"/>
      <c r="Q22" s="13"/>
      <c r="R22" s="13"/>
      <c r="S22" s="13"/>
      <c r="T22" s="15"/>
      <c r="V22" s="12"/>
      <c r="W22" s="13"/>
      <c r="X22" s="13"/>
      <c r="Y22" s="17" t="s">
        <v>27</v>
      </c>
      <c r="Z22" s="13"/>
      <c r="AA22" s="13"/>
      <c r="AB22" s="13"/>
      <c r="AC22" s="13"/>
      <c r="AD22" s="15"/>
    </row>
    <row r="23" spans="2:30">
      <c r="B23" s="18"/>
      <c r="C23" s="19"/>
      <c r="D23" s="19"/>
      <c r="E23" s="19"/>
      <c r="F23" s="19"/>
      <c r="G23" s="19"/>
      <c r="H23" s="19"/>
      <c r="I23" s="19"/>
      <c r="J23" s="20"/>
      <c r="L23" s="18"/>
      <c r="M23" s="19"/>
      <c r="N23" s="19"/>
      <c r="O23" s="41" t="s">
        <v>96</v>
      </c>
      <c r="P23" s="19"/>
      <c r="Q23" s="19"/>
      <c r="R23" s="19"/>
      <c r="S23" s="19"/>
      <c r="T23" s="20"/>
      <c r="V23" s="18"/>
      <c r="W23" s="19"/>
      <c r="X23" s="19"/>
      <c r="Y23" s="41" t="s">
        <v>97</v>
      </c>
      <c r="Z23" s="19"/>
      <c r="AA23" s="19"/>
      <c r="AB23" s="19"/>
      <c r="AC23" s="19"/>
      <c r="AD23" s="20"/>
    </row>
    <row r="24" spans="2:30">
      <c r="B24" s="1" t="s">
        <v>0</v>
      </c>
    </row>
    <row r="25" spans="2:30">
      <c r="F25" t="s">
        <v>55</v>
      </c>
      <c r="G25" t="s">
        <v>52</v>
      </c>
      <c r="H25" t="s">
        <v>53</v>
      </c>
      <c r="I25" s="21" t="s">
        <v>54</v>
      </c>
      <c r="N25" t="s">
        <v>179</v>
      </c>
      <c r="O25" t="s">
        <v>180</v>
      </c>
      <c r="X25" t="s">
        <v>179</v>
      </c>
      <c r="Y25" t="s">
        <v>181</v>
      </c>
    </row>
    <row r="26" spans="2:30">
      <c r="B26" t="s">
        <v>50</v>
      </c>
      <c r="D26" t="s">
        <v>49</v>
      </c>
      <c r="E26">
        <v>43</v>
      </c>
      <c r="F26">
        <f>H26*2</f>
        <v>41</v>
      </c>
      <c r="G26">
        <f>E26/2</f>
        <v>21.5</v>
      </c>
      <c r="H26">
        <f>G26-1</f>
        <v>20.5</v>
      </c>
    </row>
    <row r="27" spans="2:30">
      <c r="B27" t="s">
        <v>2</v>
      </c>
      <c r="D27" t="s">
        <v>49</v>
      </c>
      <c r="E27">
        <v>20</v>
      </c>
      <c r="F27">
        <f>H27*2</f>
        <v>18</v>
      </c>
      <c r="G27">
        <f>E27/2</f>
        <v>10</v>
      </c>
      <c r="H27">
        <f>G27-1</f>
        <v>9</v>
      </c>
      <c r="W27" s="58">
        <v>15</v>
      </c>
    </row>
    <row r="28" spans="2:30">
      <c r="M28">
        <v>13</v>
      </c>
    </row>
    <row r="29" spans="2:30">
      <c r="F29" s="25"/>
      <c r="G29" s="26" t="s">
        <v>51</v>
      </c>
      <c r="H29" s="22">
        <f>H26+H27</f>
        <v>29.5</v>
      </c>
      <c r="N29" s="57">
        <v>50</v>
      </c>
      <c r="O29">
        <v>40</v>
      </c>
      <c r="Q29" t="s">
        <v>178</v>
      </c>
      <c r="W29">
        <v>18</v>
      </c>
      <c r="Y29">
        <v>24</v>
      </c>
      <c r="AA29">
        <v>148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Q2:AC22"/>
  <sheetViews>
    <sheetView showGridLines="0" zoomScale="70" zoomScaleNormal="70" workbookViewId="0"/>
  </sheetViews>
  <sheetFormatPr defaultRowHeight="15"/>
  <cols>
    <col min="16" max="16" width="6.42578125" customWidth="1"/>
    <col min="17" max="17" width="6" customWidth="1"/>
    <col min="18" max="18" width="10.42578125" customWidth="1"/>
  </cols>
  <sheetData>
    <row r="2" spans="17:29">
      <c r="Q2" t="s">
        <v>130</v>
      </c>
      <c r="R2">
        <v>47</v>
      </c>
    </row>
    <row r="3" spans="17:29">
      <c r="Q3" t="s">
        <v>131</v>
      </c>
      <c r="R3">
        <v>42</v>
      </c>
    </row>
    <row r="5" spans="17:29">
      <c r="Q5" t="s">
        <v>66</v>
      </c>
      <c r="R5">
        <f>R2</f>
        <v>47</v>
      </c>
      <c r="S5" t="s">
        <v>132</v>
      </c>
      <c r="V5" s="84" t="s">
        <v>128</v>
      </c>
      <c r="W5" s="85"/>
      <c r="X5" s="85"/>
      <c r="Y5" s="85"/>
      <c r="Z5" s="85"/>
      <c r="AA5" s="85"/>
      <c r="AB5" s="85"/>
      <c r="AC5" s="86"/>
    </row>
    <row r="6" spans="17:29">
      <c r="Q6" t="s">
        <v>68</v>
      </c>
      <c r="R6">
        <f>R3</f>
        <v>42</v>
      </c>
      <c r="S6" t="s">
        <v>132</v>
      </c>
      <c r="V6" s="12"/>
      <c r="W6" s="13"/>
      <c r="X6" s="13"/>
      <c r="Y6" s="13"/>
      <c r="Z6" s="13"/>
      <c r="AA6" s="13"/>
      <c r="AB6" s="13"/>
      <c r="AC6" s="15"/>
    </row>
    <row r="7" spans="17:29">
      <c r="Q7" t="s">
        <v>71</v>
      </c>
      <c r="R7">
        <f>R3/2</f>
        <v>21</v>
      </c>
      <c r="V7" s="12"/>
      <c r="W7" s="13"/>
      <c r="X7" s="13"/>
      <c r="Y7" s="13"/>
      <c r="Z7" s="13"/>
      <c r="AA7" s="13"/>
      <c r="AB7" s="13"/>
      <c r="AC7" s="15"/>
    </row>
    <row r="8" spans="17:29">
      <c r="Q8" t="s">
        <v>133</v>
      </c>
      <c r="R8">
        <f>R3+15+15</f>
        <v>72</v>
      </c>
      <c r="V8" s="12"/>
      <c r="W8" s="13"/>
      <c r="X8" s="13"/>
      <c r="Y8" s="13"/>
      <c r="Z8" s="13"/>
      <c r="AA8" s="13"/>
      <c r="AB8" s="13"/>
      <c r="AC8" s="15"/>
    </row>
    <row r="9" spans="17:29">
      <c r="Q9" t="s">
        <v>134</v>
      </c>
      <c r="R9">
        <f>R3</f>
        <v>42</v>
      </c>
      <c r="S9" t="s">
        <v>135</v>
      </c>
      <c r="V9" s="12"/>
      <c r="W9" s="13"/>
      <c r="X9" s="13"/>
      <c r="Y9" s="13"/>
      <c r="Z9" s="13"/>
      <c r="AA9" s="13"/>
      <c r="AB9" s="13"/>
      <c r="AC9" s="15"/>
    </row>
    <row r="10" spans="17:29">
      <c r="V10" s="12"/>
      <c r="W10" s="13"/>
      <c r="X10" s="29" t="s">
        <v>71</v>
      </c>
      <c r="Y10" s="13"/>
      <c r="Z10" s="13" t="s">
        <v>68</v>
      </c>
      <c r="AA10" s="13"/>
      <c r="AB10" s="13"/>
      <c r="AC10" s="15"/>
    </row>
    <row r="11" spans="17:29">
      <c r="V11" s="12"/>
      <c r="W11" s="13"/>
      <c r="X11" s="13"/>
      <c r="Y11" s="13"/>
      <c r="Z11" s="13"/>
      <c r="AA11" s="13"/>
      <c r="AB11" s="13"/>
      <c r="AC11" s="15"/>
    </row>
    <row r="12" spans="17:29">
      <c r="V12" s="12"/>
      <c r="W12" s="13"/>
      <c r="X12" s="13"/>
      <c r="Y12" s="52" t="s">
        <v>134</v>
      </c>
      <c r="Z12" s="13"/>
      <c r="AA12" s="13"/>
      <c r="AB12" s="13"/>
      <c r="AC12" s="15"/>
    </row>
    <row r="13" spans="17:29">
      <c r="V13" s="12"/>
      <c r="W13" s="13"/>
      <c r="X13" s="13"/>
      <c r="Y13" s="52"/>
      <c r="Z13" s="13"/>
      <c r="AA13" s="13"/>
      <c r="AB13" s="13"/>
      <c r="AC13" s="15"/>
    </row>
    <row r="14" spans="17:29">
      <c r="V14" s="12"/>
      <c r="W14" s="13"/>
      <c r="X14" s="13"/>
      <c r="Y14" s="13"/>
      <c r="Z14" s="13"/>
      <c r="AA14" s="13"/>
      <c r="AB14" s="13"/>
      <c r="AC14" s="15"/>
    </row>
    <row r="15" spans="17:29">
      <c r="V15" s="12"/>
      <c r="W15" s="13"/>
      <c r="X15" s="13"/>
      <c r="Y15" s="13"/>
      <c r="Z15" s="13"/>
      <c r="AA15" s="13"/>
      <c r="AB15" s="13"/>
      <c r="AC15" s="15"/>
    </row>
    <row r="16" spans="17:29">
      <c r="V16" s="12"/>
      <c r="W16" s="13"/>
      <c r="X16" s="13"/>
      <c r="Y16" s="13"/>
      <c r="Z16" s="13"/>
      <c r="AA16" s="13"/>
      <c r="AB16" s="13"/>
      <c r="AC16" s="15"/>
    </row>
    <row r="17" spans="22:29">
      <c r="V17" s="12"/>
      <c r="W17" s="13"/>
      <c r="X17" s="13"/>
      <c r="Y17" s="13"/>
      <c r="Z17" s="13"/>
      <c r="AA17" s="13"/>
      <c r="AB17" s="13" t="s">
        <v>66</v>
      </c>
      <c r="AC17" s="15"/>
    </row>
    <row r="18" spans="22:29">
      <c r="V18" s="12"/>
      <c r="W18" s="13"/>
      <c r="X18" s="13"/>
      <c r="Y18" s="13"/>
      <c r="Z18" s="13"/>
      <c r="AA18" s="13"/>
      <c r="AB18" s="13"/>
      <c r="AC18" s="15"/>
    </row>
    <row r="19" spans="22:29">
      <c r="V19" s="12"/>
      <c r="W19" s="13"/>
      <c r="X19" s="13"/>
      <c r="Y19" s="13"/>
      <c r="Z19" s="13"/>
      <c r="AA19" s="13"/>
      <c r="AB19" s="13"/>
      <c r="AC19" s="15"/>
    </row>
    <row r="20" spans="22:29">
      <c r="V20" s="12"/>
      <c r="W20" s="52" t="s">
        <v>133</v>
      </c>
      <c r="X20" s="13"/>
      <c r="Y20" s="13"/>
      <c r="Z20" s="13"/>
      <c r="AA20" s="13"/>
      <c r="AB20" s="13"/>
      <c r="AC20" s="15"/>
    </row>
    <row r="21" spans="22:29">
      <c r="V21" s="12"/>
      <c r="W21" s="13"/>
      <c r="X21" s="13"/>
      <c r="Y21" s="13"/>
      <c r="Z21" s="13"/>
      <c r="AA21" s="13"/>
      <c r="AB21" s="13"/>
      <c r="AC21" s="15"/>
    </row>
    <row r="22" spans="22:29">
      <c r="V22" s="18"/>
      <c r="W22" s="19"/>
      <c r="X22" s="19"/>
      <c r="Y22" s="19"/>
      <c r="Z22" s="19"/>
      <c r="AA22" s="19"/>
      <c r="AB22" s="19"/>
      <c r="AC22" s="20"/>
    </row>
  </sheetData>
  <mergeCells count="1">
    <mergeCell ref="V5:AC5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K3:M10"/>
  <sheetViews>
    <sheetView zoomScaleNormal="100" workbookViewId="0">
      <selection activeCell="M7" sqref="M7"/>
    </sheetView>
  </sheetViews>
  <sheetFormatPr defaultRowHeight="15"/>
  <cols>
    <col min="11" max="11" width="13.7109375" customWidth="1"/>
  </cols>
  <sheetData>
    <row r="3" spans="11:13">
      <c r="K3" t="s">
        <v>159</v>
      </c>
      <c r="L3" t="s">
        <v>160</v>
      </c>
    </row>
    <row r="4" spans="11:13">
      <c r="K4" t="s">
        <v>66</v>
      </c>
      <c r="L4">
        <v>32</v>
      </c>
      <c r="M4" t="s">
        <v>46</v>
      </c>
    </row>
    <row r="5" spans="11:13">
      <c r="K5" t="s">
        <v>168</v>
      </c>
      <c r="L5">
        <v>22</v>
      </c>
      <c r="M5" t="s">
        <v>46</v>
      </c>
    </row>
    <row r="6" spans="11:13">
      <c r="K6" t="s">
        <v>169</v>
      </c>
      <c r="L6">
        <f>L4-L5</f>
        <v>10</v>
      </c>
      <c r="M6" t="s">
        <v>46</v>
      </c>
    </row>
    <row r="7" spans="11:13">
      <c r="K7" t="s">
        <v>161</v>
      </c>
      <c r="L7">
        <v>2</v>
      </c>
      <c r="M7" t="s">
        <v>162</v>
      </c>
    </row>
    <row r="10" spans="11:13">
      <c r="K10" t="s">
        <v>165</v>
      </c>
      <c r="M10" s="56" t="s">
        <v>166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B2:D14"/>
  <sheetViews>
    <sheetView showGridLines="0" zoomScale="130" zoomScaleNormal="130" workbookViewId="0">
      <selection activeCell="A13" sqref="A13"/>
    </sheetView>
  </sheetViews>
  <sheetFormatPr defaultRowHeight="15"/>
  <sheetData>
    <row r="2" spans="2:4">
      <c r="B2" t="s">
        <v>159</v>
      </c>
      <c r="C2" t="s">
        <v>163</v>
      </c>
    </row>
    <row r="4" spans="2:4">
      <c r="B4" s="22" t="s">
        <v>56</v>
      </c>
      <c r="C4" s="22">
        <v>10</v>
      </c>
      <c r="D4" s="22" t="s">
        <v>46</v>
      </c>
    </row>
    <row r="5" spans="2:4">
      <c r="B5" s="22" t="s">
        <v>49</v>
      </c>
      <c r="C5" s="22">
        <v>19</v>
      </c>
      <c r="D5" s="22" t="s">
        <v>46</v>
      </c>
    </row>
    <row r="6" spans="2:4">
      <c r="B6" s="22" t="s">
        <v>164</v>
      </c>
      <c r="C6" s="22">
        <v>5</v>
      </c>
      <c r="D6" s="22" t="s">
        <v>46</v>
      </c>
    </row>
    <row r="8" spans="2:4">
      <c r="B8" t="s">
        <v>161</v>
      </c>
      <c r="C8">
        <v>10</v>
      </c>
      <c r="D8" t="s">
        <v>162</v>
      </c>
    </row>
    <row r="14" spans="2:4">
      <c r="B14" t="s">
        <v>165</v>
      </c>
      <c r="D14" s="56" t="s">
        <v>167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XFD27"/>
  <sheetViews>
    <sheetView showGridLines="0" topLeftCell="D1" zoomScale="85" zoomScaleNormal="85" workbookViewId="0">
      <selection activeCell="AG11" sqref="AG11"/>
    </sheetView>
  </sheetViews>
  <sheetFormatPr defaultRowHeight="15"/>
  <cols>
    <col min="1" max="1" width="0.85546875" customWidth="1"/>
    <col min="2" max="2" width="4.5703125" customWidth="1"/>
    <col min="10" max="10" width="9.140625" customWidth="1"/>
    <col min="11" max="11" width="2.7109375" customWidth="1"/>
    <col min="12" max="12" width="1.7109375" customWidth="1"/>
    <col min="13" max="13" width="6.7109375" customWidth="1"/>
    <col min="14" max="14" width="8.140625" customWidth="1"/>
    <col min="15" max="15" width="9.7109375" style="31" customWidth="1"/>
    <col min="16" max="16" width="9.7109375" style="31" hidden="1" customWidth="1"/>
    <col min="17" max="17" width="11.7109375" style="31" hidden="1" customWidth="1"/>
    <col min="18" max="23" width="9.7109375" style="31" hidden="1" customWidth="1"/>
    <col min="24" max="24" width="2.85546875" customWidth="1"/>
    <col min="25" max="25" width="6.7109375" customWidth="1"/>
    <col min="26" max="26" width="8.140625" customWidth="1"/>
    <col min="27" max="28" width="9.7109375" customWidth="1"/>
    <col min="29" max="29" width="11.7109375" customWidth="1"/>
    <col min="30" max="35" width="9.7109375" customWidth="1"/>
  </cols>
  <sheetData>
    <row r="1" spans="2:36 16384:16384" ht="5.0999999999999996" customHeight="1"/>
    <row r="2" spans="2:36 16384:16384">
      <c r="B2" s="9"/>
      <c r="C2" s="10"/>
      <c r="D2" s="10"/>
      <c r="E2" s="10"/>
      <c r="F2" s="10"/>
      <c r="G2" s="10"/>
      <c r="H2" s="10"/>
      <c r="I2" s="10"/>
      <c r="J2" s="10"/>
      <c r="K2" s="11"/>
      <c r="M2" s="22" t="s">
        <v>102</v>
      </c>
      <c r="N2" s="23">
        <v>5.6</v>
      </c>
      <c r="P2" s="87" t="s">
        <v>109</v>
      </c>
      <c r="Q2" s="89"/>
    </row>
    <row r="3" spans="2:36 16384:16384" ht="15" customHeight="1">
      <c r="B3" s="12"/>
      <c r="C3" s="13"/>
      <c r="D3" s="13"/>
      <c r="E3" s="13"/>
      <c r="F3" s="13"/>
      <c r="G3" s="13"/>
      <c r="H3" s="13"/>
      <c r="I3" s="13"/>
      <c r="J3" s="13"/>
      <c r="K3" s="15"/>
    </row>
    <row r="4" spans="2:36 16384:16384">
      <c r="B4" s="12"/>
      <c r="C4" s="13"/>
      <c r="D4" s="13"/>
      <c r="E4" s="13"/>
      <c r="F4" s="32" t="s">
        <v>69</v>
      </c>
      <c r="G4" s="13"/>
      <c r="H4" s="13"/>
      <c r="I4" s="13"/>
      <c r="J4" s="13"/>
      <c r="K4" s="15"/>
      <c r="M4" s="87" t="s">
        <v>106</v>
      </c>
      <c r="N4" s="88"/>
      <c r="O4" s="88"/>
      <c r="P4" s="88"/>
      <c r="Q4" s="88"/>
      <c r="R4" s="88"/>
      <c r="S4" s="88"/>
      <c r="T4" s="88"/>
      <c r="U4" s="88"/>
      <c r="V4" s="88"/>
      <c r="W4" s="89"/>
      <c r="Y4" s="87" t="s">
        <v>170</v>
      </c>
      <c r="Z4" s="88"/>
      <c r="AA4" s="88"/>
      <c r="AB4" s="88"/>
      <c r="AC4" s="88"/>
      <c r="AD4" s="88"/>
      <c r="AE4" s="88"/>
      <c r="AF4" s="88"/>
      <c r="AG4" s="88"/>
      <c r="AH4" s="88"/>
      <c r="AI4" s="89"/>
    </row>
    <row r="5" spans="2:36 16384:16384" ht="15" customHeight="1">
      <c r="B5" s="12"/>
      <c r="C5" s="13"/>
      <c r="D5" s="13"/>
      <c r="E5" s="13"/>
      <c r="F5" s="13"/>
      <c r="G5" s="13"/>
      <c r="H5" s="13"/>
      <c r="I5" s="13"/>
      <c r="J5" s="13"/>
      <c r="K5" s="15"/>
      <c r="M5" s="90" t="s">
        <v>85</v>
      </c>
      <c r="N5" s="90"/>
      <c r="O5" s="37" t="s">
        <v>66</v>
      </c>
      <c r="P5" s="37" t="s">
        <v>67</v>
      </c>
      <c r="Q5" s="37" t="s">
        <v>68</v>
      </c>
      <c r="R5" s="37" t="s">
        <v>69</v>
      </c>
      <c r="S5" s="37" t="s">
        <v>70</v>
      </c>
      <c r="T5" s="37" t="s">
        <v>71</v>
      </c>
      <c r="U5" s="37" t="s">
        <v>72</v>
      </c>
      <c r="V5" s="37" t="s">
        <v>73</v>
      </c>
      <c r="W5" s="37" t="s">
        <v>74</v>
      </c>
      <c r="Y5" s="90" t="s">
        <v>85</v>
      </c>
      <c r="Z5" s="90"/>
      <c r="AA5" s="37" t="s">
        <v>66</v>
      </c>
      <c r="AB5" s="37" t="s">
        <v>67</v>
      </c>
      <c r="AC5" s="37" t="s">
        <v>68</v>
      </c>
      <c r="AD5" s="37" t="s">
        <v>69</v>
      </c>
      <c r="AE5" s="37" t="s">
        <v>70</v>
      </c>
      <c r="AF5" s="37" t="s">
        <v>71</v>
      </c>
      <c r="AG5" s="37" t="s">
        <v>72</v>
      </c>
      <c r="AH5" s="37" t="s">
        <v>73</v>
      </c>
      <c r="AI5" s="37" t="s">
        <v>74</v>
      </c>
    </row>
    <row r="6" spans="2:36 16384:16384" ht="15" customHeight="1">
      <c r="B6" s="12"/>
      <c r="C6" s="13"/>
      <c r="D6" s="13"/>
      <c r="E6" s="13"/>
      <c r="F6" s="13"/>
      <c r="G6" s="13"/>
      <c r="H6" s="13"/>
      <c r="I6" s="13"/>
      <c r="J6" s="13"/>
      <c r="K6" s="15"/>
      <c r="M6" s="91" t="s">
        <v>81</v>
      </c>
      <c r="N6" s="91"/>
      <c r="O6" s="92" t="s">
        <v>91</v>
      </c>
      <c r="P6" s="92" t="s">
        <v>76</v>
      </c>
      <c r="Q6" s="92" t="s">
        <v>103</v>
      </c>
      <c r="R6" s="92" t="s">
        <v>93</v>
      </c>
      <c r="S6" s="92" t="s">
        <v>93</v>
      </c>
      <c r="T6" s="92" t="s">
        <v>94</v>
      </c>
      <c r="U6" s="92" t="s">
        <v>95</v>
      </c>
      <c r="V6" s="92" t="s">
        <v>79</v>
      </c>
      <c r="W6" s="92" t="s">
        <v>80</v>
      </c>
      <c r="Y6" s="91" t="s">
        <v>81</v>
      </c>
      <c r="Z6" s="91"/>
      <c r="AA6" s="92" t="s">
        <v>91</v>
      </c>
      <c r="AB6" s="92" t="s">
        <v>76</v>
      </c>
      <c r="AC6" s="92" t="s">
        <v>103</v>
      </c>
      <c r="AD6" s="92" t="s">
        <v>93</v>
      </c>
      <c r="AE6" s="92" t="s">
        <v>93</v>
      </c>
      <c r="AF6" s="92" t="s">
        <v>94</v>
      </c>
      <c r="AG6" s="92" t="s">
        <v>95</v>
      </c>
      <c r="AH6" s="92" t="s">
        <v>79</v>
      </c>
      <c r="AI6" s="92" t="s">
        <v>80</v>
      </c>
    </row>
    <row r="7" spans="2:36 16384:16384">
      <c r="B7" s="12"/>
      <c r="C7" s="13"/>
      <c r="D7" s="13"/>
      <c r="E7" s="13"/>
      <c r="F7" s="13"/>
      <c r="G7" s="13"/>
      <c r="H7" s="13"/>
      <c r="I7" s="13"/>
      <c r="J7" s="13"/>
      <c r="K7" s="15"/>
      <c r="M7" s="91"/>
      <c r="N7" s="91"/>
      <c r="O7" s="92"/>
      <c r="P7" s="92"/>
      <c r="Q7" s="92"/>
      <c r="R7" s="92"/>
      <c r="S7" s="92"/>
      <c r="T7" s="92"/>
      <c r="U7" s="92"/>
      <c r="V7" s="92"/>
      <c r="W7" s="92"/>
      <c r="Y7" s="91"/>
      <c r="Z7" s="91"/>
      <c r="AA7" s="92"/>
      <c r="AB7" s="92"/>
      <c r="AC7" s="92"/>
      <c r="AD7" s="92"/>
      <c r="AE7" s="92"/>
      <c r="AF7" s="92"/>
      <c r="AG7" s="92"/>
      <c r="AH7" s="92"/>
      <c r="AI7" s="92"/>
    </row>
    <row r="8" spans="2:36 16384:16384" ht="15" customHeight="1">
      <c r="B8" s="12"/>
      <c r="C8" s="13"/>
      <c r="D8" s="13"/>
      <c r="E8" s="13"/>
      <c r="F8" s="13"/>
      <c r="G8" s="13"/>
      <c r="H8" s="13"/>
      <c r="I8" s="13"/>
      <c r="J8" s="13"/>
      <c r="K8" s="15"/>
      <c r="M8" s="93" t="s">
        <v>100</v>
      </c>
      <c r="N8" s="94"/>
      <c r="O8" s="38">
        <v>43</v>
      </c>
      <c r="P8" s="38">
        <f>(S8*2)+(U8*2)</f>
        <v>63</v>
      </c>
      <c r="Q8" s="38">
        <f>T8*2</f>
        <v>43</v>
      </c>
      <c r="R8" s="38">
        <f>43/2</f>
        <v>21.5</v>
      </c>
      <c r="S8" s="38">
        <f>43/2</f>
        <v>21.5</v>
      </c>
      <c r="T8" s="38">
        <v>21.5</v>
      </c>
      <c r="U8" s="38">
        <v>10</v>
      </c>
      <c r="V8" s="38">
        <v>12</v>
      </c>
      <c r="W8" s="38">
        <v>12</v>
      </c>
      <c r="Y8" s="93" t="s">
        <v>100</v>
      </c>
      <c r="Z8" s="94"/>
      <c r="AA8" s="38">
        <v>43</v>
      </c>
      <c r="AB8" s="38">
        <f>(AE8*2)+(AG8*2)</f>
        <v>63</v>
      </c>
      <c r="AC8" s="44">
        <f>AF8*2</f>
        <v>42</v>
      </c>
      <c r="AD8" s="38">
        <f>43/2</f>
        <v>21.5</v>
      </c>
      <c r="AE8" s="38">
        <f>43/2</f>
        <v>21.5</v>
      </c>
      <c r="AF8" s="44">
        <v>21</v>
      </c>
      <c r="AG8" s="38">
        <v>10</v>
      </c>
      <c r="AH8" s="44">
        <v>12</v>
      </c>
      <c r="AI8" s="44">
        <v>12</v>
      </c>
    </row>
    <row r="9" spans="2:36 16384:16384" ht="15" customHeight="1">
      <c r="B9" s="12"/>
      <c r="C9" s="13"/>
      <c r="D9" s="13"/>
      <c r="E9" s="13"/>
      <c r="F9" s="13"/>
      <c r="G9" s="13"/>
      <c r="H9" s="13"/>
      <c r="I9" s="33" t="s">
        <v>68</v>
      </c>
      <c r="J9" s="13"/>
      <c r="K9" s="15"/>
      <c r="M9" s="93" t="s">
        <v>98</v>
      </c>
      <c r="N9" s="94"/>
      <c r="O9" s="38">
        <v>3</v>
      </c>
      <c r="P9" s="38">
        <v>3</v>
      </c>
      <c r="Q9" s="38">
        <v>3</v>
      </c>
      <c r="R9" s="38">
        <v>3</v>
      </c>
      <c r="S9" s="38">
        <v>3</v>
      </c>
      <c r="T9" s="38">
        <v>3</v>
      </c>
      <c r="U9" s="38">
        <v>5</v>
      </c>
      <c r="V9" s="38">
        <v>4</v>
      </c>
      <c r="W9" s="38">
        <v>4</v>
      </c>
      <c r="Y9" s="93" t="s">
        <v>98</v>
      </c>
      <c r="Z9" s="94"/>
      <c r="AA9" s="38">
        <v>3</v>
      </c>
      <c r="AB9" s="38">
        <v>3</v>
      </c>
      <c r="AC9" s="44">
        <f>AF9</f>
        <v>0</v>
      </c>
      <c r="AD9" s="38">
        <v>3</v>
      </c>
      <c r="AE9" s="38">
        <v>3</v>
      </c>
      <c r="AF9" s="44">
        <v>0</v>
      </c>
      <c r="AG9" s="38">
        <v>2</v>
      </c>
      <c r="AH9" s="44">
        <v>8</v>
      </c>
      <c r="AI9" s="44">
        <v>8</v>
      </c>
    </row>
    <row r="10" spans="2:36 16384:16384">
      <c r="B10" s="12"/>
      <c r="C10" s="13"/>
      <c r="D10" s="13"/>
      <c r="E10" s="13"/>
      <c r="F10" s="13"/>
      <c r="G10" s="13"/>
      <c r="H10" s="13"/>
      <c r="I10" s="13"/>
      <c r="J10" s="13"/>
      <c r="K10" s="15"/>
      <c r="M10" s="93" t="s">
        <v>99</v>
      </c>
      <c r="N10" s="94"/>
      <c r="O10" s="38">
        <f>O8+(2*O9)</f>
        <v>49</v>
      </c>
      <c r="P10" s="38">
        <f t="shared" ref="P10:Q10" si="0">P8+(2*P9)</f>
        <v>69</v>
      </c>
      <c r="Q10" s="38">
        <f t="shared" si="0"/>
        <v>49</v>
      </c>
      <c r="R10" s="38">
        <f>R8+(1*R9)</f>
        <v>24.5</v>
      </c>
      <c r="S10" s="38">
        <f t="shared" ref="S10:U10" si="1">S8+(1*S9)</f>
        <v>24.5</v>
      </c>
      <c r="T10" s="38">
        <f t="shared" si="1"/>
        <v>24.5</v>
      </c>
      <c r="U10" s="38">
        <f t="shared" si="1"/>
        <v>15</v>
      </c>
      <c r="V10" s="38">
        <f t="shared" ref="V10:W10" si="2">V8+(2*V9)</f>
        <v>20</v>
      </c>
      <c r="W10" s="38">
        <f t="shared" si="2"/>
        <v>20</v>
      </c>
      <c r="Y10" s="93" t="s">
        <v>99</v>
      </c>
      <c r="Z10" s="94"/>
      <c r="AA10" s="38">
        <f>AA8+(2*AA9)</f>
        <v>49</v>
      </c>
      <c r="AB10" s="38">
        <f t="shared" ref="AB10:AC10" si="3">AB8+(2*AB9)</f>
        <v>69</v>
      </c>
      <c r="AC10" s="44">
        <f t="shared" si="3"/>
        <v>42</v>
      </c>
      <c r="AD10" s="38">
        <f>AD8+(1*AD9)</f>
        <v>24.5</v>
      </c>
      <c r="AE10" s="38">
        <f t="shared" ref="AE10:AF10" si="4">AE8+(1*AE9)</f>
        <v>24.5</v>
      </c>
      <c r="AF10" s="44">
        <f t="shared" si="4"/>
        <v>21</v>
      </c>
      <c r="AG10" s="38">
        <v>15</v>
      </c>
      <c r="AH10" s="44">
        <f t="shared" ref="AH10:AI10" si="5">AH8+(2*AH9)</f>
        <v>28</v>
      </c>
      <c r="AI10" s="44">
        <f t="shared" si="5"/>
        <v>28</v>
      </c>
      <c r="XFD10" s="38"/>
    </row>
    <row r="11" spans="2:36 16384:16384">
      <c r="B11" s="12"/>
      <c r="C11" s="13"/>
      <c r="D11" s="13"/>
      <c r="E11" s="13"/>
      <c r="F11" s="13"/>
      <c r="G11" s="13"/>
      <c r="H11" s="13"/>
      <c r="I11" s="13"/>
      <c r="J11" s="13"/>
      <c r="K11" s="15"/>
      <c r="M11" s="93" t="s">
        <v>101</v>
      </c>
      <c r="N11" s="94"/>
      <c r="O11" s="38">
        <f>O10+2*$N$2</f>
        <v>60.2</v>
      </c>
      <c r="P11" s="38">
        <f>P10+2*$N$2</f>
        <v>80.2</v>
      </c>
      <c r="Q11" s="38">
        <f>Q10+2*$N$2</f>
        <v>60.2</v>
      </c>
      <c r="R11" s="38" t="s">
        <v>105</v>
      </c>
      <c r="S11" s="38" t="s">
        <v>105</v>
      </c>
      <c r="T11" s="38" t="s">
        <v>105</v>
      </c>
      <c r="U11" s="38" t="s">
        <v>105</v>
      </c>
      <c r="V11" s="38" t="s">
        <v>105</v>
      </c>
      <c r="W11" s="38" t="s">
        <v>105</v>
      </c>
      <c r="Y11" s="93" t="s">
        <v>101</v>
      </c>
      <c r="Z11" s="94"/>
      <c r="AA11" s="38">
        <f>AA10+2*$N$2</f>
        <v>60.2</v>
      </c>
      <c r="AB11" s="38">
        <f>AB10+2*$N$2</f>
        <v>80.2</v>
      </c>
      <c r="AC11" s="38">
        <f>AC10+2*$N$2</f>
        <v>53.2</v>
      </c>
      <c r="AD11" s="38" t="s">
        <v>105</v>
      </c>
      <c r="AE11" s="38" t="s">
        <v>105</v>
      </c>
      <c r="AF11" s="38" t="s">
        <v>105</v>
      </c>
      <c r="AG11" s="38" t="s">
        <v>105</v>
      </c>
      <c r="AH11" s="38" t="s">
        <v>105</v>
      </c>
      <c r="AI11" s="38" t="s">
        <v>105</v>
      </c>
    </row>
    <row r="12" spans="2:36 16384:16384">
      <c r="B12" s="12"/>
      <c r="C12" s="13"/>
      <c r="D12" s="13"/>
      <c r="E12" s="13"/>
      <c r="F12" s="13"/>
      <c r="G12" s="13"/>
      <c r="H12" s="13"/>
      <c r="I12" s="13"/>
      <c r="J12" s="13"/>
      <c r="K12" s="15"/>
      <c r="P12" s="31">
        <f>P10</f>
        <v>69</v>
      </c>
      <c r="S12" s="31">
        <f>S10</f>
        <v>24.5</v>
      </c>
      <c r="U12" s="31">
        <f>U10</f>
        <v>15</v>
      </c>
      <c r="W12" s="31">
        <f>P12-S12-U12</f>
        <v>29.5</v>
      </c>
      <c r="AB12" s="31">
        <f>AB10</f>
        <v>69</v>
      </c>
      <c r="AC12" s="31">
        <f>AC11/2</f>
        <v>26.6</v>
      </c>
      <c r="AD12" s="31"/>
      <c r="AE12" s="31">
        <f>AE10</f>
        <v>24.5</v>
      </c>
      <c r="AF12" s="31"/>
      <c r="AG12" s="31">
        <f>AG10</f>
        <v>15</v>
      </c>
      <c r="AH12" s="31"/>
      <c r="AI12" s="31">
        <f>AB12-AE12-AG12</f>
        <v>29.5</v>
      </c>
    </row>
    <row r="13" spans="2:36 16384:16384">
      <c r="B13" s="12"/>
      <c r="C13" s="13"/>
      <c r="D13" s="13"/>
      <c r="E13" s="13"/>
      <c r="F13" s="13"/>
      <c r="G13" s="13"/>
      <c r="H13" s="34" t="s">
        <v>71</v>
      </c>
      <c r="I13" s="13"/>
      <c r="J13" s="13"/>
      <c r="K13" s="15"/>
      <c r="W13" s="31">
        <v>29.5</v>
      </c>
      <c r="X13">
        <f>W12-W13</f>
        <v>0</v>
      </c>
      <c r="AB13" s="31"/>
      <c r="AC13" s="31"/>
      <c r="AD13" s="31"/>
      <c r="AE13" s="31"/>
      <c r="AF13" s="31"/>
      <c r="AG13" s="31"/>
      <c r="AH13" s="31"/>
      <c r="AI13" s="31">
        <v>29.5</v>
      </c>
      <c r="AJ13">
        <f>AI12-AI13</f>
        <v>0</v>
      </c>
    </row>
    <row r="14" spans="2:36 16384:16384" ht="15" customHeight="1">
      <c r="B14" s="12"/>
      <c r="C14" s="13"/>
      <c r="D14" s="13"/>
      <c r="E14" s="13"/>
      <c r="F14" s="13"/>
      <c r="G14" s="13"/>
      <c r="H14" s="13"/>
      <c r="I14" s="13"/>
      <c r="J14" s="13"/>
      <c r="K14" s="15"/>
      <c r="M14" s="95" t="s">
        <v>86</v>
      </c>
      <c r="N14" s="96"/>
      <c r="O14" s="96"/>
      <c r="P14" s="96"/>
      <c r="Q14" s="96"/>
      <c r="R14" s="96"/>
      <c r="S14" s="96"/>
      <c r="T14" s="96"/>
      <c r="U14" s="96"/>
      <c r="V14" s="96"/>
      <c r="W14" s="97"/>
    </row>
    <row r="15" spans="2:36 16384:16384">
      <c r="B15" s="35" t="s">
        <v>72</v>
      </c>
      <c r="C15" s="13"/>
      <c r="D15" s="13"/>
      <c r="E15" s="13"/>
      <c r="F15" s="13"/>
      <c r="G15" s="13"/>
      <c r="H15" s="13"/>
      <c r="I15" s="13"/>
      <c r="J15" s="13"/>
      <c r="K15" s="15"/>
      <c r="M15" s="90" t="s">
        <v>85</v>
      </c>
      <c r="N15" s="90"/>
      <c r="O15" s="37" t="s">
        <v>66</v>
      </c>
      <c r="P15" s="37" t="s">
        <v>67</v>
      </c>
      <c r="Q15" s="37" t="s">
        <v>68</v>
      </c>
      <c r="R15" s="37" t="s">
        <v>69</v>
      </c>
      <c r="S15" s="37" t="s">
        <v>70</v>
      </c>
      <c r="T15" s="37" t="s">
        <v>71</v>
      </c>
      <c r="U15" s="37" t="s">
        <v>72</v>
      </c>
      <c r="V15" s="37" t="s">
        <v>73</v>
      </c>
      <c r="W15" s="37" t="s">
        <v>74</v>
      </c>
    </row>
    <row r="16" spans="2:36 16384:16384">
      <c r="B16" s="12"/>
      <c r="C16" s="13"/>
      <c r="D16" s="13"/>
      <c r="E16" s="13"/>
      <c r="F16" s="13"/>
      <c r="G16" s="13"/>
      <c r="H16" s="13"/>
      <c r="I16" s="13"/>
      <c r="J16" s="13"/>
      <c r="K16" s="15"/>
      <c r="M16" s="91" t="s">
        <v>81</v>
      </c>
      <c r="N16" s="91"/>
      <c r="O16" s="92" t="s">
        <v>77</v>
      </c>
      <c r="P16" s="92" t="s">
        <v>76</v>
      </c>
      <c r="Q16" s="92" t="s">
        <v>91</v>
      </c>
      <c r="R16" s="92" t="s">
        <v>77</v>
      </c>
      <c r="S16" s="92" t="s">
        <v>77</v>
      </c>
      <c r="T16" s="92" t="s">
        <v>78</v>
      </c>
      <c r="U16" s="92" t="s">
        <v>78</v>
      </c>
      <c r="V16" s="92" t="s">
        <v>80</v>
      </c>
      <c r="W16" s="92" t="s">
        <v>79</v>
      </c>
    </row>
    <row r="17" spans="2:24">
      <c r="B17" s="12"/>
      <c r="C17" s="13"/>
      <c r="D17" s="13"/>
      <c r="E17" s="13"/>
      <c r="F17" s="13"/>
      <c r="G17" s="13"/>
      <c r="H17" s="13"/>
      <c r="I17" s="13" t="s">
        <v>70</v>
      </c>
      <c r="J17" s="13"/>
      <c r="K17" s="15"/>
      <c r="M17" s="91"/>
      <c r="N17" s="91"/>
      <c r="O17" s="92"/>
      <c r="P17" s="92"/>
      <c r="Q17" s="92"/>
      <c r="R17" s="92"/>
      <c r="S17" s="92"/>
      <c r="T17" s="92"/>
      <c r="U17" s="92"/>
      <c r="V17" s="92"/>
      <c r="W17" s="92"/>
    </row>
    <row r="18" spans="2:24">
      <c r="B18" s="12"/>
      <c r="C18" s="13"/>
      <c r="D18" s="13"/>
      <c r="E18" s="13"/>
      <c r="F18" s="13"/>
      <c r="G18" s="13"/>
      <c r="H18" s="13"/>
      <c r="I18" s="13"/>
      <c r="J18" s="13"/>
      <c r="K18" s="15"/>
      <c r="M18" s="93" t="s">
        <v>87</v>
      </c>
      <c r="N18" s="94"/>
      <c r="O18" s="38"/>
      <c r="P18" s="38"/>
      <c r="Q18" s="38"/>
      <c r="R18" s="38"/>
      <c r="S18" s="38"/>
      <c r="T18" s="38"/>
      <c r="U18" s="38"/>
      <c r="V18" s="38"/>
      <c r="W18" s="38"/>
    </row>
    <row r="19" spans="2:24">
      <c r="B19" s="12"/>
      <c r="C19" s="13"/>
      <c r="D19" s="13"/>
      <c r="E19" s="13"/>
      <c r="F19" s="13"/>
      <c r="G19" s="13"/>
      <c r="H19" s="13"/>
      <c r="I19" s="29" t="s">
        <v>67</v>
      </c>
      <c r="J19" s="13"/>
      <c r="K19" s="15"/>
      <c r="M19" s="93" t="s">
        <v>88</v>
      </c>
      <c r="N19" s="94"/>
      <c r="O19" s="38"/>
      <c r="P19" s="38"/>
      <c r="Q19" s="38"/>
      <c r="R19" s="38"/>
      <c r="S19" s="38"/>
      <c r="T19" s="38"/>
      <c r="U19" s="38"/>
      <c r="V19" s="38"/>
      <c r="W19" s="38"/>
    </row>
    <row r="20" spans="2:24">
      <c r="B20" s="12"/>
      <c r="C20" s="13"/>
      <c r="D20" s="13"/>
      <c r="E20" s="13"/>
      <c r="F20" s="13"/>
      <c r="G20" s="13"/>
      <c r="H20" s="13"/>
      <c r="I20" s="13"/>
      <c r="J20" s="13"/>
      <c r="K20" s="15"/>
      <c r="M20" s="93" t="s">
        <v>89</v>
      </c>
      <c r="N20" s="94"/>
      <c r="O20" s="38"/>
      <c r="P20" s="38"/>
      <c r="Q20" s="38"/>
      <c r="R20" s="38"/>
      <c r="S20" s="38"/>
      <c r="T20" s="38"/>
      <c r="U20" s="38"/>
      <c r="V20" s="38"/>
      <c r="W20" s="38"/>
    </row>
    <row r="21" spans="2:24">
      <c r="B21" s="12"/>
      <c r="C21" s="13"/>
      <c r="D21" s="13"/>
      <c r="E21" s="36" t="s">
        <v>66</v>
      </c>
      <c r="F21" s="13"/>
      <c r="G21" s="13"/>
      <c r="H21" s="13"/>
      <c r="I21" s="13"/>
      <c r="J21" s="13"/>
      <c r="K21" s="15"/>
      <c r="M21" s="93" t="s">
        <v>90</v>
      </c>
      <c r="N21" s="94"/>
      <c r="O21" s="38"/>
      <c r="P21" s="38"/>
      <c r="Q21" s="38"/>
      <c r="R21" s="38"/>
      <c r="S21" s="38"/>
      <c r="T21" s="38"/>
      <c r="U21" s="38"/>
      <c r="V21" s="38"/>
      <c r="W21" s="38"/>
    </row>
    <row r="22" spans="2:24">
      <c r="B22" s="12"/>
      <c r="C22" s="13"/>
      <c r="D22" s="13"/>
      <c r="E22" s="13"/>
      <c r="F22" s="13"/>
      <c r="G22" s="13"/>
      <c r="H22" s="13"/>
      <c r="I22" s="13"/>
      <c r="J22" s="13"/>
      <c r="K22" s="15"/>
    </row>
    <row r="23" spans="2:24">
      <c r="B23" s="12"/>
      <c r="C23" s="13"/>
      <c r="D23" s="13"/>
      <c r="E23" s="13"/>
      <c r="F23" s="13"/>
      <c r="G23" s="13"/>
      <c r="H23" s="13"/>
      <c r="I23" s="13"/>
      <c r="J23" s="13"/>
      <c r="K23" s="15"/>
    </row>
    <row r="24" spans="2:24">
      <c r="B24" s="12"/>
      <c r="C24" s="13"/>
      <c r="D24" s="13"/>
      <c r="E24" s="13"/>
      <c r="F24" s="13"/>
      <c r="G24" s="13"/>
      <c r="H24" s="13"/>
      <c r="I24" s="13"/>
      <c r="J24" s="13"/>
      <c r="K24" s="15"/>
    </row>
    <row r="25" spans="2:24">
      <c r="B25" s="18"/>
      <c r="C25" s="19"/>
      <c r="D25" s="19"/>
      <c r="E25" s="19"/>
      <c r="F25" s="19"/>
      <c r="G25" s="19"/>
      <c r="H25" s="19"/>
      <c r="I25" s="19" t="s">
        <v>75</v>
      </c>
      <c r="J25" s="19"/>
      <c r="K25" s="20"/>
      <c r="M25" s="39" t="s">
        <v>82</v>
      </c>
      <c r="X25" s="31"/>
    </row>
    <row r="26" spans="2:24">
      <c r="X26" s="31"/>
    </row>
    <row r="27" spans="2:24">
      <c r="X27" s="31"/>
    </row>
  </sheetData>
  <mergeCells count="49">
    <mergeCell ref="P2:Q2"/>
    <mergeCell ref="M11:N11"/>
    <mergeCell ref="M19:N19"/>
    <mergeCell ref="M20:N20"/>
    <mergeCell ref="M21:N21"/>
    <mergeCell ref="M15:N15"/>
    <mergeCell ref="M4:W4"/>
    <mergeCell ref="M14:W14"/>
    <mergeCell ref="U6:U7"/>
    <mergeCell ref="V6:V7"/>
    <mergeCell ref="W6:W7"/>
    <mergeCell ref="M5:N5"/>
    <mergeCell ref="M6:N7"/>
    <mergeCell ref="O6:O7"/>
    <mergeCell ref="P6:P7"/>
    <mergeCell ref="Q6:Q7"/>
    <mergeCell ref="W16:W17"/>
    <mergeCell ref="V16:V17"/>
    <mergeCell ref="M16:N17"/>
    <mergeCell ref="M18:N18"/>
    <mergeCell ref="P16:P17"/>
    <mergeCell ref="Q16:Q17"/>
    <mergeCell ref="O16:O17"/>
    <mergeCell ref="T16:T17"/>
    <mergeCell ref="U16:U17"/>
    <mergeCell ref="S16:S17"/>
    <mergeCell ref="R16:R17"/>
    <mergeCell ref="R6:R7"/>
    <mergeCell ref="S6:S7"/>
    <mergeCell ref="T6:T7"/>
    <mergeCell ref="M8:N8"/>
    <mergeCell ref="M9:N9"/>
    <mergeCell ref="M10:N10"/>
    <mergeCell ref="Y8:Z8"/>
    <mergeCell ref="Y9:Z9"/>
    <mergeCell ref="Y10:Z10"/>
    <mergeCell ref="Y11:Z11"/>
    <mergeCell ref="Y4:AI4"/>
    <mergeCell ref="Y5:Z5"/>
    <mergeCell ref="Y6:Z7"/>
    <mergeCell ref="AA6:AA7"/>
    <mergeCell ref="AB6:AB7"/>
    <mergeCell ref="AC6:AC7"/>
    <mergeCell ref="AD6:AD7"/>
    <mergeCell ref="AE6:AE7"/>
    <mergeCell ref="AF6:AF7"/>
    <mergeCell ref="AG6:AG7"/>
    <mergeCell ref="AH6:AH7"/>
    <mergeCell ref="AI6:AI7"/>
  </mergeCell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C2:P13"/>
  <sheetViews>
    <sheetView zoomScale="85" zoomScaleNormal="85" workbookViewId="0"/>
  </sheetViews>
  <sheetFormatPr defaultRowHeight="15"/>
  <sheetData>
    <row r="2" spans="3:16">
      <c r="C2" s="56" t="s">
        <v>177</v>
      </c>
    </row>
    <row r="4" spans="3:16">
      <c r="C4" s="56"/>
      <c r="D4">
        <v>14.367000000000001</v>
      </c>
      <c r="F4">
        <v>14.367000000000001</v>
      </c>
      <c r="I4">
        <v>12.032999999999999</v>
      </c>
      <c r="K4">
        <v>12.032999999999999</v>
      </c>
    </row>
    <row r="5" spans="3:16">
      <c r="D5">
        <v>5.6</v>
      </c>
      <c r="F5">
        <v>5.6</v>
      </c>
      <c r="I5">
        <v>5.6</v>
      </c>
      <c r="K5">
        <v>5.6</v>
      </c>
    </row>
    <row r="6" spans="3:16">
      <c r="C6" t="s">
        <v>171</v>
      </c>
      <c r="D6">
        <f>D4+D5</f>
        <v>19.966999999999999</v>
      </c>
      <c r="E6">
        <v>20.266999999999999</v>
      </c>
      <c r="F6">
        <f>F4+F5</f>
        <v>19.966999999999999</v>
      </c>
      <c r="H6" t="s">
        <v>172</v>
      </c>
      <c r="I6">
        <f>I4+I5</f>
        <v>17.632999999999999</v>
      </c>
      <c r="J6">
        <v>17.933</v>
      </c>
      <c r="K6">
        <f>K4+K5</f>
        <v>17.632999999999999</v>
      </c>
      <c r="M6" t="s">
        <v>173</v>
      </c>
      <c r="N6">
        <v>26.832999999999998</v>
      </c>
      <c r="O6">
        <v>26.533000000000001</v>
      </c>
      <c r="P6">
        <v>26.832999999999998</v>
      </c>
    </row>
    <row r="9" spans="3:16">
      <c r="I9">
        <v>12.233000000000001</v>
      </c>
      <c r="K9">
        <v>12.233000000000001</v>
      </c>
    </row>
    <row r="10" spans="3:16">
      <c r="I10">
        <v>5.6</v>
      </c>
      <c r="K10">
        <v>5.6</v>
      </c>
    </row>
    <row r="11" spans="3:16">
      <c r="C11" t="s">
        <v>174</v>
      </c>
      <c r="D11">
        <v>20.167000000000002</v>
      </c>
      <c r="E11">
        <v>19.867000000000001</v>
      </c>
      <c r="F11">
        <v>20.167000000000002</v>
      </c>
      <c r="H11" t="s">
        <v>175</v>
      </c>
      <c r="I11">
        <f>I9+I10</f>
        <v>17.832999999999998</v>
      </c>
      <c r="J11">
        <v>17.533000000000001</v>
      </c>
      <c r="K11">
        <f>K9+K10</f>
        <v>17.832999999999998</v>
      </c>
      <c r="M11" t="s">
        <v>176</v>
      </c>
      <c r="N11">
        <v>26.632999999999999</v>
      </c>
      <c r="O11">
        <v>26.933</v>
      </c>
      <c r="P11">
        <v>26.632999999999999</v>
      </c>
    </row>
    <row r="13" spans="3:16">
      <c r="C13" t="s">
        <v>145</v>
      </c>
      <c r="D13">
        <f>D6-D11</f>
        <v>-0.20000000000000284</v>
      </c>
      <c r="E13">
        <f>E6-E11</f>
        <v>0.39999999999999858</v>
      </c>
      <c r="F13">
        <f>F6-F11</f>
        <v>-0.20000000000000284</v>
      </c>
      <c r="I13">
        <f>I6-I11</f>
        <v>-0.19999999999999929</v>
      </c>
      <c r="J13">
        <f>J6-J11</f>
        <v>0.39999999999999858</v>
      </c>
      <c r="K13">
        <f>K6-K11</f>
        <v>-0.19999999999999929</v>
      </c>
      <c r="N13">
        <f>N6-N11</f>
        <v>0.19999999999999929</v>
      </c>
      <c r="O13">
        <f>O6-O11</f>
        <v>-0.39999999999999858</v>
      </c>
      <c r="P13">
        <f>P6-P11</f>
        <v>0.19999999999999929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Part_Tree</vt:lpstr>
      <vt:lpstr>ToDo</vt:lpstr>
      <vt:lpstr>Conversion</vt:lpstr>
      <vt:lpstr>Gear_Details</vt:lpstr>
      <vt:lpstr>Motor_Details</vt:lpstr>
      <vt:lpstr>Coupling</vt:lpstr>
      <vt:lpstr>Bearing</vt:lpstr>
      <vt:lpstr>Bearing_Housing</vt:lpstr>
      <vt:lpstr>BH1_v0.6</vt:lpstr>
      <vt:lpstr>Base_plate</vt:lpstr>
      <vt:lpstr>observation</vt:lpstr>
      <vt:lpstr>Sheet1</vt:lpstr>
      <vt:lpstr>ScopeHolder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2015-01-27T12:43:11Z</dcterms:modified>
</cp:coreProperties>
</file>