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nma\Desktop\Analytics Projects\Crowdfunding Analysis\"/>
    </mc:Choice>
  </mc:AlternateContent>
  <xr:revisionPtr revIDLastSave="0" documentId="13_ncr:1_{E1C44129-2061-4259-BAA7-9F66DF5E348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Descriptive Statistics" sheetId="11" r:id="rId4"/>
    <sheet name="Edingburg Research" sheetId="8" r:id="rId5"/>
    <sheet name="Subcategory Statistics" sheetId="5" r:id="rId6"/>
    <sheet name="Category Statistics" sheetId="2" r:id="rId7"/>
    <sheet name="Spotlight Statistics" sheetId="4" r:id="rId8"/>
    <sheet name="Outcomes Based on Launch Date" sheetId="7" r:id="rId9"/>
  </sheets>
  <definedNames>
    <definedName name="_xlnm._FilterDatabase" localSheetId="0" hidden="1">Kickstarter!$A$1:$U$1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4" l="1"/>
  <c r="C13" i="14"/>
  <c r="B13" i="14"/>
  <c r="D12" i="14"/>
  <c r="D11" i="14"/>
  <c r="D10" i="14"/>
  <c r="D9" i="14"/>
  <c r="D8" i="14"/>
  <c r="D7" i="14"/>
  <c r="D6" i="14"/>
  <c r="D5" i="14"/>
  <c r="D4" i="14"/>
  <c r="D3" i="14"/>
  <c r="D2" i="14"/>
  <c r="C12" i="14"/>
  <c r="C11" i="14"/>
  <c r="C10" i="14"/>
  <c r="C9" i="14"/>
  <c r="C8" i="14"/>
  <c r="C7" i="14"/>
  <c r="C2" i="14"/>
  <c r="C6" i="14"/>
  <c r="C5" i="14"/>
  <c r="C4" i="14"/>
  <c r="C3" i="14"/>
  <c r="B10" i="14"/>
  <c r="B3" i="14"/>
  <c r="B4" i="14"/>
  <c r="B5" i="14"/>
  <c r="B6" i="14"/>
  <c r="E6" i="14" s="1"/>
  <c r="B7" i="14"/>
  <c r="B8" i="14"/>
  <c r="E8" i="14" s="1"/>
  <c r="F8" i="14" s="1"/>
  <c r="B9" i="14"/>
  <c r="E9" i="14" s="1"/>
  <c r="B2" i="14"/>
  <c r="B12" i="14"/>
  <c r="B11" i="14"/>
  <c r="C14" i="11"/>
  <c r="B13" i="11"/>
  <c r="C13" i="11"/>
  <c r="C12" i="11"/>
  <c r="B12" i="11"/>
  <c r="C11" i="11"/>
  <c r="B11" i="11"/>
  <c r="C6" i="11"/>
  <c r="C5" i="11"/>
  <c r="C7" i="11" s="1"/>
  <c r="B6" i="11"/>
  <c r="B5" i="11"/>
  <c r="B7" i="11" s="1"/>
  <c r="C4" i="11"/>
  <c r="B4" i="11"/>
  <c r="C10" i="11"/>
  <c r="C9" i="11"/>
  <c r="B10" i="11"/>
  <c r="B9" i="11"/>
  <c r="C3" i="11"/>
  <c r="B3" i="11"/>
  <c r="C2" i="11"/>
  <c r="B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2" i="8"/>
  <c r="B6" i="8"/>
  <c r="B3" i="8"/>
  <c r="B4" i="8"/>
  <c r="B5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88" i="1"/>
  <c r="P2916" i="1"/>
  <c r="P2906" i="1"/>
  <c r="P2869" i="1"/>
  <c r="P4011" i="1"/>
  <c r="P4015" i="1"/>
  <c r="P3747" i="1"/>
  <c r="P4098" i="1"/>
  <c r="P2857" i="1"/>
  <c r="P4016" i="1"/>
  <c r="P3952" i="1"/>
  <c r="P3954" i="1"/>
  <c r="P4025" i="1"/>
  <c r="P2889" i="1"/>
  <c r="P2871" i="1"/>
  <c r="P3912" i="1"/>
  <c r="P4099" i="1"/>
  <c r="P2890" i="1"/>
  <c r="P3748" i="1"/>
  <c r="P3947" i="1"/>
  <c r="P2849" i="1"/>
  <c r="P4058" i="1"/>
  <c r="P4102" i="1"/>
  <c r="P3869" i="1"/>
  <c r="P3911" i="1"/>
  <c r="P3955" i="1"/>
  <c r="P3890" i="1"/>
  <c r="P4063" i="1"/>
  <c r="P4075" i="1"/>
  <c r="P3956" i="1"/>
  <c r="P4030" i="1"/>
  <c r="P3913" i="1"/>
  <c r="P3891" i="1"/>
  <c r="P3957" i="1"/>
  <c r="P4076" i="1"/>
  <c r="P4112" i="1"/>
  <c r="P3996" i="1"/>
  <c r="P3914" i="1"/>
  <c r="P4053" i="1"/>
  <c r="P4055" i="1"/>
  <c r="P3989" i="1"/>
  <c r="P2880" i="1"/>
  <c r="P4031" i="1"/>
  <c r="P4101" i="1"/>
  <c r="P2855" i="1"/>
  <c r="P2847" i="1"/>
  <c r="P3915" i="1"/>
  <c r="P4090" i="1"/>
  <c r="P3916" i="1"/>
  <c r="P3749" i="1"/>
  <c r="P4032" i="1"/>
  <c r="P3990" i="1"/>
  <c r="P3958" i="1"/>
  <c r="P4103" i="1"/>
  <c r="P2858" i="1"/>
  <c r="P3917" i="1"/>
  <c r="P4056" i="1"/>
  <c r="P4012" i="1"/>
  <c r="P4033" i="1"/>
  <c r="P3991" i="1"/>
  <c r="P2881" i="1"/>
  <c r="P4113" i="1"/>
  <c r="P3959" i="1"/>
  <c r="P2917" i="1"/>
  <c r="P3938" i="1"/>
  <c r="P3997" i="1"/>
  <c r="P3892" i="1"/>
  <c r="P4027" i="1"/>
  <c r="P4114" i="1"/>
  <c r="P4091" i="1"/>
  <c r="P3744" i="1"/>
  <c r="P4062" i="1"/>
  <c r="P4034" i="1"/>
  <c r="P4086" i="1"/>
  <c r="P2891" i="1"/>
  <c r="P3745" i="1"/>
  <c r="P3843" i="1"/>
  <c r="P3960" i="1"/>
  <c r="P2872" i="1"/>
  <c r="P3893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4077" i="1"/>
  <c r="P3961" i="1"/>
  <c r="P2892" i="1"/>
  <c r="P3992" i="1"/>
  <c r="P2886" i="1"/>
  <c r="P2918" i="1"/>
  <c r="P2919" i="1"/>
  <c r="P2844" i="1"/>
  <c r="P2920" i="1"/>
  <c r="P2877" i="1"/>
  <c r="P2921" i="1"/>
  <c r="P3948" i="1"/>
  <c r="P3844" i="1"/>
  <c r="P4078" i="1"/>
  <c r="P3962" i="1"/>
  <c r="P3866" i="1"/>
  <c r="P2907" i="1"/>
  <c r="P2843" i="1"/>
  <c r="P4022" i="1"/>
  <c r="P3894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4035" i="1"/>
  <c r="P3963" i="1"/>
  <c r="P3964" i="1"/>
  <c r="P4029" i="1"/>
  <c r="P4100" i="1"/>
  <c r="P4005" i="1"/>
  <c r="P4050" i="1"/>
  <c r="P4059" i="1"/>
  <c r="P4092" i="1"/>
  <c r="P2893" i="1"/>
  <c r="P3895" i="1"/>
  <c r="P4036" i="1"/>
  <c r="P4110" i="1"/>
  <c r="P4051" i="1"/>
  <c r="P2894" i="1"/>
  <c r="P3965" i="1"/>
  <c r="P3966" i="1"/>
  <c r="P2859" i="1"/>
  <c r="P3896" i="1"/>
  <c r="P3998" i="1"/>
  <c r="P3845" i="1"/>
  <c r="P4013" i="1"/>
  <c r="P3999" i="1"/>
  <c r="P3967" i="1"/>
  <c r="P3868" i="1"/>
  <c r="P3846" i="1"/>
  <c r="P3847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48" i="1"/>
  <c r="P4017" i="1"/>
  <c r="P4064" i="1"/>
  <c r="P2884" i="1"/>
  <c r="P2895" i="1"/>
  <c r="P4104" i="1"/>
  <c r="P4065" i="1"/>
  <c r="P2896" i="1"/>
  <c r="P3739" i="1"/>
  <c r="P3897" i="1"/>
  <c r="P3898" i="1"/>
  <c r="P4037" i="1"/>
  <c r="P3899" i="1"/>
  <c r="P3918" i="1"/>
  <c r="P3919" i="1"/>
  <c r="P2922" i="1"/>
  <c r="P4038" i="1"/>
  <c r="P3730" i="1"/>
  <c r="P3731" i="1"/>
  <c r="P2897" i="1"/>
  <c r="P2882" i="1"/>
  <c r="P4106" i="1"/>
  <c r="P4000" i="1"/>
  <c r="P4018" i="1"/>
  <c r="P4066" i="1"/>
  <c r="P4039" i="1"/>
  <c r="P3900" i="1"/>
  <c r="P3732" i="1"/>
  <c r="P3849" i="1"/>
  <c r="P3939" i="1"/>
  <c r="P4107" i="1"/>
  <c r="P3968" i="1"/>
  <c r="P3901" i="1"/>
  <c r="P3920" i="1"/>
  <c r="P2883" i="1"/>
  <c r="P4054" i="1"/>
  <c r="P4067" i="1"/>
  <c r="P2845" i="1"/>
  <c r="P3969" i="1"/>
  <c r="P3902" i="1"/>
  <c r="P3970" i="1"/>
  <c r="P4079" i="1"/>
  <c r="P4040" i="1"/>
  <c r="P4019" i="1"/>
  <c r="P4057" i="1"/>
  <c r="P4006" i="1"/>
  <c r="P3971" i="1"/>
  <c r="P3921" i="1"/>
  <c r="P4080" i="1"/>
  <c r="P3910" i="1"/>
  <c r="P3936" i="1"/>
  <c r="P3972" i="1"/>
  <c r="P3973" i="1"/>
  <c r="P3993" i="1"/>
  <c r="P2908" i="1"/>
  <c r="P3974" i="1"/>
  <c r="P3975" i="1"/>
  <c r="P3850" i="1"/>
  <c r="P4001" i="1"/>
  <c r="P3922" i="1"/>
  <c r="P4093" i="1"/>
  <c r="P4041" i="1"/>
  <c r="P3949" i="1"/>
  <c r="P4115" i="1"/>
  <c r="P4088" i="1"/>
  <c r="P4073" i="1"/>
  <c r="P4087" i="1"/>
  <c r="P3743" i="1"/>
  <c r="P3994" i="1"/>
  <c r="P4089" i="1"/>
  <c r="P3851" i="1"/>
  <c r="P2909" i="1"/>
  <c r="P3923" i="1"/>
  <c r="P3976" i="1"/>
  <c r="P2915" i="1"/>
  <c r="P4042" i="1"/>
  <c r="P3852" i="1"/>
  <c r="P3853" i="1"/>
  <c r="P4014" i="1"/>
  <c r="P3742" i="1"/>
  <c r="P3977" i="1"/>
  <c r="P3909" i="1"/>
  <c r="P4068" i="1"/>
  <c r="P4061" i="1"/>
  <c r="P2898" i="1"/>
  <c r="P3978" i="1"/>
  <c r="P2899" i="1"/>
  <c r="P2876" i="1"/>
  <c r="P2914" i="1"/>
  <c r="P4109" i="1"/>
  <c r="P3854" i="1"/>
  <c r="P4002" i="1"/>
  <c r="P3903" i="1"/>
  <c r="P4094" i="1"/>
  <c r="P2887" i="1"/>
  <c r="P4052" i="1"/>
  <c r="P3733" i="1"/>
  <c r="P3855" i="1"/>
  <c r="P3979" i="1"/>
  <c r="P2856" i="1"/>
  <c r="P3734" i="1"/>
  <c r="P3924" i="1"/>
  <c r="P3741" i="1"/>
  <c r="P2860" i="1"/>
  <c r="P4043" i="1"/>
  <c r="P4105" i="1"/>
  <c r="P3856" i="1"/>
  <c r="P2848" i="1"/>
  <c r="P3925" i="1"/>
  <c r="P3926" i="1"/>
  <c r="P2911" i="1"/>
  <c r="P4007" i="1"/>
  <c r="P4020" i="1"/>
  <c r="P2910" i="1"/>
  <c r="P2912" i="1"/>
  <c r="P3857" i="1"/>
  <c r="P2861" i="1"/>
  <c r="P3927" i="1"/>
  <c r="P4095" i="1"/>
  <c r="P3858" i="1"/>
  <c r="P2900" i="1"/>
  <c r="P3746" i="1"/>
  <c r="P4010" i="1"/>
  <c r="P2850" i="1"/>
  <c r="P2870" i="1"/>
  <c r="P3859" i="1"/>
  <c r="P4024" i="1"/>
  <c r="P4008" i="1"/>
  <c r="P2862" i="1"/>
  <c r="P4044" i="1"/>
  <c r="P3735" i="1"/>
  <c r="P3940" i="1"/>
  <c r="P2873" i="1"/>
  <c r="P4069" i="1"/>
  <c r="P4074" i="1"/>
  <c r="P4009" i="1"/>
  <c r="P2885" i="1"/>
  <c r="P3980" i="1"/>
  <c r="P3950" i="1"/>
  <c r="P3928" i="1"/>
  <c r="P3860" i="1"/>
  <c r="P4081" i="1"/>
  <c r="P3904" i="1"/>
  <c r="P3981" i="1"/>
  <c r="P4004" i="1"/>
  <c r="P4085" i="1"/>
  <c r="P4060" i="1"/>
  <c r="P4045" i="1"/>
  <c r="P4003" i="1"/>
  <c r="P2878" i="1"/>
  <c r="P3905" i="1"/>
  <c r="P2863" i="1"/>
  <c r="P4021" i="1"/>
  <c r="P3982" i="1"/>
  <c r="P4046" i="1"/>
  <c r="P2853" i="1"/>
  <c r="P2874" i="1"/>
  <c r="P3983" i="1"/>
  <c r="P3995" i="1"/>
  <c r="P3984" i="1"/>
  <c r="P4072" i="1"/>
  <c r="P4082" i="1"/>
  <c r="P3736" i="1"/>
  <c r="P2864" i="1"/>
  <c r="P3929" i="1"/>
  <c r="P2865" i="1"/>
  <c r="P4023" i="1"/>
  <c r="P3985" i="1"/>
  <c r="P3737" i="1"/>
  <c r="P3941" i="1"/>
  <c r="P3946" i="1"/>
  <c r="P4047" i="1"/>
  <c r="P4048" i="1"/>
  <c r="P2868" i="1"/>
  <c r="P4083" i="1"/>
  <c r="P4026" i="1"/>
  <c r="P3861" i="1"/>
  <c r="P3951" i="1"/>
  <c r="P4070" i="1"/>
  <c r="P3986" i="1"/>
  <c r="P3937" i="1"/>
  <c r="P2913" i="1"/>
  <c r="P2901" i="1"/>
  <c r="P4084" i="1"/>
  <c r="P2902" i="1"/>
  <c r="P3942" i="1"/>
  <c r="P3908" i="1"/>
  <c r="P3862" i="1"/>
  <c r="P2879" i="1"/>
  <c r="P4071" i="1"/>
  <c r="P2851" i="1"/>
  <c r="P3930" i="1"/>
  <c r="P3931" i="1"/>
  <c r="P3867" i="1"/>
  <c r="P2846" i="1"/>
  <c r="P3943" i="1"/>
  <c r="P3932" i="1"/>
  <c r="P3944" i="1"/>
  <c r="P2903" i="1"/>
  <c r="P4028" i="1"/>
  <c r="P3863" i="1"/>
  <c r="P3987" i="1"/>
  <c r="P2904" i="1"/>
  <c r="P3740" i="1"/>
  <c r="P4111" i="1"/>
  <c r="P3906" i="1"/>
  <c r="P3864" i="1"/>
  <c r="P4096" i="1"/>
  <c r="P3945" i="1"/>
  <c r="P4049" i="1"/>
  <c r="P4108" i="1"/>
  <c r="P3953" i="1"/>
  <c r="P2852" i="1"/>
  <c r="P2875" i="1"/>
  <c r="P2866" i="1"/>
  <c r="P2905" i="1"/>
  <c r="P3933" i="1"/>
  <c r="P4097" i="1"/>
  <c r="P3988" i="1"/>
  <c r="P3865" i="1"/>
  <c r="P3934" i="1"/>
  <c r="P2867" i="1"/>
  <c r="P2854" i="1"/>
  <c r="P3935" i="1"/>
  <c r="P3907" i="1"/>
  <c r="P373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88" i="1"/>
  <c r="O2916" i="1"/>
  <c r="O2906" i="1"/>
  <c r="O2869" i="1"/>
  <c r="O4011" i="1"/>
  <c r="O4015" i="1"/>
  <c r="O3747" i="1"/>
  <c r="O4098" i="1"/>
  <c r="O2857" i="1"/>
  <c r="O4016" i="1"/>
  <c r="O3952" i="1"/>
  <c r="O3954" i="1"/>
  <c r="O4025" i="1"/>
  <c r="O2889" i="1"/>
  <c r="O2871" i="1"/>
  <c r="O3912" i="1"/>
  <c r="O4099" i="1"/>
  <c r="O2890" i="1"/>
  <c r="O3748" i="1"/>
  <c r="O3947" i="1"/>
  <c r="O2849" i="1"/>
  <c r="O4058" i="1"/>
  <c r="O4102" i="1"/>
  <c r="O3869" i="1"/>
  <c r="O3911" i="1"/>
  <c r="O3955" i="1"/>
  <c r="O3890" i="1"/>
  <c r="O4063" i="1"/>
  <c r="O4075" i="1"/>
  <c r="O3956" i="1"/>
  <c r="O4030" i="1"/>
  <c r="O3913" i="1"/>
  <c r="O3891" i="1"/>
  <c r="O3957" i="1"/>
  <c r="O4076" i="1"/>
  <c r="O4112" i="1"/>
  <c r="O3996" i="1"/>
  <c r="O3914" i="1"/>
  <c r="O4053" i="1"/>
  <c r="O4055" i="1"/>
  <c r="O3989" i="1"/>
  <c r="O2880" i="1"/>
  <c r="O4031" i="1"/>
  <c r="O4101" i="1"/>
  <c r="O2855" i="1"/>
  <c r="O2847" i="1"/>
  <c r="O3915" i="1"/>
  <c r="O4090" i="1"/>
  <c r="O3916" i="1"/>
  <c r="O3749" i="1"/>
  <c r="O4032" i="1"/>
  <c r="O3990" i="1"/>
  <c r="O3958" i="1"/>
  <c r="O4103" i="1"/>
  <c r="O2858" i="1"/>
  <c r="O3917" i="1"/>
  <c r="O4056" i="1"/>
  <c r="O4012" i="1"/>
  <c r="O4033" i="1"/>
  <c r="O3991" i="1"/>
  <c r="O2881" i="1"/>
  <c r="O4113" i="1"/>
  <c r="O3959" i="1"/>
  <c r="O2917" i="1"/>
  <c r="O3938" i="1"/>
  <c r="O3997" i="1"/>
  <c r="O3892" i="1"/>
  <c r="O4027" i="1"/>
  <c r="O4114" i="1"/>
  <c r="O4091" i="1"/>
  <c r="O3744" i="1"/>
  <c r="O4062" i="1"/>
  <c r="O4034" i="1"/>
  <c r="O4086" i="1"/>
  <c r="O2891" i="1"/>
  <c r="O3745" i="1"/>
  <c r="O3843" i="1"/>
  <c r="O3960" i="1"/>
  <c r="O2872" i="1"/>
  <c r="O3893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4077" i="1"/>
  <c r="O3961" i="1"/>
  <c r="O2892" i="1"/>
  <c r="O3992" i="1"/>
  <c r="O2886" i="1"/>
  <c r="O2918" i="1"/>
  <c r="O2919" i="1"/>
  <c r="O2844" i="1"/>
  <c r="O2920" i="1"/>
  <c r="O2877" i="1"/>
  <c r="O2921" i="1"/>
  <c r="O3948" i="1"/>
  <c r="O3844" i="1"/>
  <c r="O4078" i="1"/>
  <c r="O3962" i="1"/>
  <c r="O3866" i="1"/>
  <c r="O2907" i="1"/>
  <c r="O2843" i="1"/>
  <c r="O4022" i="1"/>
  <c r="O3894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4035" i="1"/>
  <c r="O3963" i="1"/>
  <c r="O3964" i="1"/>
  <c r="O4029" i="1"/>
  <c r="O4100" i="1"/>
  <c r="O4005" i="1"/>
  <c r="O4050" i="1"/>
  <c r="O4059" i="1"/>
  <c r="O4092" i="1"/>
  <c r="O2893" i="1"/>
  <c r="O3895" i="1"/>
  <c r="O4036" i="1"/>
  <c r="O4110" i="1"/>
  <c r="O4051" i="1"/>
  <c r="O2894" i="1"/>
  <c r="O3965" i="1"/>
  <c r="O3966" i="1"/>
  <c r="O2859" i="1"/>
  <c r="O3896" i="1"/>
  <c r="O3998" i="1"/>
  <c r="O3845" i="1"/>
  <c r="O4013" i="1"/>
  <c r="O3999" i="1"/>
  <c r="O3967" i="1"/>
  <c r="O3868" i="1"/>
  <c r="O3846" i="1"/>
  <c r="O3847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48" i="1"/>
  <c r="O4017" i="1"/>
  <c r="O4064" i="1"/>
  <c r="O2884" i="1"/>
  <c r="O2895" i="1"/>
  <c r="O4104" i="1"/>
  <c r="O4065" i="1"/>
  <c r="O2896" i="1"/>
  <c r="O3739" i="1"/>
  <c r="O3897" i="1"/>
  <c r="O3898" i="1"/>
  <c r="O4037" i="1"/>
  <c r="O3899" i="1"/>
  <c r="O3918" i="1"/>
  <c r="O3919" i="1"/>
  <c r="O2922" i="1"/>
  <c r="O4038" i="1"/>
  <c r="O3730" i="1"/>
  <c r="O3731" i="1"/>
  <c r="O2897" i="1"/>
  <c r="O2882" i="1"/>
  <c r="O4106" i="1"/>
  <c r="O4000" i="1"/>
  <c r="O4018" i="1"/>
  <c r="O4066" i="1"/>
  <c r="O4039" i="1"/>
  <c r="O3900" i="1"/>
  <c r="O3732" i="1"/>
  <c r="O3849" i="1"/>
  <c r="O3939" i="1"/>
  <c r="O4107" i="1"/>
  <c r="O3968" i="1"/>
  <c r="O3901" i="1"/>
  <c r="O3920" i="1"/>
  <c r="O2883" i="1"/>
  <c r="O4054" i="1"/>
  <c r="O4067" i="1"/>
  <c r="O2845" i="1"/>
  <c r="O3969" i="1"/>
  <c r="O3902" i="1"/>
  <c r="O3970" i="1"/>
  <c r="O4079" i="1"/>
  <c r="O4040" i="1"/>
  <c r="O4019" i="1"/>
  <c r="O4057" i="1"/>
  <c r="O4006" i="1"/>
  <c r="O3971" i="1"/>
  <c r="O3921" i="1"/>
  <c r="O4080" i="1"/>
  <c r="O3910" i="1"/>
  <c r="O3936" i="1"/>
  <c r="O3972" i="1"/>
  <c r="O3973" i="1"/>
  <c r="O3993" i="1"/>
  <c r="O2908" i="1"/>
  <c r="O3974" i="1"/>
  <c r="O3975" i="1"/>
  <c r="O3850" i="1"/>
  <c r="O4001" i="1"/>
  <c r="O3922" i="1"/>
  <c r="O4093" i="1"/>
  <c r="O4041" i="1"/>
  <c r="O3949" i="1"/>
  <c r="O4115" i="1"/>
  <c r="O4088" i="1"/>
  <c r="O4073" i="1"/>
  <c r="O4087" i="1"/>
  <c r="O3743" i="1"/>
  <c r="O3994" i="1"/>
  <c r="O4089" i="1"/>
  <c r="O3851" i="1"/>
  <c r="O2909" i="1"/>
  <c r="O3923" i="1"/>
  <c r="O3976" i="1"/>
  <c r="O2915" i="1"/>
  <c r="O4042" i="1"/>
  <c r="O3852" i="1"/>
  <c r="O3853" i="1"/>
  <c r="O4014" i="1"/>
  <c r="O3742" i="1"/>
  <c r="O3977" i="1"/>
  <c r="O3909" i="1"/>
  <c r="O4068" i="1"/>
  <c r="O4061" i="1"/>
  <c r="O2898" i="1"/>
  <c r="O3978" i="1"/>
  <c r="O2899" i="1"/>
  <c r="O2876" i="1"/>
  <c r="O2914" i="1"/>
  <c r="O4109" i="1"/>
  <c r="O3854" i="1"/>
  <c r="O4002" i="1"/>
  <c r="O3903" i="1"/>
  <c r="O4094" i="1"/>
  <c r="O2887" i="1"/>
  <c r="O4052" i="1"/>
  <c r="O3733" i="1"/>
  <c r="O3855" i="1"/>
  <c r="O3979" i="1"/>
  <c r="O2856" i="1"/>
  <c r="O3734" i="1"/>
  <c r="O3924" i="1"/>
  <c r="O3741" i="1"/>
  <c r="O2860" i="1"/>
  <c r="O4043" i="1"/>
  <c r="O4105" i="1"/>
  <c r="O3856" i="1"/>
  <c r="O2848" i="1"/>
  <c r="O3925" i="1"/>
  <c r="O3926" i="1"/>
  <c r="O2911" i="1"/>
  <c r="O4007" i="1"/>
  <c r="O4020" i="1"/>
  <c r="O2910" i="1"/>
  <c r="O2912" i="1"/>
  <c r="O3857" i="1"/>
  <c r="O2861" i="1"/>
  <c r="O3927" i="1"/>
  <c r="O4095" i="1"/>
  <c r="O3858" i="1"/>
  <c r="O2900" i="1"/>
  <c r="O3746" i="1"/>
  <c r="O4010" i="1"/>
  <c r="O2850" i="1"/>
  <c r="O2870" i="1"/>
  <c r="O3859" i="1"/>
  <c r="O4024" i="1"/>
  <c r="O4008" i="1"/>
  <c r="O2862" i="1"/>
  <c r="O4044" i="1"/>
  <c r="O3735" i="1"/>
  <c r="O3940" i="1"/>
  <c r="O2873" i="1"/>
  <c r="O4069" i="1"/>
  <c r="O4074" i="1"/>
  <c r="O4009" i="1"/>
  <c r="O2885" i="1"/>
  <c r="O3980" i="1"/>
  <c r="O3950" i="1"/>
  <c r="O3928" i="1"/>
  <c r="O3860" i="1"/>
  <c r="O4081" i="1"/>
  <c r="O3904" i="1"/>
  <c r="O3981" i="1"/>
  <c r="O4004" i="1"/>
  <c r="O4085" i="1"/>
  <c r="O4060" i="1"/>
  <c r="O4045" i="1"/>
  <c r="O4003" i="1"/>
  <c r="O2878" i="1"/>
  <c r="O3905" i="1"/>
  <c r="O2863" i="1"/>
  <c r="O4021" i="1"/>
  <c r="O3982" i="1"/>
  <c r="O4046" i="1"/>
  <c r="O2853" i="1"/>
  <c r="O2874" i="1"/>
  <c r="O3983" i="1"/>
  <c r="O3995" i="1"/>
  <c r="O3984" i="1"/>
  <c r="O4072" i="1"/>
  <c r="O4082" i="1"/>
  <c r="O3736" i="1"/>
  <c r="O2864" i="1"/>
  <c r="O3929" i="1"/>
  <c r="O2865" i="1"/>
  <c r="O4023" i="1"/>
  <c r="O3985" i="1"/>
  <c r="O3737" i="1"/>
  <c r="O3941" i="1"/>
  <c r="O3946" i="1"/>
  <c r="O4047" i="1"/>
  <c r="O4048" i="1"/>
  <c r="O2868" i="1"/>
  <c r="O4083" i="1"/>
  <c r="O4026" i="1"/>
  <c r="O3861" i="1"/>
  <c r="O3951" i="1"/>
  <c r="O4070" i="1"/>
  <c r="O3986" i="1"/>
  <c r="O3937" i="1"/>
  <c r="O2913" i="1"/>
  <c r="O2901" i="1"/>
  <c r="O4084" i="1"/>
  <c r="O2902" i="1"/>
  <c r="O3942" i="1"/>
  <c r="O3908" i="1"/>
  <c r="O3862" i="1"/>
  <c r="O2879" i="1"/>
  <c r="O4071" i="1"/>
  <c r="O2851" i="1"/>
  <c r="O3930" i="1"/>
  <c r="O3931" i="1"/>
  <c r="O3867" i="1"/>
  <c r="O2846" i="1"/>
  <c r="O3943" i="1"/>
  <c r="O3932" i="1"/>
  <c r="O3944" i="1"/>
  <c r="O2903" i="1"/>
  <c r="O4028" i="1"/>
  <c r="O3863" i="1"/>
  <c r="O3987" i="1"/>
  <c r="O2904" i="1"/>
  <c r="O3740" i="1"/>
  <c r="O4111" i="1"/>
  <c r="O3906" i="1"/>
  <c r="O3864" i="1"/>
  <c r="O4096" i="1"/>
  <c r="O3945" i="1"/>
  <c r="O4049" i="1"/>
  <c r="O4108" i="1"/>
  <c r="O3953" i="1"/>
  <c r="O2852" i="1"/>
  <c r="O2875" i="1"/>
  <c r="O2866" i="1"/>
  <c r="O2905" i="1"/>
  <c r="O3933" i="1"/>
  <c r="O4097" i="1"/>
  <c r="O3988" i="1"/>
  <c r="O3865" i="1"/>
  <c r="O3934" i="1"/>
  <c r="O2867" i="1"/>
  <c r="O2854" i="1"/>
  <c r="O3935" i="1"/>
  <c r="O3907" i="1"/>
  <c r="O3738" i="1"/>
  <c r="O2" i="1"/>
  <c r="E7" i="14" l="1"/>
  <c r="F7" i="14" s="1"/>
  <c r="H9" i="14"/>
  <c r="G6" i="14"/>
  <c r="G8" i="14"/>
  <c r="G9" i="14"/>
  <c r="H6" i="14"/>
  <c r="B14" i="11"/>
  <c r="G4" i="14"/>
  <c r="G10" i="14"/>
  <c r="H8" i="14"/>
  <c r="H7" i="14"/>
  <c r="G7" i="14"/>
  <c r="E11" i="14"/>
  <c r="F11" i="14" s="1"/>
  <c r="E2" i="14"/>
  <c r="H2" i="14" s="1"/>
  <c r="E10" i="14"/>
  <c r="H10" i="14" s="1"/>
  <c r="E13" i="14"/>
  <c r="E5" i="14"/>
  <c r="H5" i="14" s="1"/>
  <c r="F10" i="14"/>
  <c r="E12" i="14"/>
  <c r="H12" i="14" s="1"/>
  <c r="E4" i="14"/>
  <c r="F4" i="14" s="1"/>
  <c r="F9" i="14"/>
  <c r="E3" i="14"/>
  <c r="F3" i="14" s="1"/>
  <c r="F6" i="14"/>
  <c r="F2" i="14" l="1"/>
  <c r="F12" i="14"/>
  <c r="G12" i="14"/>
  <c r="H4" i="14"/>
  <c r="H11" i="14"/>
  <c r="F5" i="14"/>
  <c r="G5" i="14"/>
  <c r="F13" i="14"/>
  <c r="H13" i="14"/>
  <c r="G13" i="14"/>
  <c r="G3" i="14"/>
  <c r="G2" i="14"/>
  <c r="H3" i="14"/>
  <c r="G11" i="14"/>
</calcChain>
</file>

<file path=xl/sharedStrings.xml><?xml version="1.0" encoding="utf-8"?>
<sst xmlns="http://schemas.openxmlformats.org/spreadsheetml/2006/main" count="33065" uniqueCount="8421">
  <si>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</si>
  <si>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</si>
  <si>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</si>
  <si>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</si>
  <si>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</si>
  <si>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</si>
  <si>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</si>
  <si>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</si>
  <si>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</si>
  <si>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</si>
  <si>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</si>
  <si>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</si>
  <si>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</si>
  <si>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</si>
  <si>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</si>
  <si>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</si>
  <si>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</si>
  <si>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</si>
  <si>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</si>
  <si>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</si>
  <si>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</si>
  <si>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</si>
  <si>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</si>
  <si>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</si>
  <si>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</si>
  <si>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</si>
  <si>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</si>
  <si>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</si>
  <si>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</si>
  <si>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</si>
  <si>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</si>
  <si>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</si>
  <si>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</si>
  <si>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</si>
  <si>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</si>
  <si>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</si>
  <si>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</si>
  <si>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</si>
  <si>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</si>
  <si>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</si>
  <si>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</si>
  <si>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</si>
  <si>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</si>
  <si>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</si>
  <si>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</si>
  <si>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</si>
  <si>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</si>
  <si>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</si>
  <si>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</si>
  <si>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</si>
  <si>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</si>
  <si>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</si>
  <si>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</si>
  <si>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</si>
  <si>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</si>
  <si>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</si>
  <si>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</si>
  <si>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</si>
  <si>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</si>
  <si>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</si>
  <si>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</si>
  <si>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</si>
  <si>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</si>
  <si>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</si>
  <si>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</si>
  <si>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</si>
  <si>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</si>
  <si>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</si>
  <si>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</si>
  <si>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</si>
  <si>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</si>
  <si>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</si>
  <si>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</si>
  <si>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</si>
  <si>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</si>
  <si>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</si>
  <si>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</si>
  <si>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</si>
  <si>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</si>
  <si>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</si>
  <si>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</si>
  <si>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</si>
  <si>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</si>
  <si>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</si>
  <si>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</si>
  <si>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</si>
  <si>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</si>
  <si>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</si>
  <si>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</si>
  <si>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</si>
  <si>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</si>
  <si>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</si>
  <si>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</si>
  <si>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</si>
  <si>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</si>
  <si>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</si>
  <si>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</si>
  <si>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</si>
  <si>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</si>
  <si>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</si>
  <si>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</si>
  <si>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</si>
  <si>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</si>
  <si>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</si>
  <si>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</si>
  <si>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</si>
  <si>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</si>
  <si>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</si>
  <si>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</si>
  <si>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</si>
  <si>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</si>
  <si>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</si>
  <si>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</si>
  <si>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</si>
  <si>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</si>
  <si>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</si>
  <si>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</si>
  <si>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</si>
  <si>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</si>
  <si>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</si>
  <si>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</si>
  <si>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</si>
  <si>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</si>
  <si>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</si>
  <si>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</si>
  <si>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</si>
  <si>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</si>
  <si>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</si>
  <si>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</si>
  <si>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</si>
  <si>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</si>
  <si>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</si>
  <si>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</si>
  <si>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</si>
  <si>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</si>
  <si>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</si>
  <si>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</si>
  <si>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</si>
  <si>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</si>
  <si>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</si>
  <si>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</si>
  <si>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</si>
  <si>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</si>
  <si>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</si>
  <si>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</si>
  <si>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</si>
  <si>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</si>
  <si>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</si>
  <si>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</si>
  <si>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</si>
  <si>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</si>
  <si>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</si>
  <si>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</si>
  <si>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</si>
  <si>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</si>
  <si>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</si>
  <si>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</si>
  <si>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</si>
  <si>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</si>
  <si>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</si>
  <si>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</si>
  <si>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</si>
  <si>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</si>
  <si>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</si>
  <si>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</si>
  <si>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</si>
  <si>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</si>
  <si>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</si>
  <si>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</si>
  <si>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</si>
  <si>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</si>
  <si>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</si>
  <si>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</si>
  <si>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</si>
  <si>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</si>
  <si>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</si>
  <si>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</si>
  <si>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</si>
  <si>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</si>
  <si>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</si>
  <si>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</si>
  <si>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</si>
  <si>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</si>
  <si>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</si>
  <si>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</si>
  <si>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</si>
  <si>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</si>
  <si>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</si>
  <si>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</si>
  <si>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</si>
  <si>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</si>
  <si>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</si>
  <si>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</si>
  <si>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</si>
  <si>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</si>
  <si>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</si>
  <si>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</si>
  <si>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</si>
  <si>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</si>
  <si>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</si>
  <si>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</si>
  <si>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</si>
  <si>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</si>
  <si>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</si>
  <si>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</si>
  <si>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</si>
  <si>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</si>
  <si>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</si>
  <si>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</si>
  <si>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</si>
  <si>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</si>
  <si>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</si>
  <si>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</si>
  <si>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</si>
  <si>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</si>
  <si>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</si>
  <si>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</si>
  <si>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</si>
  <si>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</si>
  <si>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</si>
  <si>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</si>
  <si>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</si>
  <si>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</si>
  <si>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</si>
  <si>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</si>
  <si>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</si>
  <si>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</si>
  <si>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</si>
  <si>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</si>
  <si>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</si>
  <si>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</si>
  <si>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</si>
  <si>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</si>
  <si>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</si>
  <si>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</si>
  <si>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</si>
  <si>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</si>
  <si>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</si>
  <si>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</si>
  <si>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</si>
  <si>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</si>
  <si>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</si>
  <si>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</si>
  <si>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</si>
  <si>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</si>
  <si>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</si>
  <si>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</si>
  <si>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</si>
  <si>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</si>
  <si>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</si>
  <si>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</si>
  <si>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</si>
  <si>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</si>
  <si>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</si>
  <si>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</si>
  <si>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</si>
  <si>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</si>
  <si>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</si>
  <si>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</si>
  <si>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</si>
  <si>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</si>
  <si>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</si>
  <si>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</si>
  <si>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</si>
  <si>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</si>
  <si>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</si>
  <si>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</si>
  <si>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</si>
  <si>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</si>
  <si>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</si>
  <si>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</si>
  <si>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</si>
  <si>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</si>
  <si>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</si>
  <si>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</si>
  <si>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</si>
  <si>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</si>
  <si>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</si>
  <si>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</si>
  <si>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</si>
  <si>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</si>
  <si>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</si>
  <si>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</si>
  <si>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</si>
  <si>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</si>
  <si>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</si>
  <si>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</si>
  <si>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</si>
  <si>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</si>
  <si>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</si>
  <si>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</si>
  <si>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</si>
  <si>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</si>
  <si>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</si>
  <si>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</si>
  <si>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</si>
  <si>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</si>
  <si>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</si>
  <si>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</si>
  <si>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</si>
  <si>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</si>
  <si>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</si>
  <si>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</si>
  <si>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</si>
  <si>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</si>
  <si>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</si>
  <si>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</si>
  <si>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</si>
  <si>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</si>
  <si>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</si>
  <si>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</si>
  <si>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</si>
  <si>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</si>
  <si>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</si>
  <si>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</si>
  <si>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</si>
  <si>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</si>
  <si>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</si>
  <si>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</si>
  <si>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</si>
  <si>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</si>
  <si>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</si>
  <si>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</si>
  <si>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</si>
  <si>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</si>
  <si>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</si>
  <si>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</si>
  <si>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</si>
  <si>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</si>
  <si>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</si>
  <si>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</si>
  <si>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</si>
  <si>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</si>
  <si>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</si>
  <si>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</si>
  <si>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</si>
  <si>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</si>
  <si>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</si>
  <si>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</si>
  <si>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</si>
  <si>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</si>
  <si>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</si>
  <si>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</si>
  <si>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</si>
  <si>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</si>
  <si>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</si>
  <si>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</si>
  <si>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</si>
  <si>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</si>
  <si>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</si>
  <si>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</si>
  <si>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</si>
  <si>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</si>
  <si>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</si>
  <si>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</si>
  <si>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</si>
  <si>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</si>
  <si>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</si>
  <si>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</si>
  <si>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</si>
  <si>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</si>
  <si>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</si>
  <si>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</si>
  <si>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</si>
  <si>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</si>
  <si>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</si>
  <si>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</si>
  <si>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</si>
  <si>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</si>
  <si>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</si>
  <si>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</si>
  <si>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</si>
  <si>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</si>
  <si>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</si>
  <si>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</si>
  <si>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</si>
  <si>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</si>
  <si>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</si>
  <si>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</si>
  <si>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</si>
  <si>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</si>
  <si>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</si>
  <si>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</si>
  <si>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</si>
  <si>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</si>
  <si>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</si>
  <si>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</si>
  <si>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</si>
  <si>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</si>
  <si>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</si>
  <si>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</si>
  <si>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</si>
  <si>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</si>
  <si>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</si>
  <si>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</si>
  <si>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</si>
  <si>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</si>
  <si>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</si>
  <si>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</si>
  <si>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</si>
  <si>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</si>
  <si>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</si>
  <si>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</si>
  <si>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</si>
  <si>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</si>
  <si>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</si>
  <si>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</si>
  <si>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</si>
  <si>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</si>
  <si>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</si>
  <si>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</si>
  <si>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</si>
  <si>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</si>
  <si>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</si>
  <si>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</si>
  <si>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</si>
  <si>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</si>
  <si>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</si>
  <si>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</si>
  <si>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</si>
  <si>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</si>
  <si>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</si>
  <si>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</si>
  <si>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</si>
  <si>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</si>
  <si>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</si>
  <si>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</si>
  <si>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</si>
  <si>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</si>
  <si>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</si>
  <si>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</si>
  <si>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</si>
  <si>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</si>
  <si>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</si>
  <si>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</si>
  <si>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</si>
  <si>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</si>
  <si>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</si>
  <si>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</si>
  <si>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</si>
  <si>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</si>
  <si>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</si>
  <si>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</si>
  <si>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</si>
  <si>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</si>
  <si>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</si>
  <si>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</si>
  <si>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</si>
  <si>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</si>
  <si>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</si>
  <si>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</si>
  <si>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</si>
  <si>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</si>
  <si>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</si>
  <si>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</si>
  <si>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</si>
  <si>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</si>
  <si>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</si>
  <si>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</si>
  <si>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</si>
  <si>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</si>
  <si>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</si>
  <si>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</si>
  <si>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</si>
  <si>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</si>
  <si>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</si>
  <si>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</si>
  <si>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</si>
  <si>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</si>
  <si>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</si>
  <si>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</si>
  <si>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</si>
  <si>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</si>
  <si>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</si>
  <si>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</si>
  <si>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</si>
  <si>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</si>
  <si>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</si>
  <si>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</si>
  <si>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</si>
  <si>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</si>
  <si>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</si>
  <si>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</si>
  <si>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</si>
  <si>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</si>
  <si>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</si>
  <si>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</si>
  <si>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</si>
  <si>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</si>
  <si>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</si>
  <si>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</si>
  <si>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</si>
  <si>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</si>
  <si>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</si>
  <si>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</si>
  <si>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</si>
  <si>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</si>
  <si>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</si>
  <si>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</si>
  <si>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</si>
  <si>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</si>
  <si>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</si>
  <si>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</si>
  <si>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</si>
  <si>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</si>
  <si>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</si>
  <si>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</si>
  <si>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</si>
  <si>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</si>
  <si>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</si>
  <si>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</si>
  <si>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</si>
  <si>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</si>
  <si>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</si>
  <si>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</si>
  <si>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</si>
  <si>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</si>
  <si>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</si>
  <si>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</si>
  <si>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</si>
  <si>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</si>
  <si>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</si>
  <si>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</si>
  <si>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</si>
  <si>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</si>
  <si>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</si>
  <si>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</si>
  <si>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</si>
  <si>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</si>
  <si>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</si>
  <si>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</si>
  <si>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</si>
  <si>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</si>
  <si>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</si>
  <si>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</si>
  <si>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</si>
  <si>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</si>
  <si>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</si>
  <si>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</si>
  <si>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</si>
  <si>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</si>
  <si>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</si>
  <si>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</si>
  <si>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</si>
  <si>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</si>
  <si>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</si>
  <si>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</si>
  <si>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</si>
  <si>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</si>
  <si>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</si>
  <si>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</si>
  <si>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</si>
  <si>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</si>
  <si>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</si>
  <si>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</si>
  <si>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</si>
  <si>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</si>
  <si>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</si>
  <si>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</si>
  <si>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</si>
  <si>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</si>
  <si>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</si>
  <si>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</si>
  <si>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</si>
  <si>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</si>
  <si>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</si>
  <si>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</si>
  <si>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</si>
  <si>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</si>
  <si>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</si>
  <si>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</si>
  <si>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</si>
  <si>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</si>
  <si>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</si>
  <si>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</si>
  <si>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</si>
  <si>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</si>
  <si>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</si>
  <si>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</si>
  <si>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</si>
  <si>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</si>
  <si>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</si>
  <si>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</si>
  <si>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</si>
  <si>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</si>
  <si>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</si>
  <si>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</si>
  <si>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</si>
  <si>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</si>
  <si>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</si>
  <si>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</si>
  <si>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</si>
  <si>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</si>
  <si>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</si>
  <si>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</si>
  <si>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</si>
  <si>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</si>
  <si>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</si>
  <si>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</si>
  <si>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</si>
  <si>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</si>
  <si>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</si>
  <si>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</si>
  <si>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</si>
  <si>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</si>
  <si>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</si>
  <si>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</si>
  <si>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</si>
  <si>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</si>
  <si>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</si>
  <si>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</si>
  <si>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</si>
  <si>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</si>
  <si>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</si>
  <si>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</si>
  <si>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</si>
  <si>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</si>
  <si>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</si>
  <si>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</si>
  <si>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</si>
  <si>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</si>
  <si>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</si>
  <si>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</si>
  <si>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</si>
  <si>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</si>
  <si>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</si>
  <si>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</si>
  <si>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</si>
  <si>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</si>
  <si>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</si>
  <si>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</si>
  <si>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</si>
  <si>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</si>
  <si>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</si>
  <si>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</si>
  <si>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</si>
  <si>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</si>
  <si>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</si>
  <si>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</si>
  <si>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</si>
  <si>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</si>
  <si>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</si>
  <si>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</si>
  <si>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</si>
  <si>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</si>
  <si>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</si>
  <si>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</si>
  <si>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</si>
  <si>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</si>
  <si>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</si>
  <si>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</si>
  <si>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</si>
  <si>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</si>
  <si>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</si>
  <si>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</si>
  <si>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</si>
  <si>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</si>
  <si>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</si>
  <si>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</si>
  <si>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</si>
  <si>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</si>
  <si>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</si>
  <si>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</si>
  <si>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</si>
  <si>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</si>
  <si>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</si>
  <si>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</si>
  <si>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</si>
  <si>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</si>
  <si>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</si>
  <si>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</si>
  <si>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</si>
  <si>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</si>
  <si>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</si>
  <si>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</si>
  <si>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</si>
  <si>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</si>
  <si>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</si>
  <si>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</si>
  <si>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</si>
  <si>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</si>
  <si>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</si>
  <si>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</si>
  <si>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</si>
  <si>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</si>
  <si>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</si>
  <si>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</si>
  <si>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</si>
  <si>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</si>
  <si>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</si>
  <si>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</si>
  <si>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</si>
  <si>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</si>
  <si>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</si>
  <si>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</si>
  <si>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</si>
  <si>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</si>
  <si>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</si>
  <si>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</si>
  <si>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</si>
  <si>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</si>
  <si>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</si>
  <si>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</si>
  <si>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</si>
  <si>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</si>
  <si>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</si>
  <si>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</si>
  <si>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</si>
  <si>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</si>
  <si>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</si>
  <si>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</si>
  <si>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</si>
  <si>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</si>
  <si>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</si>
  <si>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</si>
  <si>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</si>
  <si>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</si>
  <si>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</si>
  <si>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</si>
  <si>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</si>
  <si>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</si>
  <si>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</si>
  <si>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</si>
  <si>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</si>
  <si>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</si>
  <si>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</si>
  <si>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</si>
  <si>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</si>
  <si>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</si>
  <si>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</si>
  <si>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</si>
  <si>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</si>
  <si>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</si>
  <si>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</si>
  <si>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</si>
  <si>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</si>
  <si>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</si>
  <si>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</si>
  <si>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</si>
  <si>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</si>
  <si>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</si>
  <si>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</si>
  <si>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</si>
  <si>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</si>
  <si>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</si>
  <si>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</si>
  <si>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</si>
  <si>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</si>
  <si>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</si>
  <si>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</si>
  <si>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</si>
  <si>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</si>
  <si>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</si>
  <si>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</si>
  <si>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</si>
  <si>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</si>
  <si>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</si>
  <si>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</si>
  <si>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</si>
  <si>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</si>
  <si>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</si>
  <si>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</si>
  <si>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</si>
  <si>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</si>
  <si>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</si>
  <si>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</si>
  <si>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</si>
  <si>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</si>
  <si>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</si>
  <si>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</si>
  <si>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</si>
  <si>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</si>
  <si>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</si>
  <si>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</si>
  <si>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</si>
  <si>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</si>
  <si>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</si>
  <si>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</si>
  <si>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</si>
  <si>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</si>
  <si>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</si>
  <si>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</si>
  <si>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</si>
  <si>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</si>
  <si>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</si>
  <si>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</si>
  <si>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</si>
  <si>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</si>
  <si>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</si>
  <si>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</si>
  <si>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</si>
  <si>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</si>
  <si>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</si>
  <si>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</si>
  <si>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</si>
  <si>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</si>
  <si>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</si>
  <si>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</si>
  <si>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</si>
  <si>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</si>
  <si>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</si>
  <si>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</si>
  <si>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</si>
  <si>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</si>
  <si>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</si>
  <si>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</si>
  <si>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</si>
  <si>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</si>
  <si>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</si>
  <si>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</si>
  <si>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</si>
  <si>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</si>
  <si>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</si>
  <si>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</si>
  <si>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</si>
  <si>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</si>
  <si>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</si>
  <si>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</si>
  <si>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</si>
  <si>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</si>
  <si>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</si>
  <si>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</si>
  <si>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</si>
  <si>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</si>
  <si>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</si>
  <si>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</si>
  <si>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</si>
  <si>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</si>
  <si>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</si>
  <si>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</si>
  <si>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</si>
  <si>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</si>
  <si>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</si>
  <si>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</si>
  <si>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</si>
  <si>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</si>
  <si>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</si>
  <si>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</si>
  <si>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</si>
  <si>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</si>
  <si>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</si>
  <si>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</si>
  <si>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</si>
  <si>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</si>
  <si>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</si>
  <si>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</si>
  <si>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</si>
  <si>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</si>
  <si>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</si>
  <si>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</si>
  <si>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</si>
  <si>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</si>
  <si>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</si>
  <si>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</si>
  <si>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</si>
  <si>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</si>
  <si>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</si>
  <si>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</si>
  <si>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</si>
  <si>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</si>
  <si>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</si>
  <si>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</si>
  <si>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</si>
  <si>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</si>
  <si>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</si>
  <si>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</si>
  <si>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</si>
  <si>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</si>
  <si>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</si>
  <si>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</si>
  <si>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</si>
  <si>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</si>
  <si>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</si>
  <si>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</si>
  <si>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</si>
  <si>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</si>
  <si>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</si>
  <si>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</si>
  <si>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</si>
  <si>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</si>
  <si>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</si>
  <si>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</si>
  <si>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</si>
  <si>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</si>
  <si>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</si>
  <si>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</si>
  <si>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</si>
  <si>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</si>
  <si>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</si>
  <si>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</si>
  <si>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</si>
  <si>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</si>
  <si>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</si>
  <si>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</si>
  <si>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</si>
  <si>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</si>
  <si>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</si>
  <si>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</si>
  <si>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</si>
  <si>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</si>
  <si>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</si>
  <si>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</si>
  <si>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</si>
  <si>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</si>
  <si>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</si>
  <si>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</si>
  <si>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</si>
  <si>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</si>
  <si>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</si>
  <si>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</si>
  <si>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</si>
  <si>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</si>
  <si>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</si>
  <si>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</si>
  <si>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</si>
  <si>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</si>
  <si>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</si>
  <si>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</si>
  <si>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</si>
  <si>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</si>
  <si>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</si>
  <si>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</si>
  <si>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</si>
  <si>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</si>
  <si>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</si>
  <si>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</si>
  <si>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</si>
  <si>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</si>
  <si>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</si>
  <si>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</si>
  <si>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</si>
  <si>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</si>
  <si>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</si>
  <si>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</si>
  <si>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</si>
  <si>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</si>
  <si>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</si>
  <si>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</si>
  <si>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</si>
  <si>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</si>
  <si>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</si>
  <si>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</si>
  <si>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</si>
  <si>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</si>
  <si>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</si>
  <si>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</si>
  <si>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</si>
  <si>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</si>
  <si>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</si>
  <si>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</si>
  <si>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</si>
  <si>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</si>
  <si>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</si>
  <si>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</si>
  <si>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</si>
  <si>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</si>
  <si>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</si>
  <si>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</si>
  <si>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</si>
  <si>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</si>
  <si>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</si>
  <si>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</si>
  <si>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</si>
  <si>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</si>
  <si>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</si>
  <si>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</si>
  <si>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</si>
  <si>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</si>
  <si>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</si>
  <si>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</si>
  <si>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</si>
  <si>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</si>
  <si>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</si>
  <si>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</si>
  <si>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</si>
  <si>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</si>
  <si>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</si>
  <si>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</si>
  <si>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</si>
  <si>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</si>
  <si>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</si>
  <si>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</si>
  <si>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</si>
  <si>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</si>
  <si>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</si>
  <si>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</si>
  <si>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</si>
  <si>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</si>
  <si>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</si>
  <si>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</si>
  <si>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</si>
  <si>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</si>
  <si>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</si>
  <si>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</si>
  <si>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</si>
  <si>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</si>
  <si>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</si>
  <si>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</si>
  <si>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</si>
  <si>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</si>
  <si>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</si>
  <si>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</si>
  <si>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</si>
  <si>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</si>
  <si>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</si>
  <si>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</si>
  <si>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</si>
  <si>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</si>
  <si>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</si>
  <si>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</si>
  <si>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</si>
  <si>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</si>
  <si>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</si>
  <si>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</si>
  <si>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</si>
  <si>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</si>
  <si>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</si>
  <si>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</si>
  <si>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</si>
  <si>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</si>
  <si>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</si>
  <si>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</si>
  <si>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</si>
  <si>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</si>
  <si>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</si>
  <si>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</si>
  <si>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</si>
  <si>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</si>
  <si>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</si>
  <si>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</si>
  <si>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</si>
  <si>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</si>
  <si>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</si>
  <si>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</si>
  <si>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</si>
  <si>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</si>
  <si>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</si>
  <si>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</si>
  <si>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</si>
  <si>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</si>
  <si>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</si>
  <si>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</si>
  <si>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</si>
  <si>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</si>
  <si>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</si>
  <si>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</si>
  <si>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</si>
  <si>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</si>
  <si>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</si>
  <si>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</si>
  <si>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</si>
  <si>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</si>
  <si>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</si>
  <si>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</si>
  <si>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</si>
  <si>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</si>
  <si>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</si>
  <si>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</si>
  <si>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</si>
  <si>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</si>
  <si>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</si>
  <si>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</si>
  <si>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</si>
  <si>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</si>
  <si>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</si>
  <si>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</si>
  <si>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</si>
  <si>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</si>
  <si>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</si>
  <si>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</si>
  <si>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</si>
  <si>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</si>
  <si>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</si>
  <si>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</si>
  <si>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</si>
  <si>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</si>
  <si>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</si>
  <si>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</si>
  <si>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</si>
  <si>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</si>
  <si>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</si>
  <si>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</si>
  <si>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</si>
  <si>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</si>
  <si>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</si>
  <si>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</si>
  <si>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</si>
  <si>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</si>
  <si>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</si>
  <si>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</si>
  <si>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</si>
  <si>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</si>
  <si>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</si>
  <si>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</si>
  <si>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</si>
  <si>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</si>
  <si>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</si>
  <si>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</si>
  <si>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</si>
  <si>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</si>
  <si>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</si>
  <si>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</si>
  <si>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</si>
  <si>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</si>
  <si>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</si>
  <si>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</si>
  <si>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</si>
  <si>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</si>
  <si>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</si>
  <si>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</si>
  <si>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</si>
  <si>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</si>
  <si>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</si>
  <si>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</si>
  <si>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</si>
  <si>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</si>
  <si>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</si>
  <si>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</si>
  <si>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</si>
  <si>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</si>
  <si>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</si>
  <si>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</si>
  <si>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</si>
  <si>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</si>
  <si>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</si>
  <si>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</si>
  <si>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</si>
  <si>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</si>
  <si>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</si>
  <si>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</si>
  <si>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</si>
  <si>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</si>
  <si>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</si>
  <si>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</si>
  <si>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</si>
  <si>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</si>
  <si>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</si>
  <si>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</si>
  <si>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</si>
  <si>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</si>
  <si>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</si>
  <si>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</si>
  <si>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</si>
  <si>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</si>
  <si>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</si>
  <si>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</si>
  <si>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</si>
  <si>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</si>
  <si>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</si>
  <si>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</si>
  <si>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</si>
  <si>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</si>
  <si>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</si>
  <si>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</si>
  <si>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</si>
  <si>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</si>
  <si>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</si>
  <si>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</si>
  <si>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</si>
  <si>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</si>
  <si>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</si>
  <si>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</si>
  <si>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</si>
  <si>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</si>
  <si>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</si>
  <si>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</si>
  <si>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</si>
  <si>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</si>
  <si>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</si>
  <si>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</si>
  <si>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</si>
  <si>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</si>
  <si>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</si>
  <si>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</si>
  <si>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</si>
  <si>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</si>
  <si>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</si>
  <si>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</si>
  <si>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</si>
  <si>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</si>
  <si>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</si>
  <si>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</si>
  <si>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</si>
  <si>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</si>
  <si>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</si>
  <si>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</si>
  <si>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</si>
  <si>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</si>
  <si>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</si>
  <si>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</si>
  <si>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</si>
  <si>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</si>
  <si>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</si>
  <si>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</si>
  <si>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</si>
  <si>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</si>
  <si>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</si>
  <si>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</si>
  <si>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</si>
  <si>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</si>
  <si>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</si>
  <si>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</si>
  <si>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</si>
  <si>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</si>
  <si>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</si>
  <si>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</si>
  <si>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</si>
  <si>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</si>
  <si>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</si>
  <si>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</si>
  <si>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</si>
  <si>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</si>
  <si>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</si>
  <si>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</si>
  <si>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</si>
  <si>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</si>
  <si>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</si>
  <si>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</si>
  <si>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</si>
  <si>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</si>
  <si>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</si>
  <si>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</si>
  <si>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</si>
  <si>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</si>
  <si>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</si>
  <si>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</si>
  <si>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</si>
  <si>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</si>
  <si>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</si>
  <si>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</si>
  <si>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</si>
  <si>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</si>
  <si>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</si>
  <si>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</si>
  <si>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</si>
  <si>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</si>
  <si>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</si>
  <si>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</si>
  <si>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</si>
  <si>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</si>
  <si>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</si>
  <si>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</si>
  <si>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</si>
  <si>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</si>
  <si>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</si>
  <si>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</si>
  <si>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</si>
  <si>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</si>
  <si>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</si>
  <si>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</si>
  <si>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</si>
  <si>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</si>
  <si>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</si>
  <si>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</si>
  <si>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</si>
  <si>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</si>
  <si>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</si>
  <si>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</si>
  <si>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</si>
  <si>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</si>
  <si>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</si>
  <si>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</si>
  <si>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</si>
  <si>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</si>
  <si>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</si>
  <si>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</si>
  <si>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</si>
  <si>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</si>
  <si>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</si>
  <si>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</si>
  <si>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</si>
  <si>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</si>
  <si>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</si>
  <si>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</si>
  <si>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</si>
  <si>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</si>
  <si>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</si>
  <si>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</si>
  <si>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</si>
  <si>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</si>
  <si>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</si>
  <si>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</si>
  <si>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</si>
  <si>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</si>
  <si>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</si>
  <si>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</si>
  <si>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</si>
  <si>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</si>
  <si>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</si>
  <si>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</si>
  <si>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</si>
  <si>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</si>
  <si>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</si>
  <si>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</si>
  <si>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</si>
  <si>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</si>
  <si>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</si>
  <si>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</si>
  <si>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</si>
  <si>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</si>
  <si>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</si>
  <si>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</si>
  <si>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</si>
  <si>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</si>
  <si>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</si>
  <si>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</si>
  <si>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</si>
  <si>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</si>
  <si>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</si>
  <si>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</si>
  <si>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</si>
  <si>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</si>
  <si>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</si>
  <si>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</si>
  <si>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</si>
  <si>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</si>
  <si>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</si>
  <si>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</si>
  <si>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</si>
  <si>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</si>
  <si>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</si>
  <si>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</si>
  <si>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</si>
  <si>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</si>
  <si>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</si>
  <si>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</si>
  <si>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</si>
  <si>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</si>
  <si>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</si>
  <si>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</si>
  <si>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</si>
  <si>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</si>
  <si>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</si>
  <si>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</si>
  <si>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</si>
  <si>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</si>
  <si>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</si>
  <si>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</si>
  <si>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</si>
  <si>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</si>
  <si>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</si>
  <si>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</si>
  <si>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</si>
  <si>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</si>
  <si>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</si>
  <si>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</si>
  <si>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</si>
  <si>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</si>
  <si>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</si>
  <si>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</si>
  <si>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</si>
  <si>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</si>
  <si>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</si>
  <si>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</si>
  <si>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</si>
  <si>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</si>
  <si>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</si>
  <si>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</si>
  <si>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</si>
  <si>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</si>
  <si>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</si>
  <si>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</si>
  <si>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</si>
  <si>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</si>
  <si>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</si>
  <si>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</si>
  <si>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</si>
  <si>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</si>
  <si>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</si>
  <si>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</si>
  <si>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</si>
  <si>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</si>
  <si>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</si>
  <si>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</si>
  <si>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</si>
  <si>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</si>
  <si>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</si>
  <si>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</si>
  <si>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</si>
  <si>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</si>
  <si>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</si>
  <si>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</si>
  <si>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</si>
  <si>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</si>
  <si>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</si>
  <si>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</si>
  <si>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</si>
  <si>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</si>
  <si>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</si>
  <si>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</si>
  <si>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</si>
  <si>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</si>
  <si>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</si>
  <si>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</si>
  <si>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</si>
  <si>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</si>
  <si>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</si>
  <si>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</si>
  <si>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</si>
  <si>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</si>
  <si>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</si>
  <si>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</si>
  <si>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</si>
  <si>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</si>
  <si>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</si>
  <si>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</si>
  <si>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</si>
  <si>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</si>
  <si>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</si>
  <si>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</si>
  <si>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</si>
  <si>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</si>
  <si>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</si>
  <si>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</si>
  <si>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</si>
  <si>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</si>
  <si>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</si>
  <si>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</si>
  <si>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</si>
  <si>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</si>
  <si>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</si>
  <si>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</si>
  <si>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</si>
  <si>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</si>
  <si>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</si>
  <si>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</si>
  <si>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</si>
  <si>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</si>
  <si>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</si>
  <si>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</si>
  <si>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</si>
  <si>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</si>
  <si>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</si>
  <si>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</si>
  <si>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</si>
  <si>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</si>
  <si>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</si>
  <si>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</si>
  <si>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</si>
  <si>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</si>
  <si>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</si>
  <si>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</si>
  <si>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</si>
  <si>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</si>
  <si>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</si>
  <si>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</si>
  <si>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</si>
  <si>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</si>
  <si>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</si>
  <si>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</si>
  <si>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</si>
  <si>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</si>
  <si>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</si>
  <si>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</si>
  <si>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</si>
  <si>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</si>
  <si>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</si>
  <si>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</si>
  <si>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</si>
  <si>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</si>
  <si>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</si>
  <si>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</si>
  <si>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</si>
  <si>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</si>
  <si>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</si>
  <si>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</si>
  <si>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</si>
  <si>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</si>
  <si>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</si>
  <si>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</si>
  <si>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</si>
  <si>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</si>
  <si>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</si>
  <si>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</si>
  <si>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</si>
  <si>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</si>
  <si>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</si>
  <si>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</si>
  <si>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</si>
  <si>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</si>
  <si>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</si>
  <si>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</si>
  <si>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</si>
  <si>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</si>
  <si>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</si>
  <si>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</si>
  <si>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</si>
  <si>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</si>
  <si>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</si>
  <si>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</si>
  <si>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</si>
  <si>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</si>
  <si>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</si>
  <si>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</si>
  <si>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</si>
  <si>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</si>
  <si>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</si>
  <si>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</si>
  <si>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</si>
  <si>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</si>
  <si>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</si>
  <si>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</si>
  <si>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</si>
  <si>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</si>
  <si>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</si>
  <si>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</si>
  <si>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</si>
  <si>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</si>
  <si>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</si>
  <si>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</si>
  <si>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</si>
  <si>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</si>
  <si>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</si>
  <si>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</si>
  <si>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</si>
  <si>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</si>
  <si>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</si>
  <si>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</si>
  <si>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</si>
  <si>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</si>
  <si>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</si>
  <si>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</si>
  <si>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</si>
  <si>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</si>
  <si>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</si>
  <si>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</si>
  <si>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</si>
  <si>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</si>
  <si>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</si>
  <si>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</si>
  <si>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</si>
  <si>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</si>
  <si>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</si>
  <si>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</si>
  <si>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</si>
  <si>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</si>
  <si>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</si>
  <si>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</si>
  <si>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</si>
  <si>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</si>
  <si>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</si>
  <si>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</si>
  <si>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</si>
  <si>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</si>
  <si>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</si>
  <si>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</si>
  <si>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</si>
  <si>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</si>
  <si>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</si>
  <si>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</si>
  <si>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</si>
  <si>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</si>
  <si>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</si>
  <si>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</si>
  <si>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</si>
  <si>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</si>
  <si>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</si>
  <si>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</si>
  <si>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</si>
  <si>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</si>
  <si>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</si>
  <si>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</si>
  <si>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</si>
  <si>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</si>
  <si>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</si>
  <si>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</si>
  <si>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</si>
  <si>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</si>
  <si>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</si>
  <si>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</si>
  <si>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</si>
  <si>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</si>
  <si>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</si>
  <si>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</si>
  <si>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</si>
  <si>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</si>
  <si>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</si>
  <si>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</si>
  <si>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</si>
  <si>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</si>
  <si>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</si>
  <si>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</si>
  <si>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</si>
  <si>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</si>
  <si>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</si>
  <si>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</si>
  <si>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</si>
  <si>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</si>
  <si>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</si>
  <si>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</si>
  <si>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</si>
  <si>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</si>
  <si>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</si>
  <si>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</si>
  <si>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</si>
  <si>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</si>
  <si>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</si>
  <si>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</si>
  <si>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</si>
  <si>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</si>
  <si>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</si>
  <si>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</si>
  <si>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</si>
  <si>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</si>
  <si>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</si>
  <si>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</si>
  <si>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</si>
  <si>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</si>
  <si>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</si>
  <si>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</si>
  <si>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</si>
  <si>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</si>
  <si>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</si>
  <si>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</si>
  <si>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</si>
  <si>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</si>
  <si>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</si>
  <si>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</si>
  <si>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</si>
  <si>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</si>
  <si>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</si>
  <si>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</si>
  <si>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</si>
  <si>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</si>
  <si>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</si>
  <si>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</si>
  <si>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</si>
  <si>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</si>
  <si>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</si>
  <si>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</si>
  <si>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</si>
  <si>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</si>
  <si>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</si>
  <si>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</si>
  <si>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</si>
  <si>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</si>
  <si>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</si>
  <si>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</si>
  <si>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</si>
  <si>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</si>
  <si>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</si>
  <si>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</si>
  <si>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</si>
  <si>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</si>
  <si>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</si>
  <si>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</si>
  <si>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</si>
  <si>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</si>
  <si>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</si>
  <si>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</si>
  <si>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</si>
  <si>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</si>
  <si>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</si>
  <si>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</si>
  <si>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</si>
  <si>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</si>
  <si>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</si>
  <si>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</si>
  <si>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</si>
  <si>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</si>
  <si>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</si>
  <si>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</si>
  <si>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</si>
  <si>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</si>
  <si>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</si>
  <si>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</si>
  <si>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</si>
  <si>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</si>
  <si>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</si>
  <si>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</si>
  <si>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</si>
  <si>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</si>
  <si>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</si>
  <si>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</si>
  <si>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</si>
  <si>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</si>
  <si>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</si>
  <si>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</si>
  <si>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</si>
  <si>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</si>
  <si>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</si>
  <si>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</si>
  <si>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</si>
  <si>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</si>
  <si>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</si>
  <si>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</si>
  <si>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</si>
  <si>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</si>
  <si>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</si>
  <si>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</si>
  <si>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</si>
  <si>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</si>
  <si>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</si>
  <si>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</si>
  <si>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</si>
  <si>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</si>
  <si>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</si>
  <si>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</si>
  <si>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</si>
  <si>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</si>
  <si>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</si>
  <si>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</si>
  <si>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</si>
  <si>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</si>
  <si>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</si>
  <si>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</si>
  <si>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</si>
  <si>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</si>
  <si>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</si>
  <si>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</si>
  <si>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</si>
  <si>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</si>
  <si>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</si>
  <si>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</si>
  <si>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</si>
  <si>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</si>
  <si>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</si>
  <si>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</si>
  <si>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</si>
  <si>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</si>
  <si>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</si>
  <si>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</si>
  <si>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</si>
  <si>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</si>
  <si>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</si>
  <si>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</si>
  <si>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</si>
  <si>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</si>
  <si>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</si>
  <si>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</si>
  <si>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</si>
  <si>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</si>
  <si>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</si>
  <si>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</si>
  <si>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</si>
  <si>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</si>
  <si>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</si>
  <si>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</si>
  <si>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</si>
  <si>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</si>
  <si>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</si>
  <si>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</si>
  <si>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</si>
  <si>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</si>
  <si>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</si>
  <si>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</si>
  <si>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</si>
  <si>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</si>
  <si>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</si>
  <si>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</si>
  <si>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</si>
  <si>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</si>
  <si>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</si>
  <si>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</si>
  <si>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</si>
  <si>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</si>
  <si>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</si>
  <si>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</si>
  <si>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</si>
  <si>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</si>
  <si>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</si>
  <si>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</si>
  <si>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</si>
  <si>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</si>
  <si>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</si>
  <si>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</si>
  <si>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</si>
  <si>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</si>
  <si>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</si>
  <si>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</si>
  <si>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</si>
  <si>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</si>
  <si>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</si>
  <si>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</si>
  <si>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</si>
  <si>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</si>
  <si>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</si>
  <si>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</si>
  <si>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</si>
  <si>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</si>
  <si>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</si>
  <si>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</si>
  <si>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</si>
  <si>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</si>
  <si>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</si>
  <si>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</si>
  <si>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</si>
  <si>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</si>
  <si>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</si>
  <si>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</si>
  <si>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</si>
  <si>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</si>
  <si>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</si>
  <si>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</si>
  <si>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</si>
  <si>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</si>
  <si>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</si>
  <si>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</si>
  <si>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</si>
  <si>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</si>
  <si>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</si>
  <si>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</si>
  <si>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</si>
  <si>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</si>
  <si>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</si>
  <si>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</si>
  <si>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</si>
  <si>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</si>
  <si>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</si>
  <si>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</si>
  <si>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</si>
  <si>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</si>
  <si>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</si>
  <si>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</si>
  <si>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</si>
  <si>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</si>
  <si>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</si>
  <si>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</si>
  <si>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</si>
  <si>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</si>
  <si>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</si>
  <si>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</si>
  <si>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</si>
  <si>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</si>
  <si>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</si>
  <si>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</si>
  <si>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</si>
  <si>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</si>
  <si>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</si>
  <si>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</si>
  <si>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</si>
  <si>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</si>
  <si>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</si>
  <si>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</si>
  <si>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</si>
  <si>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</si>
  <si>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</si>
  <si>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</si>
  <si>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</si>
  <si>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</si>
  <si>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</si>
  <si>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</si>
  <si>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</si>
  <si>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</si>
  <si>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</si>
  <si>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</si>
  <si>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</si>
  <si>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</si>
  <si>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</si>
  <si>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</si>
  <si>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</si>
  <si>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</si>
  <si>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</si>
  <si>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</si>
  <si>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</si>
  <si>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</si>
  <si>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</si>
  <si>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</si>
  <si>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</si>
  <si>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</si>
  <si>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</si>
  <si>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</si>
  <si>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</si>
  <si>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</si>
  <si>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</si>
  <si>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</si>
  <si>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</si>
  <si>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</si>
  <si>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</si>
  <si>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</si>
  <si>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</si>
  <si>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</si>
  <si>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</si>
  <si>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</si>
  <si>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</si>
  <si>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</si>
  <si>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</si>
  <si>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</si>
  <si>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</si>
  <si>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</si>
  <si>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</si>
  <si>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</si>
  <si>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</si>
  <si>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</si>
  <si>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</si>
  <si>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</si>
  <si>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</si>
  <si>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</si>
  <si>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</si>
  <si>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</si>
  <si>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</si>
  <si>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</si>
  <si>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</si>
  <si>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</si>
  <si>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</si>
  <si>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</si>
  <si>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</si>
  <si>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</si>
  <si>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</si>
  <si>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</si>
  <si>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</si>
  <si>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</si>
  <si>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</si>
  <si>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</si>
  <si>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</si>
  <si>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</si>
  <si>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</si>
  <si>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</si>
  <si>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</si>
  <si>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</si>
  <si>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</si>
  <si>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</si>
  <si>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</si>
  <si>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</si>
  <si>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</si>
  <si>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</si>
  <si>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</si>
  <si>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</si>
  <si>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</si>
  <si>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</si>
  <si>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</si>
  <si>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</si>
  <si>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</si>
  <si>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</si>
  <si>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</si>
  <si>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</si>
  <si>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</si>
  <si>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</si>
  <si>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</si>
  <si>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</si>
  <si>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</si>
  <si>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</si>
  <si>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</si>
  <si>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</si>
  <si>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</si>
  <si>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</si>
  <si>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</si>
  <si>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</si>
  <si>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</si>
  <si>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</si>
  <si>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</si>
  <si>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</si>
  <si>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</si>
  <si>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</si>
  <si>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</si>
  <si>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</si>
  <si>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</si>
  <si>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</si>
  <si>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</si>
  <si>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</si>
  <si>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</si>
  <si>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</si>
  <si>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</si>
  <si>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</si>
  <si>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</si>
  <si>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</si>
  <si>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</si>
  <si>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</si>
  <si>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</si>
  <si>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</si>
  <si>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</si>
  <si>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</si>
  <si>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</si>
  <si>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</si>
  <si>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</si>
  <si>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</si>
  <si>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</si>
  <si>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</si>
  <si>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</si>
  <si>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</si>
  <si>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</si>
  <si>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</si>
  <si>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</si>
  <si>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</si>
  <si>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</si>
  <si>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</si>
  <si>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</si>
  <si>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</si>
  <si>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</si>
  <si>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</si>
  <si>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</si>
  <si>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</si>
  <si>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</si>
  <si>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</si>
  <si>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</si>
  <si>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</si>
  <si>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</si>
  <si>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</si>
  <si>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</si>
  <si>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</si>
  <si>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</si>
  <si>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</si>
  <si>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</si>
  <si>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</si>
  <si>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</si>
  <si>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</si>
  <si>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</si>
  <si>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</si>
  <si>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</si>
  <si>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</si>
  <si>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</si>
  <si>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</si>
  <si>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</si>
  <si>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</si>
  <si>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</si>
  <si>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</si>
  <si>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</si>
  <si>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</si>
  <si>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</si>
  <si>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</si>
  <si>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</si>
  <si>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</si>
  <si>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</si>
  <si>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</si>
  <si>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</si>
  <si>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</si>
  <si>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</si>
  <si>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</si>
  <si>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</si>
  <si>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</si>
  <si>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</si>
  <si>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</si>
  <si>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</si>
  <si>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</si>
  <si>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</si>
  <si>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</si>
  <si>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</si>
  <si>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</si>
  <si>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</si>
  <si>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</si>
  <si>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</si>
  <si>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</si>
  <si>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</si>
  <si>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</si>
  <si>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</si>
  <si>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</si>
  <si>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</si>
  <si>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</si>
  <si>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</si>
  <si>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</si>
  <si>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</si>
  <si>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</si>
  <si>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</si>
  <si>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</si>
  <si>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</si>
  <si>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</si>
  <si>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</si>
  <si>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</si>
  <si>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</si>
  <si>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</si>
  <si>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</si>
  <si>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</si>
  <si>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</si>
  <si>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</si>
  <si>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</si>
  <si>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</si>
  <si>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</si>
  <si>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</si>
  <si>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</si>
  <si>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</si>
  <si>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</si>
  <si>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</si>
  <si>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</si>
  <si>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</si>
  <si>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</si>
  <si>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</si>
  <si>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</si>
  <si>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</si>
  <si>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</si>
  <si>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</si>
  <si>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</si>
  <si>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</si>
  <si>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</si>
  <si>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</si>
  <si>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</si>
  <si>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</si>
  <si>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</si>
  <si>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</si>
  <si>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</si>
  <si>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</si>
  <si>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</si>
  <si>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</si>
  <si>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</si>
  <si>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</si>
  <si>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</si>
  <si>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</si>
  <si>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</si>
  <si>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</si>
  <si>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</si>
  <si>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</si>
  <si>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</si>
  <si>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</si>
  <si>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</si>
  <si>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</si>
  <si>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</si>
  <si>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</si>
  <si>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</si>
  <si>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</si>
  <si>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</si>
  <si>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</si>
  <si>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</si>
  <si>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</si>
  <si>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</si>
  <si>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</si>
  <si>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</si>
  <si>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</si>
  <si>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</si>
  <si>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</si>
  <si>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</si>
  <si>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</si>
  <si>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</si>
  <si>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</si>
  <si>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</si>
  <si>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</si>
  <si>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</si>
  <si>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</si>
  <si>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</si>
  <si>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</si>
  <si>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</si>
  <si>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</si>
  <si>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</si>
  <si>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</si>
  <si>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</si>
  <si>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</si>
  <si>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</si>
  <si>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</si>
  <si>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</si>
  <si>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</si>
  <si>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</si>
  <si>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</si>
  <si>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</si>
  <si>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</si>
  <si>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</si>
  <si>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</si>
  <si>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</si>
  <si>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</si>
  <si>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</si>
  <si>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</si>
  <si>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</si>
  <si>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</si>
  <si>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</si>
  <si>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</si>
  <si>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</si>
  <si>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</si>
  <si>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</si>
  <si>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</si>
  <si>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</si>
  <si>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</si>
  <si>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</si>
  <si>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</si>
  <si>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</si>
  <si>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</si>
  <si>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</si>
  <si>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</si>
  <si>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</si>
  <si>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</si>
  <si>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</si>
  <si>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</si>
  <si>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</si>
  <si>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</si>
  <si>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</si>
  <si>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</si>
  <si>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</si>
  <si>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</si>
  <si>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</si>
  <si>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</si>
  <si>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</si>
  <si>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</si>
  <si>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</si>
  <si>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</si>
  <si>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</si>
  <si>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</si>
  <si>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</si>
  <si>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</si>
  <si>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</si>
  <si>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</si>
  <si>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</si>
  <si>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</si>
  <si>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</si>
  <si>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</si>
  <si>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</si>
  <si>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</si>
  <si>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</si>
  <si>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</si>
  <si>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</si>
  <si>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</si>
  <si>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</si>
  <si>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</si>
  <si>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</si>
  <si>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</si>
  <si>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</si>
  <si>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</si>
  <si>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</si>
  <si>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</si>
  <si>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</si>
  <si>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</si>
  <si>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</si>
  <si>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</si>
  <si>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</si>
  <si>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</si>
  <si>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</si>
  <si>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</si>
  <si>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</si>
  <si>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</si>
  <si>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</si>
  <si>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</si>
  <si>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</si>
  <si>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</si>
  <si>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</si>
  <si>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</si>
  <si>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</si>
  <si>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</si>
  <si>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</si>
  <si>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</si>
  <si>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</si>
  <si>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</si>
  <si>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</si>
  <si>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</si>
  <si>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</si>
  <si>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</si>
  <si>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</si>
  <si>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</si>
  <si>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</si>
  <si>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</si>
  <si>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</si>
  <si>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</si>
  <si>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</si>
  <si>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</si>
  <si>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</si>
  <si>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</si>
  <si>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</si>
  <si>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</si>
  <si>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</si>
  <si>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</si>
  <si>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</si>
  <si>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</si>
  <si>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</si>
  <si>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</si>
  <si>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</si>
  <si>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</si>
  <si>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</si>
  <si>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</si>
  <si>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</si>
  <si>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</si>
  <si>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</si>
  <si>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</si>
  <si>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</si>
  <si>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</si>
  <si>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</si>
  <si>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</si>
  <si>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</si>
  <si>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</si>
  <si>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</si>
  <si>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</si>
  <si>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</si>
  <si>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</si>
  <si>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</si>
  <si>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</si>
  <si>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</si>
  <si>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</si>
  <si>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</si>
  <si>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</si>
  <si>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</si>
  <si>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</si>
  <si>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</si>
  <si>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</si>
  <si>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</si>
  <si>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</si>
  <si>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</si>
  <si>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</si>
  <si>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</si>
  <si>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</si>
  <si>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</si>
  <si>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</si>
  <si>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</si>
  <si>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</si>
  <si>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</si>
  <si>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</si>
  <si>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</si>
  <si>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</si>
  <si>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</si>
  <si>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</si>
  <si>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</si>
  <si>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</si>
  <si>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</si>
  <si>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</si>
  <si>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</si>
  <si>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</si>
  <si>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</si>
  <si>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</si>
  <si>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</si>
  <si>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</si>
  <si>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</si>
  <si>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</si>
  <si>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</si>
  <si>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</si>
  <si>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</si>
  <si>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</si>
  <si>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</si>
  <si>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</si>
  <si>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</si>
  <si>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</si>
  <si>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</si>
  <si>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</si>
  <si>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</si>
  <si>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</si>
  <si>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</si>
  <si>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</si>
  <si>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</si>
  <si>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</si>
  <si>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</si>
  <si>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</si>
  <si>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</si>
  <si>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</si>
  <si>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</si>
  <si>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</si>
  <si>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</si>
  <si>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</si>
  <si>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</si>
  <si>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</si>
  <si>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</si>
  <si>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</si>
  <si>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</si>
  <si>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</si>
  <si>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</si>
  <si>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</si>
  <si>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</si>
  <si>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</si>
  <si>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</si>
  <si>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</si>
  <si>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</si>
  <si>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</si>
  <si>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</si>
  <si>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</si>
  <si>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</si>
  <si>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</si>
  <si>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</si>
  <si>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</si>
  <si>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</si>
  <si>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</si>
  <si>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</si>
  <si>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</si>
  <si>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</si>
  <si>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</si>
  <si>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</si>
  <si>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</si>
  <si>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</si>
  <si>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</si>
  <si>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</si>
  <si>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</si>
  <si>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</si>
  <si>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</si>
  <si>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</si>
  <si>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</si>
  <si>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</si>
  <si>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</si>
  <si>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</si>
  <si>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</si>
  <si>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</si>
  <si>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</si>
  <si>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</si>
  <si>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</si>
  <si>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</si>
  <si>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</si>
  <si>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</si>
  <si>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</si>
  <si>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</si>
  <si>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</si>
  <si>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</si>
  <si>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</si>
  <si>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</si>
  <si>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</si>
  <si>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</si>
  <si>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</si>
  <si>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</si>
  <si>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</si>
  <si>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</si>
  <si>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</si>
  <si>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</si>
  <si>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</si>
  <si>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</si>
  <si>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</si>
  <si>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</si>
  <si>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</si>
  <si>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</si>
  <si>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</si>
  <si>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</si>
  <si>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</si>
  <si>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</si>
  <si>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</si>
  <si>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</si>
  <si>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</si>
  <si>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</si>
  <si>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</si>
  <si>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</si>
  <si>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</si>
  <si>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</si>
  <si>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</si>
  <si>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</si>
  <si>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</si>
  <si>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</si>
  <si>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</si>
  <si>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</si>
  <si>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</si>
  <si>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</si>
  <si>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</si>
  <si>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</si>
  <si>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</si>
  <si>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</si>
  <si>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</si>
  <si>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</si>
  <si>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</si>
  <si>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</si>
  <si>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</si>
  <si>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</si>
  <si>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</si>
  <si>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</si>
  <si>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</si>
  <si>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</si>
  <si>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</si>
  <si>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</si>
  <si>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</si>
  <si>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</si>
  <si>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</si>
  <si>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</si>
  <si>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</si>
  <si>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</si>
  <si>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</si>
  <si>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</si>
  <si>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</si>
  <si>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</si>
  <si>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</si>
  <si>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</si>
  <si>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</si>
  <si>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</si>
  <si>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</si>
  <si>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</si>
  <si>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</si>
  <si>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</si>
  <si>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</si>
  <si>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</si>
  <si>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</si>
  <si>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</si>
  <si>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</si>
  <si>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</si>
  <si>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</si>
  <si>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</si>
  <si>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</si>
  <si>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</si>
  <si>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</si>
  <si>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</si>
  <si>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</si>
  <si>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</si>
  <si>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</si>
  <si>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</si>
  <si>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</si>
  <si>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</si>
  <si>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</si>
  <si>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</si>
  <si>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</si>
  <si>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</si>
  <si>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</si>
  <si>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</si>
  <si>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</si>
  <si>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</si>
  <si>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</si>
  <si>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</si>
  <si>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</si>
  <si>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</si>
  <si>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</si>
  <si>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</si>
  <si>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</si>
  <si>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</si>
  <si>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</si>
  <si>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</si>
  <si>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</si>
  <si>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</si>
  <si>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</si>
  <si>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</si>
  <si>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</si>
  <si>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</si>
  <si>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</si>
  <si>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</si>
  <si>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</si>
  <si>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</si>
  <si>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</si>
  <si>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</si>
  <si>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</si>
  <si>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</si>
  <si>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</si>
  <si>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</si>
  <si>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</si>
  <si>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</si>
  <si>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</si>
  <si>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</si>
  <si>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</si>
  <si>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</si>
  <si>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</si>
  <si>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</si>
  <si>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</si>
  <si>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</si>
  <si>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</si>
  <si>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</si>
  <si>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</si>
  <si>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</si>
  <si>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</si>
  <si>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</si>
  <si>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</si>
  <si>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</si>
  <si>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</si>
  <si>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</si>
  <si>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</si>
  <si>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</si>
  <si>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</si>
  <si>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</si>
  <si>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</si>
  <si>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</si>
  <si>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</si>
  <si>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</si>
  <si>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</si>
  <si>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</si>
  <si>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</si>
  <si>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</si>
  <si>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</si>
  <si>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</si>
  <si>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</si>
  <si>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</si>
  <si>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</si>
  <si>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</si>
  <si>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</si>
  <si>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</si>
  <si>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</si>
  <si>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</si>
  <si>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</si>
  <si>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</si>
  <si>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</si>
  <si>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</si>
  <si>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</si>
  <si>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</si>
  <si>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</si>
  <si>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</si>
  <si>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</si>
  <si>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</si>
  <si>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</si>
  <si>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</si>
  <si>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</si>
  <si>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</si>
  <si>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</si>
  <si>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</si>
  <si>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</si>
  <si>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</si>
  <si>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</si>
  <si>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</si>
  <si>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</si>
  <si>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</si>
  <si>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</si>
  <si>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</si>
  <si>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</si>
  <si>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</si>
  <si>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</si>
  <si>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</si>
  <si>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</si>
  <si>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</si>
  <si>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</si>
  <si>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</si>
  <si>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</si>
  <si>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</si>
  <si>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</si>
  <si>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</si>
  <si>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</si>
  <si>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</si>
  <si>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</si>
  <si>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</si>
  <si>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</si>
  <si>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</si>
  <si>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</si>
  <si>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</si>
  <si>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</si>
  <si>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</si>
  <si>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</si>
  <si>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</si>
  <si>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</si>
  <si>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</si>
  <si>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</si>
  <si>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</si>
  <si>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</si>
  <si>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</si>
  <si>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</si>
  <si>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</si>
  <si>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</si>
  <si>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</si>
  <si>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</si>
  <si>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</si>
  <si>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</si>
  <si>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</si>
  <si>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</si>
  <si>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</si>
  <si>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</si>
  <si>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</si>
  <si>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</si>
  <si>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</si>
  <si>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</si>
  <si>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</si>
  <si>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</si>
  <si>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</si>
  <si>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</si>
  <si>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</si>
  <si>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</si>
  <si>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</si>
  <si>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</si>
  <si>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</si>
  <si>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</si>
  <si>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</si>
  <si>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</si>
  <si>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</si>
  <si>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</si>
  <si>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</si>
  <si>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</si>
  <si>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</si>
  <si>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</si>
  <si>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</si>
  <si>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</si>
  <si>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</si>
  <si>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</si>
  <si>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</si>
  <si>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</si>
  <si>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</si>
  <si>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</si>
  <si>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</si>
  <si>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</si>
  <si>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</si>
  <si>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</si>
  <si>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</si>
  <si>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</si>
  <si>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</si>
  <si>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</si>
  <si>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</si>
  <si>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</si>
  <si>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</si>
  <si>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</si>
  <si>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</si>
  <si>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</si>
  <si>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</si>
  <si>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</si>
  <si>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</si>
  <si>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</si>
  <si>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</si>
  <si>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</si>
  <si>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</si>
  <si>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</si>
  <si>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</si>
  <si>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</si>
  <si>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</si>
  <si>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</si>
  <si>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</si>
  <si>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</si>
  <si>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</si>
  <si>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</si>
  <si>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</si>
  <si>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</si>
  <si>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</si>
  <si>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</si>
  <si>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</si>
  <si>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</si>
  <si>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</si>
  <si>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</si>
  <si>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</si>
  <si>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</si>
  <si>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</si>
  <si>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</si>
  <si>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</si>
  <si>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</si>
  <si>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</si>
  <si>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</si>
  <si>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</si>
  <si>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</si>
  <si>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</si>
  <si>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</si>
  <si>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</si>
  <si>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</si>
  <si>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</si>
  <si>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</si>
  <si>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</si>
  <si>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</si>
  <si>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</si>
  <si>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</si>
  <si>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</si>
  <si>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</si>
  <si>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</si>
  <si>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</si>
  <si>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</si>
  <si>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</si>
  <si>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</si>
  <si>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</si>
  <si>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</si>
  <si>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</si>
  <si>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</si>
  <si>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</si>
  <si>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</si>
  <si>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</si>
  <si>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</si>
  <si>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</si>
  <si>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</si>
  <si>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</si>
  <si>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</si>
  <si>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</si>
  <si>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</si>
  <si>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</si>
  <si>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</si>
  <si>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</si>
  <si>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</si>
  <si>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</si>
  <si>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</si>
  <si>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</si>
  <si>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</si>
  <si>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</si>
  <si>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</si>
  <si>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</si>
  <si>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</si>
  <si>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</si>
  <si>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</si>
  <si>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</si>
  <si>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</si>
  <si>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</si>
  <si>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</si>
  <si>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</si>
  <si>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</si>
  <si>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</si>
  <si>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</si>
  <si>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</si>
  <si>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</si>
  <si>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</si>
  <si>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</si>
  <si>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</si>
  <si>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</si>
  <si>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</si>
  <si>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</si>
  <si>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</si>
  <si>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</si>
  <si>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</si>
  <si>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</si>
  <si>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</si>
  <si>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</si>
  <si>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</si>
  <si>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</si>
  <si>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</si>
  <si>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</si>
  <si>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</si>
  <si>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</si>
  <si>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</si>
  <si>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</si>
  <si>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</si>
  <si>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</si>
  <si>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</si>
  <si>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</si>
  <si>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</si>
  <si>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</si>
  <si>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</si>
  <si>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</si>
  <si>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</si>
  <si>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</si>
  <si>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</si>
  <si>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</si>
  <si>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</si>
  <si>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</si>
  <si>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</si>
  <si>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</si>
  <si>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</si>
  <si>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</si>
  <si>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</si>
  <si>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</si>
  <si>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</si>
  <si>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</si>
  <si>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</si>
  <si>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</si>
  <si>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</si>
  <si>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</si>
  <si>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</si>
  <si>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</si>
  <si>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</si>
  <si>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</si>
  <si>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</si>
  <si>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</si>
  <si>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</si>
  <si>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</si>
  <si>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</si>
  <si>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</si>
  <si>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</si>
  <si>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</si>
  <si>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</si>
  <si>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</si>
  <si>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</si>
  <si>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</si>
  <si>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</si>
  <si>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</si>
  <si>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</si>
  <si>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</si>
  <si>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</si>
  <si>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</si>
  <si>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</si>
  <si>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</si>
  <si>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</si>
  <si>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</si>
  <si>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</si>
  <si>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</si>
  <si>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</si>
  <si>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</si>
  <si>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</si>
  <si>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</si>
  <si>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</si>
  <si>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</si>
  <si>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</si>
  <si>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</si>
  <si>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</si>
  <si>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</si>
  <si>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</si>
  <si>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</si>
  <si>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</si>
  <si>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</si>
  <si>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</si>
  <si>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</si>
  <si>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</si>
  <si>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</si>
  <si>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</si>
  <si>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</si>
  <si>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</si>
  <si>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</si>
  <si>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</si>
  <si>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</si>
  <si>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</si>
  <si>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</si>
  <si>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</si>
  <si>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</si>
  <si>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</si>
  <si>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</si>
  <si>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</si>
  <si>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</si>
  <si>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</si>
  <si>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</si>
  <si>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</si>
  <si>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</si>
  <si>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</si>
  <si>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</si>
  <si>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</si>
  <si>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</si>
  <si>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</si>
  <si>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</si>
  <si>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</si>
  <si>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</si>
  <si>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</si>
  <si>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</si>
  <si>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</si>
  <si>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</si>
  <si>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</si>
  <si>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</si>
  <si>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</si>
  <si>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</si>
  <si>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</si>
  <si>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</si>
  <si>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</si>
  <si>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</si>
  <si>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</si>
  <si>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</si>
  <si>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</si>
  <si>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</si>
  <si>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</si>
  <si>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</si>
  <si>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</si>
  <si>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</si>
  <si>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</si>
  <si>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</si>
  <si>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</si>
  <si>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</si>
  <si>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</si>
  <si>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</si>
  <si>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</si>
  <si>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</si>
  <si>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</si>
  <si>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</si>
  <si>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</si>
  <si>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</si>
  <si>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</si>
  <si>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</si>
  <si>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</si>
  <si>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</si>
  <si>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</si>
  <si>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</si>
  <si>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</si>
  <si>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</si>
  <si>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</si>
  <si>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</si>
  <si>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</si>
  <si>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</si>
  <si>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</si>
  <si>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</si>
  <si>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</si>
  <si>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</si>
  <si>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</si>
  <si>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</si>
  <si>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</si>
  <si>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</si>
  <si>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</si>
  <si>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</si>
  <si>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</si>
  <si>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</si>
  <si>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</si>
  <si>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</si>
  <si>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</si>
  <si>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</si>
  <si>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</si>
  <si>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</si>
  <si>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</si>
  <si>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</si>
  <si>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</si>
  <si>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</si>
  <si>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</si>
  <si>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</si>
  <si>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</si>
  <si>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</si>
  <si>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</si>
  <si>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</si>
  <si>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</si>
  <si>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</si>
  <si>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</si>
  <si>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</si>
  <si>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</si>
  <si>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</si>
  <si>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</si>
  <si>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</si>
  <si>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</si>
  <si>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</si>
  <si>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</si>
  <si>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</si>
  <si>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</si>
  <si>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</si>
  <si>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</si>
  <si>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</si>
  <si>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</si>
  <si>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</si>
  <si>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</si>
  <si>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</si>
  <si>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</si>
  <si>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</si>
  <si>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</si>
  <si>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</si>
  <si>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</si>
  <si>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</si>
  <si>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</si>
  <si>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</si>
  <si>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</si>
  <si>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</si>
  <si>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</si>
  <si>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</si>
  <si>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</si>
  <si>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</si>
  <si>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</si>
  <si>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</si>
  <si>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</si>
  <si>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</si>
  <si>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</si>
  <si>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</si>
  <si>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</si>
  <si>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</si>
  <si>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</si>
  <si>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</si>
  <si>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</si>
  <si>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</si>
  <si>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</si>
  <si>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</si>
  <si>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</si>
  <si>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</si>
  <si>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</si>
  <si>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</si>
  <si>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</si>
  <si>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</si>
  <si>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</si>
  <si>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</si>
  <si>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</si>
  <si>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</si>
  <si>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</si>
  <si>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</si>
  <si>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</si>
  <si>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</si>
  <si>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</si>
  <si>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</si>
  <si>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</si>
  <si>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</si>
  <si>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</si>
  <si>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</si>
  <si>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</si>
  <si>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</si>
  <si>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</si>
  <si>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</si>
  <si>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</si>
  <si>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</si>
  <si>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</si>
  <si>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</si>
  <si>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</si>
  <si>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</si>
  <si>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</si>
  <si>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</si>
  <si>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</si>
  <si>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</si>
  <si>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</si>
  <si>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</si>
  <si>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</si>
  <si>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</si>
  <si>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</si>
  <si>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</si>
  <si>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</si>
  <si>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</si>
  <si>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</si>
  <si>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</si>
  <si>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</si>
  <si>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</si>
  <si>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</si>
  <si>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</si>
  <si>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</si>
  <si>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</si>
  <si>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</si>
  <si>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</si>
  <si>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</si>
  <si>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</si>
  <si>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</si>
  <si>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</si>
  <si>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</si>
  <si>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</si>
  <si>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</si>
  <si>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</si>
  <si>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</si>
  <si>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</si>
  <si>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</si>
  <si>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</si>
  <si>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</si>
  <si>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</si>
  <si>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</si>
  <si>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</si>
  <si>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</si>
  <si>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</si>
  <si>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</si>
  <si>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</si>
  <si>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</si>
  <si>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</si>
  <si>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</si>
  <si>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</si>
  <si>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</si>
  <si>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</si>
  <si>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</si>
  <si>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</si>
  <si>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</si>
  <si>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</si>
  <si>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</si>
  <si>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</si>
  <si>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</si>
  <si>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</si>
  <si>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</si>
  <si>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</si>
  <si>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</si>
  <si>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</si>
  <si>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</si>
  <si>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</si>
  <si>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</si>
  <si>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</si>
  <si>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</si>
  <si>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</si>
  <si>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</si>
  <si>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</si>
  <si>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</si>
  <si>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</si>
  <si>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</si>
  <si>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</si>
  <si>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</si>
  <si>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</si>
  <si>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</si>
  <si>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</si>
  <si>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</si>
  <si>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</si>
  <si>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</si>
  <si>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</si>
  <si>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</si>
  <si>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</si>
  <si>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</si>
  <si>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</si>
  <si>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</si>
  <si>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</si>
  <si>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</si>
  <si>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</si>
  <si>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</si>
  <si>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</si>
  <si>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</si>
  <si>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</si>
  <si>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</si>
  <si>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</si>
  <si>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</si>
  <si>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</si>
  <si>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</si>
  <si>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</si>
  <si>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</si>
  <si>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</si>
  <si>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</si>
  <si>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</si>
  <si>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</si>
  <si>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</si>
  <si>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</si>
  <si>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</si>
  <si>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</si>
  <si>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</si>
  <si>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</si>
  <si>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</si>
  <si>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</si>
  <si>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</si>
  <si>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</si>
  <si>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</si>
  <si>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</si>
  <si>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</si>
  <si>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</si>
  <si>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</si>
  <si>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</si>
  <si>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</si>
  <si>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</si>
  <si>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</si>
  <si>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</si>
  <si>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</si>
  <si>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</si>
  <si>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</si>
  <si>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</si>
  <si>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</si>
  <si>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</si>
  <si>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</si>
  <si>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</si>
  <si>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</si>
  <si>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</si>
  <si>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</si>
  <si>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</si>
  <si>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</si>
  <si>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</si>
  <si>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</si>
  <si>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</si>
  <si>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</si>
  <si>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</si>
  <si>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</si>
  <si>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</si>
  <si>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</si>
  <si>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</si>
  <si>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</si>
  <si>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</si>
  <si>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</si>
  <si>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</si>
  <si>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</si>
  <si>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</si>
  <si>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</si>
  <si>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</si>
  <si>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</si>
  <si>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</si>
  <si>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</si>
  <si>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</si>
  <si>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</si>
  <si>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</si>
  <si>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</si>
  <si>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</si>
  <si>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</si>
  <si>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</si>
  <si>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</si>
  <si>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</si>
  <si>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</si>
  <si>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</si>
  <si>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</si>
  <si>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</si>
  <si>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</si>
  <si>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</si>
  <si>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</si>
  <si>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</si>
  <si>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</si>
  <si>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</si>
  <si>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</si>
  <si>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</si>
  <si>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</si>
  <si>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</si>
  <si>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</si>
  <si>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</si>
  <si>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</si>
  <si>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</si>
  <si>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</si>
  <si>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</si>
  <si>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</si>
  <si>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</si>
  <si>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</si>
  <si>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</si>
  <si>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</si>
  <si>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</si>
  <si>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</si>
  <si>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</si>
  <si>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</si>
  <si>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</si>
  <si>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</si>
  <si>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</si>
  <si>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</si>
  <si>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</si>
  <si>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</si>
  <si>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</si>
  <si>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</si>
  <si>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</si>
  <si>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</si>
  <si>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</si>
  <si>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</si>
  <si>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</si>
  <si>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</si>
  <si>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</si>
  <si>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</si>
  <si>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</si>
  <si>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</si>
  <si>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</si>
  <si>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</si>
  <si>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</si>
  <si>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</si>
  <si>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</si>
  <si>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</si>
  <si>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</si>
  <si>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</si>
  <si>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</si>
  <si>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</si>
  <si>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</si>
  <si>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</si>
  <si>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</si>
  <si>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</si>
  <si>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</si>
  <si>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</si>
  <si>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</si>
  <si>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</si>
  <si>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</si>
  <si>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</si>
  <si>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</si>
  <si>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</si>
  <si>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</si>
  <si>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</si>
  <si>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</si>
  <si>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</si>
  <si>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</si>
  <si>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</si>
  <si>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</si>
  <si>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</si>
  <si>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</si>
  <si>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</si>
  <si>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</si>
  <si>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</si>
  <si>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</si>
  <si>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</si>
  <si>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</si>
  <si>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</si>
  <si>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</si>
  <si>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</si>
  <si>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</si>
  <si>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</si>
  <si>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</si>
  <si>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</si>
  <si>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</si>
  <si>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</si>
  <si>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</si>
  <si>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</si>
  <si>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</si>
  <si>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</si>
  <si>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</si>
  <si>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</si>
  <si>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</si>
  <si>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</si>
  <si>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</si>
  <si>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</si>
  <si>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</si>
  <si>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</si>
  <si>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</si>
  <si>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</si>
  <si>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</si>
  <si>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</si>
  <si>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</si>
  <si>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</si>
  <si>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</si>
  <si>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</si>
  <si>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</si>
  <si>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</si>
  <si>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</si>
  <si>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</si>
  <si>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</si>
  <si>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</si>
  <si>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</si>
  <si>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</si>
  <si>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</si>
  <si>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</si>
  <si>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</si>
  <si>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</si>
  <si>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</si>
  <si>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</si>
  <si>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</si>
  <si>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</si>
  <si>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</si>
  <si>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</si>
  <si>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</si>
  <si>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</si>
  <si>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</si>
  <si>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</si>
  <si>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</si>
  <si>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</si>
  <si>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</si>
  <si>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</si>
  <si>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</si>
  <si>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</si>
  <si>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</si>
  <si>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</si>
  <si>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</si>
  <si>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</si>
  <si>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</si>
  <si>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</si>
  <si>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</si>
  <si>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</si>
  <si>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</si>
  <si>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</si>
  <si>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</si>
  <si>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</si>
  <si>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</si>
  <si>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</si>
  <si>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</si>
  <si>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</si>
  <si>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</si>
  <si>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</si>
  <si>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</si>
  <si>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</si>
  <si>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</si>
  <si>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</si>
  <si>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</si>
  <si>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</si>
  <si>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</si>
  <si>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</si>
  <si>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</si>
  <si>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</si>
  <si>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</si>
  <si>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</si>
  <si>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</si>
  <si>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</si>
  <si>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</si>
  <si>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</si>
  <si>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</si>
  <si>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</si>
  <si>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</si>
  <si>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</si>
  <si>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</si>
  <si>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</si>
  <si>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</si>
  <si>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</si>
  <si>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</si>
  <si>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</si>
  <si>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</si>
  <si>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</si>
  <si>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</si>
  <si>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</si>
  <si>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</si>
  <si>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</si>
  <si>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</si>
  <si>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</si>
  <si>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</si>
  <si>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</si>
  <si>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</si>
  <si>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</si>
  <si>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</si>
  <si>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</si>
  <si>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</si>
  <si>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</si>
  <si>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</si>
  <si>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</si>
  <si>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</si>
  <si>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</si>
  <si>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</si>
  <si>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</si>
  <si>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</si>
  <si>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</si>
  <si>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</si>
  <si>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</si>
  <si>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</si>
  <si>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</si>
  <si>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</si>
  <si>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</si>
  <si>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</si>
  <si>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</si>
  <si>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</si>
  <si>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</si>
  <si>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</si>
  <si>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</si>
  <si>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</si>
  <si>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</si>
  <si>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</si>
  <si>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</si>
  <si>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</si>
  <si>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</si>
  <si>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</si>
  <si>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</si>
  <si>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</si>
  <si>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</si>
  <si>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</si>
  <si>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</si>
  <si>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</si>
  <si>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</si>
  <si>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</si>
  <si>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</si>
  <si>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</si>
  <si>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</si>
  <si>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</si>
  <si>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</si>
  <si>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</si>
  <si>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</si>
  <si>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</si>
  <si>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</si>
  <si>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</si>
  <si>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</si>
  <si>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</si>
  <si>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</si>
  <si>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</si>
  <si>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</si>
  <si>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</si>
  <si>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</si>
  <si>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</si>
  <si>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</si>
  <si>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</si>
  <si>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</si>
  <si>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</si>
  <si>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</si>
  <si>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</si>
  <si>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</si>
  <si>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</si>
  <si>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</si>
  <si>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</si>
  <si>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</si>
  <si>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</si>
  <si>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</si>
  <si>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</si>
  <si>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</si>
  <si>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</si>
  <si>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</si>
  <si>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</si>
  <si>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</si>
  <si>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</si>
  <si>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</si>
  <si>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</si>
  <si>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</si>
  <si>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</si>
  <si>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</si>
  <si>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</si>
  <si>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</si>
  <si>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</si>
  <si>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</si>
  <si>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</si>
  <si>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</si>
  <si>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</si>
  <si>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</si>
  <si>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</si>
  <si>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</si>
  <si>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</si>
  <si>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</si>
  <si>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</si>
  <si>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</si>
  <si>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</si>
  <si>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</si>
  <si>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</si>
  <si>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</si>
  <si>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</si>
  <si>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</si>
  <si>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</si>
  <si>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</si>
  <si>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</si>
  <si>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</si>
  <si>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</si>
  <si>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</si>
  <si>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</si>
  <si>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</si>
  <si>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</si>
  <si>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</si>
  <si>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</si>
  <si>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</si>
  <si>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</si>
  <si>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</si>
  <si>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</si>
  <si>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</si>
  <si>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</si>
  <si>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</si>
  <si>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</si>
  <si>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</si>
  <si>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</si>
  <si>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</si>
  <si>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</si>
  <si>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</si>
  <si>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</si>
  <si>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</si>
  <si>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</si>
  <si>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</si>
  <si>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</si>
  <si>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</si>
  <si>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</si>
  <si>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</si>
  <si>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</si>
  <si>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</si>
  <si>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</si>
  <si>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</si>
  <si>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</si>
  <si>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</si>
  <si>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</si>
  <si>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</si>
  <si>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</si>
  <si>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</si>
  <si>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</si>
  <si>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</si>
  <si>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</si>
  <si>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</si>
  <si>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</si>
  <si>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</si>
  <si>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</si>
  <si>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</si>
  <si>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</si>
  <si>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</si>
  <si>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</si>
  <si>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</si>
  <si>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</si>
  <si>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</si>
  <si>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</si>
  <si>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</si>
  <si>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</si>
  <si>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</si>
  <si>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</si>
  <si>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</si>
  <si>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</si>
  <si>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</si>
  <si>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</si>
  <si>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</si>
  <si>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</si>
  <si>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</si>
  <si>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</si>
  <si>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</si>
  <si>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</si>
  <si>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</si>
  <si>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</si>
  <si>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</si>
  <si>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</si>
  <si>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</si>
  <si>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</si>
  <si>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</si>
  <si>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</si>
  <si>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</si>
  <si>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</si>
  <si>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</si>
  <si>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</si>
  <si>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</si>
  <si>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</si>
  <si>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</si>
  <si>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</si>
  <si>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</si>
  <si>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</si>
  <si>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</si>
  <si>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</si>
  <si>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</si>
  <si>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</si>
  <si>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</si>
  <si>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</si>
  <si>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</si>
  <si>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</si>
  <si>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</si>
  <si>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</si>
  <si>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</si>
  <si>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</si>
  <si>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</si>
  <si>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</si>
  <si>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</si>
  <si>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</si>
  <si>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</si>
  <si>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</si>
  <si>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</si>
  <si>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</si>
  <si>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</si>
  <si>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</si>
  <si>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</si>
  <si>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</si>
  <si>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</si>
  <si>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</si>
  <si>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</si>
  <si>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</si>
  <si>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</si>
  <si>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</si>
  <si>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</si>
  <si>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</si>
  <si>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</si>
  <si>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</si>
  <si>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</si>
  <si>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</si>
  <si>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</si>
  <si>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</si>
  <si>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</si>
  <si>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</si>
  <si>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</si>
  <si>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</si>
  <si>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</si>
  <si>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</si>
  <si>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</si>
  <si>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</si>
  <si>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</si>
  <si>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</si>
  <si>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</si>
  <si>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</si>
  <si>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</si>
  <si>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</si>
  <si>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</si>
  <si>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</si>
  <si>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</si>
  <si>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</si>
  <si>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</si>
  <si>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</si>
  <si>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</si>
  <si>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</si>
  <si>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</si>
  <si>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</si>
  <si>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</si>
  <si>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</si>
  <si>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</si>
  <si>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</si>
  <si>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</si>
  <si>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</si>
  <si>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</si>
  <si>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</si>
  <si>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</si>
  <si>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</si>
  <si>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</si>
  <si>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</si>
  <si>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</si>
  <si>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</si>
  <si>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</si>
  <si>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</si>
  <si>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</si>
  <si>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</si>
  <si>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</si>
  <si>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</si>
  <si>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</si>
  <si>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</si>
  <si>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</si>
  <si>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</si>
  <si>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</si>
  <si>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</si>
  <si>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</si>
  <si>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</si>
  <si>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</si>
  <si>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</si>
  <si>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</si>
  <si>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</si>
  <si>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</si>
  <si>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</si>
  <si>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</si>
  <si>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</si>
  <si>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</si>
  <si>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</si>
  <si>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</si>
  <si>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</si>
  <si>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</si>
  <si>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</si>
  <si>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</si>
  <si>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</si>
  <si>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</si>
  <si>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</si>
  <si>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</si>
  <si>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</si>
  <si>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</si>
  <si>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</si>
  <si>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</si>
  <si>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</si>
  <si>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</si>
  <si>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</si>
  <si>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</si>
  <si>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</si>
  <si>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</si>
  <si>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</si>
  <si>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</si>
  <si>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</si>
  <si>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</si>
  <si>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</si>
  <si>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</si>
  <si>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</si>
  <si>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</si>
  <si>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</si>
  <si>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</si>
  <si>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</si>
  <si>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</si>
  <si>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</si>
  <si>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</si>
  <si>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</si>
  <si>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</si>
  <si>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</si>
  <si>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</si>
  <si>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</si>
  <si>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</si>
  <si>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</si>
  <si>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</si>
  <si>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</si>
  <si>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</si>
  <si>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</si>
  <si>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</si>
  <si>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</si>
  <si>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</si>
  <si>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</si>
  <si>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</si>
  <si>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</si>
  <si>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</si>
  <si>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</si>
  <si>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</si>
  <si>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</si>
  <si>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</si>
  <si>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</si>
  <si>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</si>
  <si>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</si>
  <si>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</si>
  <si>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</si>
  <si>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</si>
  <si>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</si>
  <si>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</si>
  <si>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</si>
  <si>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</si>
  <si>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</si>
  <si>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</si>
  <si>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</si>
  <si>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</si>
  <si>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</si>
  <si>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</si>
  <si>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</si>
  <si>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</si>
  <si>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</si>
  <si>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</si>
  <si>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</si>
  <si>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</si>
  <si>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</si>
  <si>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</si>
  <si>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</si>
  <si>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</si>
  <si>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</si>
  <si>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</si>
  <si>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</si>
  <si>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</si>
  <si>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</si>
  <si>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</si>
  <si>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</si>
  <si>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</si>
  <si>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</si>
  <si>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</si>
  <si>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</si>
  <si>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</si>
  <si>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</si>
  <si>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</si>
  <si>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</si>
  <si>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</si>
  <si>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</si>
  <si>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</si>
  <si>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</si>
  <si>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</si>
  <si>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</si>
  <si>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</si>
  <si>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</si>
  <si>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</si>
  <si>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</si>
  <si>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</si>
  <si>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</si>
  <si>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</si>
  <si>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</si>
  <si>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</si>
  <si>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</si>
  <si>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</si>
  <si>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</si>
  <si>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</si>
  <si>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</si>
  <si>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</si>
  <si>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</si>
  <si>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</si>
  <si>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</si>
  <si>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</si>
  <si>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</si>
  <si>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</si>
  <si>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</si>
  <si>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</si>
  <si>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</si>
  <si>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</si>
  <si>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</si>
  <si>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</si>
  <si>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</si>
  <si>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</si>
  <si>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</si>
  <si>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</si>
  <si>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</si>
  <si>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</si>
  <si>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</si>
  <si>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</si>
  <si>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</si>
  <si>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</si>
  <si>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</si>
  <si>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</si>
  <si>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</si>
  <si>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</si>
  <si>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</si>
  <si>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</si>
  <si>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</si>
  <si>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</si>
  <si>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</si>
  <si>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</si>
  <si>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</si>
  <si>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</si>
  <si>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</si>
  <si>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</si>
  <si>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</si>
  <si>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</si>
  <si>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</si>
  <si>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</si>
  <si>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</si>
  <si>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</si>
  <si>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</si>
  <si>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</si>
  <si>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</si>
  <si>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</si>
  <si>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</si>
  <si>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</si>
  <si>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</si>
  <si>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</si>
  <si>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</si>
  <si>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</si>
  <si>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</si>
  <si>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</si>
  <si>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</si>
  <si>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</si>
  <si>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</si>
  <si>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</si>
  <si>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</si>
  <si>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</si>
  <si>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</si>
  <si>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</si>
  <si>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</si>
  <si>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</si>
  <si>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</si>
  <si>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</si>
  <si>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</si>
  <si>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</si>
  <si>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</si>
  <si>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</si>
  <si>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</si>
  <si>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</si>
  <si>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</si>
  <si>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</si>
  <si>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</si>
  <si>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</si>
  <si>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</si>
  <si>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</si>
  <si>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</si>
  <si>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</si>
  <si>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</si>
  <si>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</si>
  <si>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</si>
  <si>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</si>
  <si>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</si>
  <si>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</si>
  <si>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</si>
  <si>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</si>
  <si>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</si>
  <si>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</si>
  <si>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</si>
  <si>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</si>
  <si>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</si>
  <si>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</si>
  <si>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</si>
  <si>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</si>
  <si>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</si>
  <si>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</si>
  <si>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</si>
  <si>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</si>
  <si>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</si>
  <si>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</si>
  <si>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</si>
  <si>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</si>
  <si>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</si>
  <si>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</si>
  <si>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</si>
  <si>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</si>
  <si>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</si>
  <si>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</si>
  <si>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</si>
  <si>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</si>
  <si>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</si>
  <si>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</si>
  <si>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</si>
  <si>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</si>
  <si>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</si>
  <si>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</si>
  <si>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</si>
  <si>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</si>
  <si>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</si>
  <si>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</si>
  <si>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</si>
  <si>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</si>
  <si>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</si>
  <si>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</si>
  <si>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</si>
  <si>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</si>
  <si>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</si>
  <si>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</si>
  <si>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</si>
  <si>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</si>
  <si>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</si>
  <si>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</si>
  <si>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</si>
  <si>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</si>
  <si>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</si>
  <si>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</si>
  <si>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</si>
  <si>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</si>
  <si>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</si>
  <si>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</si>
  <si>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</si>
  <si>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</si>
  <si>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</si>
  <si>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</si>
  <si>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</si>
  <si>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</si>
  <si>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</si>
  <si>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</si>
  <si>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</si>
  <si>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</si>
  <si>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</si>
  <si>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</si>
  <si>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</si>
  <si>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</si>
  <si>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</si>
  <si>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</si>
  <si>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</si>
  <si>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</si>
  <si>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</si>
  <si>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</si>
  <si>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</si>
  <si>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</si>
  <si>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</si>
  <si>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</si>
  <si>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</si>
  <si>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</si>
  <si>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</si>
  <si>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</si>
  <si>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</si>
  <si>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</si>
  <si>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</si>
  <si>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</si>
  <si>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</si>
  <si>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</si>
  <si>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</si>
  <si>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</si>
  <si>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</si>
  <si>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</si>
  <si>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</si>
  <si>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</si>
  <si>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</si>
  <si>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</si>
  <si>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</si>
  <si>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</si>
  <si>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</si>
  <si>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</si>
  <si>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</si>
  <si>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</si>
  <si>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</si>
  <si>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</si>
  <si>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</si>
  <si>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</si>
  <si>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</si>
  <si>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</si>
  <si>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</si>
  <si>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</si>
  <si>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</si>
  <si>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</si>
  <si>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</si>
  <si>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</si>
  <si>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</si>
  <si>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</si>
  <si>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</si>
  <si>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</si>
  <si>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</si>
  <si>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</si>
  <si>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</si>
  <si>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</si>
  <si>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</si>
  <si>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</si>
  <si>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</si>
  <si>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</si>
  <si>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</si>
  <si>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</si>
  <si>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</si>
  <si>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</si>
  <si>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</si>
  <si>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</si>
  <si>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</si>
  <si>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</si>
  <si>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</si>
  <si>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</si>
  <si>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</si>
  <si>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</si>
  <si>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</si>
  <si>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</si>
  <si>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</si>
  <si>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</si>
  <si>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</si>
  <si>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</si>
  <si>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</si>
  <si>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</si>
  <si>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</si>
  <si>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</si>
  <si>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</si>
  <si>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</si>
  <si>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</si>
  <si>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</si>
  <si>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</si>
  <si>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</si>
  <si>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</si>
  <si>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</si>
  <si>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</si>
  <si>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</si>
  <si>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</si>
  <si>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</si>
  <si>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</si>
  <si>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</si>
  <si>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</si>
  <si>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</si>
  <si>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</si>
  <si>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</si>
  <si>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</si>
  <si>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</si>
  <si>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</si>
  <si>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</si>
  <si>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</si>
  <si>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</si>
  <si>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</si>
  <si>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</si>
  <si>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</si>
  <si>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</si>
  <si>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</si>
  <si>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</si>
  <si>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</si>
  <si>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</si>
  <si>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</si>
  <si>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</si>
  <si>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</si>
  <si>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</si>
  <si>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</si>
  <si>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</si>
  <si>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</si>
  <si>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</si>
  <si>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</si>
  <si>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</si>
  <si>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</si>
  <si>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</si>
  <si>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</si>
  <si>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</si>
  <si>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</si>
  <si>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</si>
  <si>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</si>
  <si>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</si>
  <si>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</si>
  <si>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</si>
  <si>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</si>
  <si>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</si>
  <si>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</si>
  <si>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</si>
  <si>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</si>
  <si>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</si>
  <si>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</si>
  <si>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</si>
  <si>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</si>
  <si>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</si>
  <si>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</si>
  <si>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</si>
  <si>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</si>
  <si>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</si>
  <si>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</si>
  <si>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</si>
  <si>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</si>
  <si>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</si>
  <si>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</si>
  <si>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</si>
  <si>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</si>
  <si>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</si>
  <si>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</si>
  <si>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</si>
  <si>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</si>
  <si>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</si>
  <si>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</si>
  <si>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</si>
  <si>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</si>
  <si>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</si>
  <si>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</si>
  <si>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</si>
  <si>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</si>
  <si>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</si>
  <si>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</si>
  <si>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</si>
  <si>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</si>
  <si>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</si>
  <si>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</si>
  <si>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</si>
  <si>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</si>
  <si>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</si>
  <si>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</si>
  <si>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</si>
  <si>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</si>
  <si>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</si>
  <si>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</si>
  <si>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</si>
  <si>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</si>
  <si>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</si>
  <si>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</si>
  <si>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</si>
  <si>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</si>
  <si>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</si>
  <si>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</si>
  <si>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</si>
  <si>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</si>
  <si>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</si>
  <si>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</si>
  <si>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</si>
  <si>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</si>
  <si>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</si>
  <si>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</si>
  <si>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</si>
  <si>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</si>
  <si>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</si>
  <si>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</si>
  <si>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</si>
  <si>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</si>
  <si>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</si>
  <si>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</si>
  <si>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</si>
  <si>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</si>
  <si>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</si>
  <si>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</si>
  <si>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</si>
  <si>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</si>
  <si>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</si>
  <si>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</si>
  <si>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</si>
  <si>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</si>
  <si>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</si>
  <si>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</si>
  <si>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</si>
  <si>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</si>
  <si>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</si>
  <si>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</si>
  <si>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</si>
  <si>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</si>
  <si>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</si>
  <si>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</si>
  <si>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</si>
  <si>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</si>
  <si>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</si>
  <si>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</si>
  <si>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</si>
  <si>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</si>
  <si>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</si>
  <si>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</si>
  <si>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</si>
  <si>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</si>
  <si>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</si>
  <si>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</si>
  <si>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</si>
  <si>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</si>
  <si>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</si>
  <si>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</si>
  <si>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</si>
  <si>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</si>
  <si>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</si>
  <si>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</si>
  <si>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</si>
  <si>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</si>
  <si>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</si>
  <si>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</si>
  <si>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</si>
  <si>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</si>
  <si>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</si>
  <si>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</si>
  <si>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</si>
  <si>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</si>
  <si>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</si>
  <si>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</si>
  <si>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</si>
  <si>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</si>
  <si>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</si>
  <si>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</si>
  <si>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</si>
  <si>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</si>
  <si>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</si>
  <si>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</si>
  <si>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</si>
  <si>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</si>
  <si>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</si>
  <si>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</si>
  <si>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</si>
  <si>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</si>
  <si>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</si>
  <si>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</si>
  <si>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</si>
  <si>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</si>
  <si>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</si>
  <si>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</si>
  <si>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</si>
  <si>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</si>
  <si>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</si>
  <si>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</si>
  <si>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</si>
  <si>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</si>
  <si>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</si>
  <si>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</si>
  <si>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</si>
  <si>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</si>
  <si>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</si>
  <si>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</si>
  <si>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</si>
  <si>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</si>
  <si>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</si>
  <si>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</si>
  <si>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</si>
  <si>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</si>
  <si>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</si>
  <si>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</si>
  <si>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</si>
  <si>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</si>
  <si>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</si>
  <si>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</si>
  <si>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</si>
  <si>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</si>
  <si>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</si>
  <si>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</si>
  <si>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</si>
  <si>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</si>
  <si>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</si>
  <si>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</si>
  <si>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</si>
  <si>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</si>
  <si>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</si>
  <si>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</si>
  <si>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</si>
  <si>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</si>
  <si>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</si>
  <si>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</si>
  <si>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</si>
  <si>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</si>
  <si>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</si>
  <si>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</si>
  <si>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</si>
  <si>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</si>
  <si>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</si>
  <si>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</si>
  <si>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</si>
  <si>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</si>
  <si>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</si>
  <si>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</si>
  <si>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</si>
  <si>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</si>
  <si>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</si>
  <si>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</si>
  <si>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</si>
  <si>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</si>
  <si>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</si>
  <si>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</si>
  <si>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</si>
  <si>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</si>
  <si>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</si>
  <si>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</si>
  <si>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</si>
  <si>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</si>
  <si>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</si>
  <si>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</si>
  <si>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</si>
  <si>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</si>
  <si>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</si>
  <si>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</si>
  <si>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</si>
  <si>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</si>
  <si>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</si>
  <si>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</si>
  <si>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</si>
  <si>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</si>
  <si>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</si>
  <si>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</si>
  <si>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</si>
  <si>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</si>
  <si>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</si>
  <si>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</si>
  <si>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</si>
  <si>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</si>
  <si>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</si>
  <si>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</si>
  <si>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</si>
  <si>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</si>
  <si>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</si>
  <si>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</si>
  <si>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</si>
  <si>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</si>
  <si>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</si>
  <si>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</si>
  <si>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</si>
  <si>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</si>
  <si>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</si>
  <si>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</si>
  <si>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</si>
  <si>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</si>
  <si>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</si>
  <si>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</si>
  <si>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</si>
  <si>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</si>
  <si>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</si>
  <si>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</si>
  <si>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</si>
  <si>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</si>
  <si>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</si>
  <si>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</si>
  <si>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</si>
  <si>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</si>
  <si>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</si>
  <si>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</si>
  <si>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</si>
  <si>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</si>
  <si>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</si>
  <si>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</si>
  <si>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</si>
  <si>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</si>
  <si>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</si>
  <si>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</si>
  <si>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</si>
  <si>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</si>
  <si>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</si>
  <si>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</si>
  <si>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</si>
  <si>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</si>
  <si>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</si>
  <si>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</si>
  <si>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</si>
  <si>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</si>
  <si>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</si>
  <si>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</si>
  <si>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</si>
  <si>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</si>
  <si>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</si>
  <si>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</si>
  <si>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</si>
  <si>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</si>
  <si>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</si>
  <si>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</si>
  <si>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</si>
  <si>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</si>
  <si>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</si>
  <si>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</si>
  <si>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</si>
  <si>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</si>
  <si>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</si>
  <si>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</si>
  <si>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</si>
  <si>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</si>
  <si>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</si>
  <si>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</si>
  <si>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</si>
  <si>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</si>
  <si>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</si>
  <si>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</si>
  <si>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</si>
  <si>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</si>
  <si>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</si>
  <si>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</si>
  <si>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</si>
  <si>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</si>
  <si>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</si>
  <si>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</si>
  <si>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</si>
  <si>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</si>
  <si>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</si>
  <si>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</si>
  <si>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</si>
  <si>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</si>
  <si>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</si>
  <si>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</si>
  <si>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</si>
  <si>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</si>
  <si>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</si>
  <si>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</si>
  <si>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</si>
  <si>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</si>
  <si>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</si>
  <si>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</si>
  <si>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</si>
  <si>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</si>
  <si>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</si>
  <si>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</si>
  <si>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</si>
  <si>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</si>
  <si>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</si>
  <si>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</si>
  <si>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</si>
  <si>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</si>
  <si>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</si>
  <si>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</si>
  <si>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</si>
  <si>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</si>
  <si>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</si>
  <si>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</si>
  <si>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</si>
  <si>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</si>
  <si>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</si>
  <si>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</si>
  <si>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</si>
  <si>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</si>
  <si>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</si>
  <si>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</si>
  <si>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</si>
  <si>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</si>
  <si>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</si>
  <si>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</si>
  <si>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</si>
  <si>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</si>
  <si>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</si>
  <si>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</si>
  <si>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</si>
  <si>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</si>
  <si>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</si>
  <si>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</si>
  <si>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</si>
  <si>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</si>
  <si>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</si>
  <si>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</si>
  <si>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</si>
  <si>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</si>
  <si>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</si>
  <si>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</si>
  <si>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</si>
  <si>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</si>
  <si>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</si>
  <si>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</si>
  <si>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</si>
  <si>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</si>
  <si>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</si>
  <si>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</si>
  <si>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</si>
  <si>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</si>
  <si>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</si>
  <si>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</si>
  <si>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</si>
  <si>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</si>
  <si>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</si>
  <si>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</si>
  <si>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</si>
  <si>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</si>
  <si>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</si>
  <si>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</si>
  <si>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</si>
  <si>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</si>
  <si>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</si>
  <si>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</si>
  <si>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</si>
  <si>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</si>
  <si>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</si>
  <si>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</si>
  <si>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</si>
  <si>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</si>
  <si>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</si>
  <si>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</si>
  <si>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</si>
  <si>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</si>
  <si>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</si>
  <si>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</si>
  <si>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</si>
  <si>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</si>
  <si>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</si>
  <si>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</si>
  <si>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</si>
  <si>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</si>
  <si>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</si>
  <si>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</si>
  <si>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</si>
  <si>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</si>
  <si>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</si>
  <si>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</si>
  <si>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</si>
  <si>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</si>
  <si>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</si>
  <si>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</si>
  <si>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</si>
  <si>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</si>
  <si>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</si>
  <si>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</si>
  <si>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</si>
  <si>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</si>
  <si>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</si>
  <si>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</si>
  <si>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</si>
  <si>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</si>
  <si>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</si>
  <si>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</si>
  <si>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</si>
  <si>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</si>
  <si>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</si>
  <si>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</si>
  <si>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</si>
  <si>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</si>
  <si>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</si>
  <si>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</si>
  <si>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</si>
  <si>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</si>
  <si>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</si>
  <si>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</si>
  <si>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</si>
  <si>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</si>
  <si>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</si>
  <si>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</si>
  <si>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</si>
  <si>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</si>
  <si>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</si>
  <si>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</si>
  <si>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</si>
  <si>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</si>
  <si>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</si>
  <si>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</si>
  <si>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</si>
  <si>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</si>
  <si>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</si>
  <si>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</si>
  <si>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</si>
  <si>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</si>
  <si>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</si>
  <si>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</si>
  <si>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</si>
  <si>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</si>
  <si>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</si>
  <si>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</si>
  <si>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</si>
  <si>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</si>
  <si>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</si>
  <si>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</si>
  <si>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</si>
  <si>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</si>
  <si>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</si>
  <si>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</si>
  <si>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</si>
  <si>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</si>
  <si>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</si>
  <si>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</si>
  <si>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</si>
  <si>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</si>
  <si>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</si>
  <si>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</si>
  <si>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</si>
  <si>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</si>
  <si>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</si>
  <si>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</si>
  <si>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</si>
  <si>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</si>
  <si>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</si>
  <si>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</si>
  <si>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</si>
  <si>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</si>
  <si>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</si>
  <si>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</si>
  <si>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</si>
  <si>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</si>
  <si>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</si>
  <si>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</si>
  <si>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</si>
  <si>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</si>
  <si>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</si>
  <si>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</si>
  <si>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</si>
  <si>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</si>
  <si>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</si>
  <si>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</si>
  <si>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</si>
  <si>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</si>
  <si>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</si>
  <si>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</si>
  <si>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</si>
  <si>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</si>
  <si>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</si>
  <si>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</si>
  <si>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</si>
  <si>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</si>
  <si>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</si>
  <si>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</si>
  <si>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</si>
  <si>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</si>
  <si>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</si>
  <si>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</si>
  <si>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</si>
  <si>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</si>
  <si>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</si>
  <si>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</si>
  <si>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</si>
  <si>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</si>
  <si>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</si>
  <si>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</si>
  <si>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</si>
  <si>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</si>
  <si>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</si>
  <si>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</si>
  <si>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</si>
  <si>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</si>
  <si>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</si>
  <si>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</si>
  <si>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</si>
  <si>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</si>
  <si>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</si>
  <si>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</si>
  <si>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</si>
  <si>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</si>
  <si>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</si>
  <si>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</si>
  <si>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</si>
  <si>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</si>
  <si>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</si>
  <si>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</si>
  <si>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</si>
  <si>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</si>
  <si>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</si>
  <si>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</si>
  <si>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</si>
  <si>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</si>
  <si>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</si>
  <si>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</si>
  <si>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</si>
  <si>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</si>
  <si>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</si>
  <si>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</si>
  <si>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</si>
  <si>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</si>
  <si>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</si>
  <si>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</si>
  <si>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</si>
  <si>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</si>
  <si>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</si>
  <si>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</si>
  <si>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</si>
  <si>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</si>
  <si>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</si>
  <si>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</si>
  <si>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</si>
  <si>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</si>
  <si>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</si>
  <si>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</si>
  <si>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</si>
  <si>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</si>
  <si>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</si>
  <si>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</si>
  <si>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</si>
  <si>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</si>
  <si>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</si>
  <si>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</si>
  <si>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</si>
  <si>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</si>
  <si>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</si>
  <si>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</si>
  <si>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</si>
  <si>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</si>
  <si>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</si>
  <si>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</si>
  <si>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</si>
  <si>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</si>
  <si>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</si>
  <si>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</si>
  <si>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</si>
  <si>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</si>
  <si>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</si>
  <si>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</si>
  <si>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</si>
  <si>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</si>
  <si>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</si>
  <si>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</si>
  <si>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</si>
  <si>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</si>
  <si>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</si>
  <si>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</si>
  <si>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</si>
  <si>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</si>
  <si>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</si>
  <si>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</si>
  <si>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</si>
  <si>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</si>
  <si>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</si>
  <si>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</si>
  <si>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</si>
  <si>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</si>
  <si>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</si>
  <si>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</si>
  <si>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</si>
  <si>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</si>
  <si>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</si>
  <si>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</si>
  <si>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</si>
  <si>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</si>
  <si>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</si>
  <si>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</si>
  <si>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</si>
  <si>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</si>
  <si>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</si>
  <si>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</si>
  <si>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</si>
  <si>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</si>
  <si>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</si>
  <si>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</si>
  <si>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</si>
  <si>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</si>
  <si>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</si>
  <si>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</si>
  <si>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</si>
  <si>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</si>
  <si>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</si>
  <si>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</si>
  <si>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</si>
  <si>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</si>
  <si>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</si>
  <si>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</si>
  <si>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</si>
  <si>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</si>
  <si>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</si>
  <si>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</si>
  <si>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</si>
  <si>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</si>
  <si>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</si>
  <si>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</si>
  <si>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</si>
  <si>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</si>
  <si>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</si>
  <si>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</si>
  <si>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</si>
  <si>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</si>
  <si>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</si>
  <si>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</si>
  <si>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</si>
  <si>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</si>
  <si>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</si>
  <si>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</si>
  <si>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</si>
  <si>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</si>
  <si>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</si>
  <si>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</si>
  <si>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</si>
  <si>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</si>
  <si>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</si>
  <si>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</si>
  <si>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</si>
  <si>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</si>
  <si>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</si>
  <si>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</si>
  <si>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</si>
  <si>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</si>
  <si>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</si>
  <si>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</si>
  <si>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</si>
  <si>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</si>
  <si>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</si>
  <si>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</si>
  <si>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</si>
  <si>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</si>
  <si>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</si>
  <si>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</si>
  <si>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</si>
  <si>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</si>
  <si>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</si>
  <si>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</si>
  <si>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</si>
  <si>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</si>
  <si>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</si>
  <si>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</si>
  <si>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</si>
  <si>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</si>
  <si>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</si>
  <si>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</si>
  <si>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</si>
  <si>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</si>
  <si>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</si>
  <si>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</si>
  <si>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</si>
  <si>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</si>
  <si>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</si>
  <si>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</si>
  <si>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</si>
  <si>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</si>
  <si>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</si>
  <si>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</si>
  <si>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</si>
  <si>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</si>
  <si>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</si>
  <si>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</si>
  <si>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</si>
  <si>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</si>
  <si>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</si>
  <si>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</si>
  <si>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</si>
  <si>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</si>
  <si>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</si>
  <si>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</si>
  <si>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</si>
  <si>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</si>
  <si>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</si>
  <si>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</si>
  <si>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</si>
  <si>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</si>
  <si>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</si>
  <si>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</si>
  <si>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</si>
  <si>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</si>
  <si>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</si>
  <si>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</si>
  <si>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</si>
  <si>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</si>
  <si>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</si>
  <si>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</si>
  <si>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</si>
  <si>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</si>
  <si>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</si>
  <si>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</si>
  <si>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</si>
  <si>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</si>
  <si>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</si>
  <si>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</si>
  <si>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</si>
  <si>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</si>
  <si>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</si>
  <si>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</si>
  <si>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</si>
  <si>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</si>
  <si>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</si>
  <si>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</si>
  <si>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</si>
  <si>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</si>
  <si>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</si>
  <si>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</si>
  <si>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</si>
  <si>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</si>
  <si>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</si>
  <si>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</si>
  <si>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</si>
  <si>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</si>
  <si>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</si>
  <si>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</si>
  <si>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</si>
  <si>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</si>
  <si>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</si>
  <si>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</si>
  <si>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</si>
  <si>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</si>
  <si>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</si>
  <si>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</si>
  <si>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</si>
  <si>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</si>
  <si>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</si>
  <si>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</si>
  <si>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</si>
  <si>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</si>
  <si>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</si>
  <si>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</si>
  <si>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</si>
  <si>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</si>
  <si>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</si>
  <si>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</si>
  <si>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</si>
  <si>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</si>
  <si>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</si>
  <si>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</si>
  <si>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</si>
  <si>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</si>
  <si>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</si>
  <si>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</si>
  <si>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</si>
  <si>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</si>
  <si>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</si>
  <si>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</si>
  <si>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</si>
  <si>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</si>
  <si>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</si>
  <si>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</si>
  <si>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</si>
  <si>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</si>
  <si>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</si>
  <si>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</si>
  <si>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</si>
  <si>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</si>
  <si>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</si>
  <si>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</si>
  <si>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</si>
  <si>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</si>
  <si>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</si>
  <si>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</si>
  <si>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</si>
  <si>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</si>
  <si>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</si>
  <si>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</si>
  <si>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</si>
  <si>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</si>
  <si>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</si>
  <si>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</si>
  <si>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</si>
  <si>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</si>
  <si>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</si>
  <si>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</si>
  <si>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</si>
  <si>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</si>
  <si>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</si>
  <si>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</si>
  <si>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</si>
  <si>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</si>
  <si>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</si>
  <si>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</si>
  <si>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</si>
  <si>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</si>
  <si>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</si>
  <si>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</si>
  <si>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</si>
  <si>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</si>
  <si>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</si>
  <si>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</si>
  <si>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</si>
  <si>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</si>
  <si>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</si>
  <si>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</si>
  <si>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</si>
  <si>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</si>
  <si>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</si>
  <si>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</si>
  <si>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</si>
  <si>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</si>
  <si>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</si>
  <si>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</si>
  <si>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</si>
  <si>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</si>
  <si>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</si>
  <si>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</si>
  <si>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</si>
  <si>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</si>
  <si>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</si>
  <si>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</si>
  <si>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</si>
  <si>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</si>
  <si>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</si>
  <si>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</si>
  <si>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</si>
  <si>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</si>
  <si>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</si>
  <si>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</si>
  <si>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</si>
  <si>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</si>
  <si>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</si>
  <si>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</si>
  <si>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</si>
  <si>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</si>
  <si>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</si>
  <si>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</si>
  <si>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</si>
  <si>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</si>
  <si>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</si>
  <si>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</si>
  <si>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</si>
  <si>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</si>
  <si>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</si>
  <si>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</si>
  <si>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</si>
  <si>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</si>
  <si>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</si>
  <si>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</si>
  <si>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</si>
  <si>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</si>
  <si>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</si>
  <si>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</si>
  <si>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</si>
  <si>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</si>
  <si>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</si>
  <si>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</si>
  <si>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</si>
  <si>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</si>
  <si>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</si>
  <si>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</si>
  <si>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</si>
  <si>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</si>
  <si>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</si>
  <si>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</si>
  <si>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</si>
  <si>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</si>
  <si>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</si>
  <si>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</si>
  <si>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</si>
  <si>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</si>
  <si>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</si>
  <si>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</si>
  <si>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</si>
  <si>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</si>
  <si>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</si>
  <si>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</si>
  <si>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</si>
  <si>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</si>
  <si>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</si>
  <si>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</si>
  <si>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</si>
  <si>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</si>
  <si>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</si>
  <si>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</si>
  <si>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</si>
  <si>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</si>
  <si>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</si>
  <si>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</si>
  <si>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</si>
  <si>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</si>
  <si>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</si>
  <si>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</si>
  <si>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</si>
  <si>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</si>
  <si>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</si>
  <si>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</si>
  <si>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</si>
  <si>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</si>
  <si>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</si>
  <si>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</si>
  <si>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</si>
  <si>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</si>
  <si>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</si>
  <si>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</si>
  <si>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</si>
  <si>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</si>
  <si>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</si>
  <si>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</si>
  <si>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</si>
  <si>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</si>
  <si>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</si>
  <si>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</si>
  <si>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</si>
  <si>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</si>
  <si>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</si>
  <si>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</si>
  <si>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</si>
  <si>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</si>
  <si>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</si>
  <si>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</si>
  <si>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</si>
  <si>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</si>
  <si>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</si>
  <si>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</si>
  <si>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</si>
  <si>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</si>
  <si>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</si>
  <si>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</si>
  <si>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</si>
  <si>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</si>
  <si>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</si>
  <si>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</si>
  <si>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</si>
  <si>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</si>
  <si>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</si>
  <si>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</si>
  <si>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</si>
  <si>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</si>
  <si>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</si>
  <si>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</si>
  <si>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</si>
  <si>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</si>
  <si>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</si>
  <si>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</si>
  <si>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</si>
  <si>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</si>
  <si>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</si>
  <si>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</si>
  <si>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</si>
  <si>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</si>
  <si>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</si>
  <si>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</si>
  <si>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</si>
  <si>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</si>
  <si>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</si>
  <si>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</si>
  <si>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</si>
  <si>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</si>
  <si>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</si>
  <si>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</si>
  <si>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</si>
  <si>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</si>
  <si>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</si>
  <si>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</si>
  <si>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</si>
  <si>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</si>
  <si>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</si>
  <si>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</si>
  <si>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</si>
  <si>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</si>
  <si>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</si>
  <si>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</si>
  <si>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</si>
  <si>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</si>
  <si>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</si>
  <si>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</si>
  <si>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</si>
  <si>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</si>
  <si>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</si>
  <si>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</si>
  <si>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</si>
  <si>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</si>
  <si>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</si>
  <si>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</si>
  <si>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</si>
  <si>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</si>
  <si>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</si>
  <si>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</si>
  <si>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</si>
  <si>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</si>
  <si>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</si>
  <si>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</si>
  <si>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</si>
  <si>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</si>
  <si>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</si>
  <si>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</si>
  <si>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</si>
  <si>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</si>
  <si>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</si>
  <si>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</si>
  <si>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</si>
  <si>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</si>
  <si>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</si>
  <si>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</si>
  <si>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</si>
  <si>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</si>
  <si>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</si>
  <si>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</si>
  <si>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</si>
  <si>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</si>
  <si>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</si>
  <si>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</si>
  <si>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</si>
  <si>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</si>
  <si>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</si>
  <si>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</si>
  <si>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</si>
  <si>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</si>
  <si>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</si>
  <si>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</si>
  <si>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</si>
  <si>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</si>
  <si>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</si>
  <si>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</si>
  <si>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</si>
  <si>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</si>
  <si>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</si>
  <si>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</si>
  <si>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</si>
  <si>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</si>
  <si>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</si>
  <si>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</si>
  <si>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</si>
  <si>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</si>
  <si>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</si>
  <si>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</si>
  <si>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</si>
  <si>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</si>
  <si>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</si>
  <si>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</si>
  <si>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</si>
  <si>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</si>
  <si>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</si>
  <si>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</si>
  <si>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</si>
  <si>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</si>
  <si>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</si>
  <si>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</si>
  <si>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</si>
  <si>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</si>
  <si>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</si>
  <si>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</si>
  <si>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</si>
  <si>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</si>
  <si>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</si>
  <si>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</si>
  <si>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</si>
  <si>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</si>
  <si>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</si>
  <si>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</si>
  <si>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</si>
  <si>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</si>
  <si>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</si>
  <si>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</si>
  <si>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</si>
  <si>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</si>
  <si>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</si>
  <si>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</si>
  <si>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</si>
  <si>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</si>
  <si>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</si>
  <si>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</si>
  <si>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</si>
  <si>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</si>
  <si>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</si>
  <si>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</si>
  <si>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</si>
  <si>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</si>
  <si>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</si>
  <si>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</si>
  <si>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</si>
  <si>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</si>
  <si>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</si>
  <si>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</si>
  <si>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</si>
  <si>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</si>
  <si>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</si>
  <si>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</si>
  <si>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</si>
  <si>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</si>
  <si>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</si>
  <si>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</si>
  <si>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</si>
  <si>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</si>
  <si>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</si>
  <si>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</si>
  <si>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</si>
  <si>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</si>
  <si>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</si>
  <si>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</si>
  <si>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</si>
  <si>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</si>
  <si>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</si>
  <si>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</si>
  <si>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</si>
  <si>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</si>
  <si>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</si>
  <si>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</si>
  <si>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</si>
  <si>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</si>
  <si>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</si>
  <si>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</si>
  <si>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</si>
  <si>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</si>
  <si>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</si>
  <si>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</si>
  <si>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</si>
  <si>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</si>
  <si>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</si>
  <si>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</si>
  <si>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</si>
  <si>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</si>
  <si>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</si>
  <si>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</si>
  <si>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</si>
  <si>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</si>
  <si>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</si>
  <si>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</si>
  <si>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</si>
  <si>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</si>
  <si>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</si>
  <si>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</si>
  <si>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</si>
  <si>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</si>
  <si>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</si>
  <si>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</si>
  <si>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</si>
  <si>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</si>
  <si>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</si>
  <si>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</si>
  <si>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</si>
  <si>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</si>
  <si>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</si>
  <si>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</si>
  <si>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</si>
  <si>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</si>
  <si>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</si>
  <si>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</si>
  <si>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</si>
  <si>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</si>
  <si>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</si>
  <si>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</si>
  <si>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</si>
  <si>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</si>
  <si>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</si>
  <si>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</si>
  <si>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</si>
  <si>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</si>
  <si>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</si>
  <si>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</si>
  <si>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</si>
  <si>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</si>
  <si>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</si>
  <si>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</si>
  <si>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</si>
  <si>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</si>
  <si>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</si>
  <si>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</si>
  <si>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</si>
  <si>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</si>
  <si>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</si>
  <si>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</si>
  <si>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</si>
  <si>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</si>
  <si>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</si>
  <si>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</si>
  <si>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</si>
  <si>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</si>
  <si>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</si>
  <si>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</si>
  <si>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</si>
  <si>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</si>
  <si>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</si>
  <si>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</si>
  <si>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</si>
  <si>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</si>
  <si>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</si>
  <si>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</si>
  <si>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</si>
  <si>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</si>
  <si>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</si>
  <si>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</si>
  <si>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</si>
  <si>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</si>
  <si>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</si>
  <si>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</si>
  <si>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</si>
  <si>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</si>
  <si>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</si>
  <si>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</si>
  <si>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</si>
  <si>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</si>
  <si>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</si>
  <si>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</si>
  <si>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</si>
  <si>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</si>
  <si>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</si>
  <si>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</si>
  <si>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</si>
  <si>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</si>
  <si>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</si>
  <si>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</si>
  <si>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</si>
  <si>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</si>
  <si>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</si>
  <si>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</si>
  <si>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</si>
  <si>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</si>
  <si>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</si>
  <si>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</si>
  <si>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</si>
  <si>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</si>
  <si>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</si>
  <si>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</si>
  <si>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</si>
  <si>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</si>
  <si>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</si>
  <si>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</si>
  <si>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</si>
  <si>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</si>
  <si>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</si>
  <si>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</si>
  <si>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</si>
  <si>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</si>
  <si>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</si>
  <si>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</si>
  <si>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</si>
  <si>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</si>
  <si>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</si>
  <si>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</si>
  <si>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</si>
  <si>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</si>
  <si>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</si>
  <si>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</si>
  <si>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</si>
  <si>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</si>
  <si>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</si>
  <si>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</si>
  <si>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</si>
  <si>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</si>
  <si>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</si>
  <si>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</si>
  <si>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</si>
  <si>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</si>
  <si>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</si>
  <si>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</si>
  <si>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</si>
  <si>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</si>
  <si>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</si>
  <si>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</si>
  <si>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</si>
  <si>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</si>
  <si>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</si>
  <si>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</si>
  <si>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</si>
  <si>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</si>
  <si>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</si>
  <si>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</si>
  <si>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</si>
  <si>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</si>
  <si>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</si>
  <si>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</si>
  <si>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</si>
  <si>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</si>
  <si>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</si>
  <si>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</si>
  <si>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</si>
  <si>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</si>
  <si>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</si>
  <si>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</si>
  <si>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</si>
  <si>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</si>
  <si>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</si>
  <si>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</si>
  <si>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</si>
  <si>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</si>
  <si>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</si>
  <si>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</si>
  <si>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</si>
  <si>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</si>
  <si>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</si>
  <si>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</si>
  <si>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</si>
  <si>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</si>
  <si>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</si>
  <si>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</si>
  <si>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</si>
  <si>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</si>
  <si>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</si>
  <si>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</si>
  <si>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</si>
  <si>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</si>
  <si>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</si>
  <si>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</si>
  <si>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</si>
  <si>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</si>
  <si>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</si>
  <si>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</si>
  <si>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</si>
  <si>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</si>
  <si>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</si>
  <si>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</si>
  <si>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</si>
  <si>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</si>
  <si>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</si>
  <si>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</si>
  <si>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</si>
  <si>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</si>
  <si>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</si>
  <si>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</si>
  <si>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</si>
  <si>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</si>
  <si>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</si>
  <si>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</si>
  <si>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</si>
  <si>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</si>
  <si>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</si>
  <si>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</si>
  <si>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</si>
  <si>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</si>
  <si>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</si>
  <si>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</si>
  <si>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</si>
  <si>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</si>
  <si>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</si>
  <si>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</si>
  <si>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</si>
  <si>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</si>
  <si>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</si>
  <si>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</si>
  <si>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</si>
  <si>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</si>
  <si>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</si>
  <si>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</si>
  <si>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</si>
  <si>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</si>
  <si>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</si>
  <si>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</si>
  <si>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</si>
  <si>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</si>
  <si>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</si>
  <si>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</si>
  <si>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</si>
  <si>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</si>
  <si>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</si>
  <si>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</si>
  <si>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</si>
  <si>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</si>
  <si>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</si>
  <si>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</si>
  <si>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</si>
  <si>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</si>
  <si>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</si>
  <si>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</si>
  <si>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</si>
  <si>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</si>
  <si>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</si>
  <si>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</si>
  <si>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</si>
  <si>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</si>
  <si>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</si>
  <si>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</si>
  <si>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</si>
  <si>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</si>
  <si>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</si>
  <si>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</si>
  <si>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</si>
  <si>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</si>
  <si>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</si>
  <si>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</si>
  <si>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</si>
  <si>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</si>
  <si>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</si>
  <si>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</si>
  <si>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</si>
  <si>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</si>
  <si>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</si>
  <si>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</si>
  <si>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</si>
  <si>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</si>
  <si>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</si>
  <si>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</si>
  <si>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</si>
  <si>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</si>
  <si>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</si>
  <si>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</si>
  <si>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</si>
  <si>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</si>
  <si>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</si>
  <si>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</si>
  <si>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</si>
  <si>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</si>
  <si>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</si>
  <si>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</si>
  <si>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</si>
  <si>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</si>
  <si>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</si>
  <si>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</si>
  <si>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</si>
  <si>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</si>
  <si>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</si>
  <si>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</si>
  <si>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</si>
  <si>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</si>
  <si>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</si>
  <si>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</si>
  <si>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</si>
  <si>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</si>
  <si>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</si>
  <si>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</si>
  <si>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</si>
  <si>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</si>
  <si>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</si>
  <si>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</si>
  <si>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</si>
  <si>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</si>
  <si>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</si>
  <si>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</si>
  <si>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</si>
  <si>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</si>
  <si>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</si>
  <si>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</si>
  <si>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</si>
  <si>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</si>
  <si>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</si>
  <si>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</si>
  <si>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</si>
  <si>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</si>
  <si>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</si>
  <si>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</si>
  <si>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</si>
  <si>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</si>
  <si>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</si>
  <si>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</si>
  <si>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</si>
  <si>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</si>
  <si>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</si>
  <si>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</si>
  <si>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</si>
  <si>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</si>
  <si>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</si>
  <si>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</si>
  <si>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</si>
  <si>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</si>
  <si>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</si>
  <si>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</si>
  <si>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</si>
  <si>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</si>
  <si>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</si>
  <si>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</si>
  <si>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</si>
  <si>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</si>
  <si>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</si>
  <si>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</si>
  <si>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</si>
  <si>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</si>
  <si>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</si>
  <si>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</si>
  <si>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</si>
  <si>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</si>
  <si>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</si>
  <si>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</si>
  <si>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</si>
  <si>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</si>
  <si>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</si>
  <si>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</si>
  <si>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</si>
  <si>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</si>
  <si>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</si>
  <si>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</si>
  <si>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</si>
  <si>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</si>
  <si>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</si>
  <si>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</si>
  <si>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</si>
  <si>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</si>
  <si>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</si>
  <si>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</si>
  <si>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</si>
  <si>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</si>
  <si>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</si>
  <si>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</si>
  <si>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</si>
  <si>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</si>
  <si>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</si>
  <si>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</si>
  <si>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</si>
  <si>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</si>
  <si>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</si>
  <si>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</si>
  <si>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</si>
  <si>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</si>
  <si>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</si>
  <si>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</si>
  <si>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</si>
  <si>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</si>
  <si>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</si>
  <si>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</si>
  <si>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</si>
  <si>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</si>
  <si>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</si>
  <si>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</si>
  <si>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</si>
  <si>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</si>
  <si>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</si>
  <si>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</si>
  <si>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</si>
  <si>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</si>
  <si>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</si>
  <si>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</si>
  <si>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</si>
  <si>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</si>
  <si>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</si>
  <si>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</si>
  <si>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</si>
  <si>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</si>
  <si>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</si>
  <si>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</si>
  <si>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</si>
  <si>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</si>
  <si>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</si>
  <si>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</si>
  <si>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</si>
  <si>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</si>
  <si>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</si>
  <si>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</si>
  <si>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</si>
  <si>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</si>
  <si>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</si>
  <si>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</si>
  <si>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</si>
  <si>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</si>
  <si>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</si>
  <si>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</si>
  <si>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</si>
  <si>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</si>
  <si>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</si>
  <si>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</si>
  <si>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</si>
  <si>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</si>
  <si>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</si>
  <si>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</si>
  <si>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</si>
  <si>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</si>
  <si>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</si>
  <si>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</si>
  <si>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</si>
  <si>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</si>
  <si>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</si>
  <si>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</si>
  <si>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</si>
  <si>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</si>
  <si>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</si>
  <si>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</si>
  <si>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</si>
  <si>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</si>
  <si>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</si>
  <si>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</si>
  <si>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</si>
  <si>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</si>
  <si>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</si>
  <si>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</si>
  <si>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</si>
  <si>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</si>
  <si>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</si>
  <si>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</si>
  <si>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</si>
  <si>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</si>
  <si>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</si>
  <si>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</si>
  <si>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</si>
  <si>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</si>
  <si>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</si>
  <si>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</si>
  <si>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</si>
  <si>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</si>
  <si>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</si>
  <si>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</si>
  <si>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</si>
  <si>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</si>
  <si>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</si>
  <si>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</si>
  <si>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</si>
  <si>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</si>
  <si>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</si>
  <si>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</si>
  <si>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</si>
  <si>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</si>
  <si>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</si>
  <si>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</si>
  <si>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</si>
  <si>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</si>
  <si>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</si>
  <si>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</si>
  <si>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</si>
  <si>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</si>
  <si>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</si>
  <si>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</si>
  <si>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</si>
  <si>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</si>
  <si>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</si>
  <si>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</si>
  <si>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</si>
  <si>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</si>
  <si>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</si>
  <si>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</si>
  <si>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</si>
  <si>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</si>
  <si>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</si>
  <si>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</si>
  <si>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</si>
  <si>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</si>
  <si>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</si>
  <si>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</si>
  <si>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</si>
  <si>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</si>
  <si>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</si>
  <si>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</si>
  <si>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</si>
  <si>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</si>
  <si>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</si>
  <si>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</si>
  <si>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</si>
  <si>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</si>
  <si>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</si>
  <si>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</si>
  <si>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</si>
  <si>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</si>
  <si>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</si>
  <si>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</si>
  <si>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</si>
  <si>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</si>
  <si>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</si>
  <si>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</si>
  <si>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</si>
  <si>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</si>
  <si>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</si>
  <si>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</si>
  <si>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</si>
  <si>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</si>
  <si>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</si>
  <si>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</si>
  <si>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</si>
  <si>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</si>
  <si>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</si>
  <si>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</si>
  <si>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</si>
  <si>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</si>
  <si>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</si>
  <si>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</si>
  <si>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</si>
  <si>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</si>
  <si>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</si>
  <si>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</si>
  <si>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</si>
  <si>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</si>
  <si>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</si>
  <si>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</si>
  <si>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</si>
  <si>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</si>
  <si>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</si>
  <si>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</si>
  <si>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</si>
  <si>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</si>
  <si>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</si>
  <si>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</si>
  <si>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</si>
  <si>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</si>
  <si>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</si>
  <si>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</si>
  <si>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</si>
  <si>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</si>
  <si>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</si>
  <si>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</si>
  <si>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</si>
  <si>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</si>
  <si>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</si>
  <si>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</si>
  <si>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</si>
  <si>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</si>
  <si>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</si>
  <si>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</si>
  <si>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</si>
  <si>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</si>
  <si>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</si>
  <si>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</si>
  <si>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</si>
  <si>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</si>
  <si>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</si>
  <si>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</si>
  <si>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</si>
  <si>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</si>
  <si>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</si>
  <si>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</si>
  <si>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</si>
  <si>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</si>
  <si>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</si>
  <si>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</si>
  <si>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</si>
  <si>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</si>
  <si>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</si>
  <si>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</si>
  <si>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</si>
  <si>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</si>
  <si>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</si>
  <si>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</si>
  <si>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</si>
  <si>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</si>
  <si>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</si>
  <si>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</si>
  <si>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</si>
  <si>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</si>
  <si>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</si>
  <si>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</si>
  <si>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</si>
  <si>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</si>
  <si>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</si>
  <si>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</si>
  <si>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</si>
  <si>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</si>
  <si>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</si>
  <si>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</si>
  <si>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</si>
  <si>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</si>
  <si>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</si>
  <si>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</si>
  <si>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</si>
  <si>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</si>
  <si>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</si>
  <si>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</si>
  <si>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</si>
  <si>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</si>
  <si>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</si>
  <si>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</si>
  <si>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</si>
  <si>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</si>
  <si>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</si>
  <si>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</si>
  <si>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</si>
  <si>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</si>
  <si>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</si>
  <si>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</si>
  <si>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</si>
  <si>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</si>
  <si>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</si>
  <si>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</si>
  <si>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</si>
  <si>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</si>
  <si>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</si>
  <si>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</si>
  <si>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</si>
  <si>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</si>
  <si>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</si>
  <si>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</si>
  <si>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</si>
  <si>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</si>
  <si>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</si>
  <si>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</si>
  <si>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</si>
  <si>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</si>
  <si>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</si>
  <si>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</si>
  <si>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</si>
  <si>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</si>
  <si>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</si>
  <si>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</si>
  <si>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</si>
  <si>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</si>
  <si>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</si>
  <si>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</si>
  <si>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</si>
  <si>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</si>
  <si>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</si>
  <si>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</si>
  <si>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</si>
  <si>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</si>
  <si>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</si>
  <si>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</si>
  <si>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</si>
  <si>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</si>
  <si>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</si>
  <si>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</si>
  <si>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</si>
  <si>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</si>
  <si>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</si>
  <si>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</si>
  <si>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</si>
  <si>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</si>
  <si>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</si>
  <si>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</si>
  <si>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</si>
  <si>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</si>
  <si>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</si>
  <si>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</si>
  <si>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</si>
  <si>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</si>
  <si>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</si>
  <si>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</si>
  <si>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</si>
  <si>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</si>
  <si>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</si>
  <si>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</si>
  <si>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</si>
  <si>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</si>
  <si>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</si>
  <si>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</si>
  <si>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</si>
  <si>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</si>
  <si>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</si>
  <si>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</si>
  <si>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</si>
  <si>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</si>
  <si>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</si>
  <si>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</si>
  <si>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</si>
  <si>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</si>
  <si>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</si>
  <si>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</si>
  <si>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</si>
  <si>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</si>
  <si>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</si>
  <si>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</si>
  <si>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</si>
  <si>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</si>
  <si>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</si>
  <si>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</si>
  <si>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</si>
  <si>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</si>
  <si>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</si>
  <si>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</si>
  <si>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</si>
  <si>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</si>
  <si>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</si>
  <si>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</si>
  <si>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</si>
  <si>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</si>
  <si>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</si>
  <si>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</si>
  <si>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</si>
  <si>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</si>
  <si>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</si>
  <si>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</si>
  <si>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</si>
  <si>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</si>
  <si>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</si>
  <si>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</si>
  <si>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</si>
  <si>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</si>
  <si>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</si>
  <si>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</si>
  <si>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</si>
  <si>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</si>
  <si>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</si>
  <si>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</si>
  <si>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</si>
  <si>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</si>
  <si>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</si>
  <si>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</si>
  <si>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</si>
  <si>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</si>
  <si>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</si>
  <si>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</si>
  <si>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</si>
  <si>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</si>
  <si>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</si>
  <si>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</si>
  <si>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</si>
  <si>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</si>
  <si>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</si>
  <si>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</si>
  <si>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</si>
  <si>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</si>
  <si>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</si>
  <si>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</si>
  <si>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</si>
  <si>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</si>
  <si>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</si>
  <si>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</si>
  <si>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</si>
  <si>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</si>
  <si>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</si>
  <si>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</si>
  <si>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</si>
  <si>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</si>
  <si>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</si>
  <si>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</si>
  <si>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</si>
  <si>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</si>
  <si>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</si>
  <si>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</si>
  <si>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</si>
  <si>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</si>
  <si>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</si>
  <si>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</si>
  <si>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</si>
  <si>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</si>
  <si>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</si>
  <si>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</si>
  <si>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</si>
  <si>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</si>
  <si>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</si>
  <si>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</si>
  <si>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</si>
  <si>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</si>
  <si>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</si>
  <si>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</si>
  <si>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</si>
  <si>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</si>
  <si>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</si>
  <si>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</si>
  <si>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</si>
  <si>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</si>
  <si>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</si>
  <si>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</si>
  <si>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</si>
  <si>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</si>
  <si>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</si>
  <si>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</si>
  <si>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</si>
  <si>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</si>
  <si>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</si>
  <si>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</si>
  <si>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</si>
  <si>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</si>
  <si>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</si>
  <si>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</si>
  <si>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</si>
  <si>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</si>
  <si>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</si>
  <si>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</si>
  <si>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</si>
  <si>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</si>
  <si>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</si>
  <si>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</si>
  <si>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</si>
  <si>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</si>
  <si>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</si>
  <si>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</si>
  <si>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</si>
  <si>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</si>
  <si>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</si>
  <si>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</si>
  <si>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</si>
  <si>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</si>
  <si>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</si>
  <si>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</si>
  <si>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</si>
  <si>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</si>
  <si>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</si>
  <si>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</si>
  <si>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</si>
  <si>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</si>
  <si>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</si>
  <si>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</si>
  <si>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</si>
  <si>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</si>
  <si>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</si>
  <si>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</si>
  <si>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</si>
  <si>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</si>
  <si>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</si>
  <si>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</si>
  <si>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</si>
  <si>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</si>
  <si>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</si>
  <si>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</si>
  <si>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</si>
  <si>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</si>
  <si>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</si>
  <si>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</si>
  <si>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</si>
  <si>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</si>
  <si>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</si>
  <si>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</si>
  <si>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</si>
  <si>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</si>
  <si>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</si>
  <si>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</si>
  <si>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</si>
  <si>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</si>
  <si>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</si>
  <si>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</si>
  <si>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</si>
  <si>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</si>
  <si>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</si>
  <si>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</si>
  <si>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</si>
  <si>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</si>
  <si>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</si>
  <si>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</si>
  <si>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</si>
  <si>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</si>
  <si>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</si>
  <si>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</si>
  <si>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</si>
  <si>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</si>
  <si>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</si>
  <si>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</si>
  <si>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</si>
  <si>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</si>
  <si>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</si>
  <si>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</si>
  <si>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</si>
  <si>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</si>
  <si>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</si>
  <si>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</si>
  <si>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</si>
  <si>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</si>
  <si>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</si>
  <si>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</si>
  <si>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</si>
  <si>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</si>
  <si>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</si>
  <si>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</si>
  <si>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</si>
  <si>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</si>
  <si>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</si>
  <si>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</si>
  <si>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</si>
  <si>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</si>
  <si>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</si>
  <si>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</si>
  <si>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</si>
  <si>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</si>
  <si>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</si>
  <si>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</si>
  <si>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</si>
  <si>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</si>
  <si>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</si>
  <si>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</si>
  <si>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</si>
  <si>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</si>
  <si>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</si>
  <si>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</si>
  <si>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</si>
  <si>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</si>
  <si>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</si>
  <si>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</si>
  <si>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</si>
  <si>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</si>
  <si>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</si>
  <si>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</si>
  <si>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</si>
  <si>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</si>
  <si>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</si>
  <si>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</si>
  <si>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</si>
  <si>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</si>
  <si>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</si>
  <si>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</si>
  <si>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</si>
  <si>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</si>
  <si>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</si>
  <si>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</si>
  <si>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</si>
  <si>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</si>
  <si>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</si>
  <si>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</si>
  <si>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</si>
  <si>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</si>
  <si>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</si>
  <si>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</si>
  <si>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</si>
  <si>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</si>
  <si>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</si>
  <si>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</si>
  <si>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</si>
  <si>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</si>
  <si>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</si>
  <si>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</si>
  <si>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</si>
  <si>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</si>
  <si>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</si>
  <si>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</si>
  <si>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</si>
  <si>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</si>
  <si>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</si>
  <si>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</si>
  <si>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</si>
  <si>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</si>
  <si>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</si>
  <si>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</si>
  <si>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</si>
  <si>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</si>
  <si>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</si>
  <si>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</si>
  <si>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</si>
  <si>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</si>
  <si>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</si>
  <si>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</si>
  <si>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</si>
  <si>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</si>
  <si>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</si>
  <si>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</si>
  <si>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</si>
  <si>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</si>
  <si>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</si>
  <si>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</si>
  <si>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</si>
  <si>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</si>
  <si>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</si>
  <si>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</si>
  <si>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</si>
  <si>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</si>
  <si>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</si>
  <si>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</si>
  <si>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</si>
  <si>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</si>
  <si>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</si>
  <si>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</si>
  <si>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</si>
  <si>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</si>
  <si>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</si>
  <si>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</si>
  <si>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</si>
  <si>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</si>
  <si>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</si>
  <si>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</si>
  <si>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</si>
  <si>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</si>
  <si>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</si>
  <si>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</si>
  <si>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</si>
  <si>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</si>
  <si>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</si>
  <si>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</si>
  <si>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</si>
  <si>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</si>
  <si>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</si>
  <si>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</si>
  <si>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</si>
  <si>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</si>
  <si>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</si>
  <si>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</si>
  <si>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</si>
  <si>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</si>
  <si>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</si>
  <si>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</si>
  <si>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</si>
  <si>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</si>
  <si>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</si>
  <si>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</si>
  <si>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</si>
  <si>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</si>
  <si>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</si>
  <si>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</si>
  <si>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</si>
  <si>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</si>
  <si>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</si>
  <si>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</si>
  <si>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</si>
  <si>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</si>
  <si>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</si>
  <si>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</si>
  <si>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</si>
  <si>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</si>
  <si>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</si>
  <si>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</si>
  <si>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</si>
  <si>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</si>
  <si>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</si>
  <si>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</si>
  <si>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</si>
  <si>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</si>
  <si>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</si>
  <si>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</si>
  <si>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</si>
  <si>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</si>
  <si>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</si>
  <si>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</si>
  <si>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</si>
  <si>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</si>
  <si>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</si>
  <si>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</si>
  <si>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</si>
  <si>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</si>
  <si>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</si>
  <si>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</si>
  <si>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</si>
  <si>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</si>
  <si>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</si>
  <si>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</si>
  <si>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</si>
  <si>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</si>
  <si>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</si>
  <si>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</si>
  <si>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</si>
  <si>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</si>
  <si>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</si>
  <si>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</si>
  <si>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</si>
  <si>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</si>
  <si>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</si>
  <si>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</si>
  <si>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</si>
  <si>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</si>
  <si>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</si>
  <si>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</si>
  <si>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</si>
  <si>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</si>
  <si>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</si>
  <si>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</si>
  <si>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</si>
  <si>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</si>
  <si>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</si>
  <si>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</si>
  <si>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</si>
  <si>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</si>
  <si>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</si>
  <si>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</si>
  <si>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</si>
  <si>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</si>
  <si>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</si>
  <si>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</si>
  <si>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</si>
  <si>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</si>
  <si>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</si>
  <si>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</si>
  <si>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</si>
  <si>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</si>
  <si>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</si>
  <si>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</si>
  <si>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</si>
  <si>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</si>
  <si>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</si>
  <si>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</si>
  <si>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</si>
  <si>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</si>
  <si>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</si>
  <si>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</si>
  <si>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</si>
  <si>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</si>
  <si>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</si>
  <si>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</si>
  <si>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</si>
  <si>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</si>
  <si>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</si>
  <si>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</si>
  <si>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</si>
  <si>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</si>
  <si>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</si>
  <si>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</si>
  <si>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</si>
  <si>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</si>
  <si>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</si>
  <si>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</si>
  <si>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</si>
  <si>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</si>
  <si>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</si>
  <si>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</si>
  <si>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</si>
  <si>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</si>
  <si>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</si>
  <si>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</si>
  <si>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</si>
  <si>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</si>
  <si>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</si>
  <si>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</si>
  <si>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</si>
  <si>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</si>
  <si>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</si>
  <si>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</si>
  <si>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</si>
  <si>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</si>
  <si>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</si>
  <si>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</si>
  <si>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</si>
  <si>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</si>
  <si>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</si>
  <si>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</si>
  <si>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</si>
  <si>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</si>
  <si>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</si>
  <si>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</si>
  <si>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</si>
  <si>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</si>
  <si>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</si>
  <si>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</si>
  <si>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</si>
  <si>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</si>
  <si>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</si>
  <si>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</si>
  <si>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</si>
  <si>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</si>
  <si>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</si>
  <si>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</si>
  <si>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</si>
  <si>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</si>
  <si>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</si>
  <si>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</si>
  <si>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</si>
  <si>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</si>
  <si>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</si>
  <si>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</si>
  <si>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</si>
  <si>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</si>
  <si>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</si>
  <si>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</si>
  <si>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</si>
  <si>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</si>
  <si>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</si>
  <si>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</si>
  <si>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</si>
  <si>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</si>
  <si>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</si>
  <si>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</si>
  <si>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</si>
  <si>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</si>
  <si>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</si>
  <si>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</si>
  <si>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</si>
  <si>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</si>
  <si>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</si>
  <si>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</si>
  <si>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</si>
  <si>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</si>
  <si>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</si>
  <si>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</si>
  <si>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</si>
  <si>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</si>
  <si>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</si>
  <si>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</si>
  <si>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</si>
  <si>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</si>
  <si>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</si>
  <si>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</si>
  <si>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</si>
  <si>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</si>
  <si>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</si>
  <si>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</si>
  <si>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</si>
  <si>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</si>
  <si>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</si>
  <si>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</si>
  <si>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</si>
  <si>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</si>
  <si>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</si>
  <si>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</si>
  <si>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</si>
  <si>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</si>
  <si>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</si>
  <si>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</si>
  <si>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</si>
  <si>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</si>
  <si>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</si>
  <si>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</si>
  <si>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</si>
  <si>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</si>
  <si>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</si>
  <si>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</si>
  <si>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</si>
  <si>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</si>
  <si>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</si>
  <si>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</si>
  <si>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</si>
  <si>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</si>
  <si>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</si>
  <si>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</si>
  <si>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</si>
  <si>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</si>
  <si>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</si>
  <si>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</si>
  <si>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</si>
  <si>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</si>
  <si>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</si>
  <si>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</si>
  <si>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</si>
  <si>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</si>
  <si>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</si>
  <si>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</si>
  <si>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</si>
  <si>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</si>
  <si>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</si>
  <si>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</si>
  <si>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</si>
  <si>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</si>
  <si>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</si>
  <si>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</si>
  <si>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</si>
  <si>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</si>
  <si>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</si>
  <si>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</si>
  <si>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</si>
  <si>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</si>
  <si>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</si>
  <si>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</si>
  <si>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</si>
  <si>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</si>
  <si>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</si>
  <si>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</si>
  <si>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</si>
  <si>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</si>
  <si>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</si>
  <si>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</si>
  <si>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</si>
  <si>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</si>
  <si>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</si>
  <si>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</si>
  <si>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</si>
  <si>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</si>
  <si>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</si>
  <si>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</si>
  <si>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</si>
  <si>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</si>
  <si>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</si>
  <si>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</si>
  <si>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</si>
  <si>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</si>
  <si>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</si>
  <si>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</si>
  <si>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</si>
  <si>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</si>
  <si>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</si>
  <si>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</si>
  <si>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</si>
  <si>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</si>
  <si>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</si>
  <si>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</si>
  <si>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</si>
  <si>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</si>
  <si>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</si>
  <si>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</si>
  <si>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</si>
  <si>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</si>
  <si>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</si>
  <si>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</si>
  <si>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</si>
  <si>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</si>
  <si>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</si>
  <si>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</si>
  <si>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</si>
  <si>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</si>
  <si>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</si>
  <si>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</si>
  <si>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</si>
  <si>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</si>
  <si>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</si>
  <si>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</si>
  <si>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</si>
  <si>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</si>
  <si>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</si>
  <si>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</si>
  <si>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</si>
  <si>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</si>
  <si>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</si>
  <si>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</si>
  <si>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</si>
  <si>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</si>
  <si>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</si>
  <si>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</si>
  <si>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</si>
  <si>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</si>
  <si>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</si>
  <si>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</si>
  <si>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</si>
  <si>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</si>
  <si>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</si>
  <si>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</si>
  <si>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</si>
  <si>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</si>
  <si>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</si>
  <si>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</si>
  <si>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</si>
  <si>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</si>
  <si>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</si>
  <si>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</si>
  <si>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</si>
  <si>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</si>
  <si>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</si>
  <si>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</si>
  <si>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</si>
  <si>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</si>
  <si>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</si>
  <si>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</si>
  <si>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</si>
  <si>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</si>
  <si>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</si>
  <si>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</si>
  <si>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</si>
  <si>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</si>
  <si>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</si>
  <si>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</si>
  <si>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</si>
  <si>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</si>
  <si>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</si>
  <si>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</si>
  <si>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</si>
  <si>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</si>
  <si>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</si>
  <si>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</si>
  <si>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</si>
  <si>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</si>
  <si>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</si>
  <si>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</si>
  <si>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</si>
  <si>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</si>
  <si>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</si>
  <si>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</si>
  <si>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</si>
  <si>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</si>
  <si>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</si>
  <si>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</si>
  <si>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</si>
  <si>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</si>
  <si>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</si>
  <si>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</si>
  <si>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</si>
  <si>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</si>
  <si>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</si>
  <si>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</si>
  <si>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</si>
  <si>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</si>
  <si>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</si>
  <si>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</si>
  <si>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</si>
  <si>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</si>
  <si>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</si>
  <si>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</si>
  <si>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</si>
  <si>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</si>
  <si>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</si>
  <si>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</si>
  <si>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</si>
  <si>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</si>
  <si>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</si>
  <si>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</si>
  <si>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</si>
  <si>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</si>
  <si>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</si>
  <si>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</si>
  <si>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</si>
  <si>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</si>
  <si>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</si>
  <si>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</si>
  <si>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</si>
  <si>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</si>
  <si>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</si>
  <si>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</si>
  <si>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</si>
  <si>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</si>
  <si>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</si>
  <si>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</si>
  <si>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</si>
  <si>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</si>
  <si>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</si>
  <si>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</si>
  <si>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</si>
  <si>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</si>
  <si>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</si>
  <si>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</si>
  <si>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</si>
  <si>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</si>
  <si>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</si>
  <si>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</si>
  <si>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</si>
  <si>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</si>
  <si>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</si>
  <si>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</si>
  <si>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</si>
  <si>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</si>
  <si>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</si>
  <si>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</si>
  <si>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</si>
  <si>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</si>
  <si>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</si>
  <si>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</si>
  <si>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</si>
  <si>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</si>
  <si>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</si>
  <si>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</si>
  <si>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</si>
  <si>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</si>
  <si>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</si>
  <si>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</si>
  <si>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</si>
  <si>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</si>
  <si>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</si>
  <si>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</si>
  <si>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</si>
  <si>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</si>
  <si>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</si>
  <si>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</si>
  <si>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</si>
  <si>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</si>
  <si>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</si>
  <si>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</si>
  <si>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</si>
  <si>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</si>
  <si>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</si>
  <si>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</si>
  <si>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</si>
  <si>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</si>
  <si>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</si>
  <si>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</si>
  <si>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</si>
  <si>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</si>
  <si>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</si>
  <si>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</si>
  <si>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</si>
  <si>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</si>
  <si>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</si>
  <si>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</si>
  <si>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</si>
  <si>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</si>
  <si>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</si>
  <si>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</si>
  <si>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</si>
  <si>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</si>
  <si>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</si>
  <si>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</si>
  <si>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</si>
  <si>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</si>
  <si>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</si>
  <si>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</si>
  <si>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</si>
  <si>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</si>
  <si>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</si>
  <si>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</si>
  <si>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</si>
  <si>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</si>
  <si>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</si>
  <si>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</si>
  <si>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</si>
  <si>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</si>
  <si>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</si>
  <si>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</si>
  <si>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</si>
  <si>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</si>
  <si>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</si>
  <si>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</si>
  <si>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</si>
  <si>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</si>
  <si>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</si>
  <si>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</si>
  <si>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</si>
  <si>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</si>
  <si>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</si>
  <si>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</si>
  <si>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</si>
  <si>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</si>
  <si>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</si>
  <si>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</si>
  <si>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</si>
  <si>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</si>
  <si>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</si>
  <si>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</si>
  <si>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</si>
  <si>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</si>
  <si>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</si>
  <si>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</si>
  <si>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</si>
  <si>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</si>
  <si>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</si>
  <si>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</si>
  <si>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</si>
  <si>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</si>
  <si>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</si>
  <si>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</si>
  <si>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</si>
  <si>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</si>
  <si>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</si>
  <si>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</si>
  <si>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</si>
  <si>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</si>
  <si>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</si>
  <si>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</si>
  <si>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</si>
  <si>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</si>
  <si>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</si>
  <si>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</si>
  <si>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</si>
  <si>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</si>
  <si>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</si>
  <si>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</si>
  <si>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</si>
  <si>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</si>
  <si>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</si>
  <si>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</si>
  <si>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</si>
  <si>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</si>
  <si>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</si>
  <si>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</si>
  <si>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</si>
  <si>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</si>
  <si>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</si>
  <si>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</si>
  <si>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</si>
  <si>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</si>
  <si>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</si>
  <si>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</si>
  <si>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</si>
  <si>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</si>
  <si>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</si>
  <si>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</si>
  <si>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</si>
  <si>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</si>
  <si>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</si>
  <si>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</si>
  <si>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</si>
  <si>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</si>
  <si>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</si>
  <si>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</si>
  <si>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</si>
  <si>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</si>
  <si>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</si>
  <si>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</si>
  <si>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</si>
  <si>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</si>
  <si>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</si>
  <si>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</si>
  <si>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</si>
  <si>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</si>
  <si>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</si>
  <si>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</si>
  <si>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</si>
  <si>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</si>
  <si>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</si>
  <si>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</si>
  <si>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</si>
  <si>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</si>
  <si>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</si>
  <si>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</si>
  <si>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</si>
  <si>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</si>
  <si>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</si>
  <si>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</si>
  <si>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</si>
  <si>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</si>
  <si>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</si>
  <si>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</si>
  <si>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</si>
  <si>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</si>
  <si>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</si>
  <si>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</si>
  <si>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</si>
  <si>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</si>
  <si>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</si>
  <si>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</si>
  <si>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</si>
  <si>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</si>
  <si>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</si>
  <si>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</si>
  <si>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</si>
  <si>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</si>
  <si>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</si>
  <si>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</si>
  <si>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</si>
  <si>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</si>
  <si>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</si>
  <si>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</si>
  <si>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</si>
  <si>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</si>
  <si>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</si>
  <si>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</si>
  <si>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</si>
  <si>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</si>
  <si>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</si>
  <si>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</si>
  <si>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</si>
  <si>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</si>
  <si>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</si>
  <si>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</si>
  <si>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</si>
  <si>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</si>
  <si>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</si>
  <si>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</si>
  <si>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</si>
  <si>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</si>
  <si>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</si>
  <si>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</si>
  <si>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</si>
  <si>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</si>
  <si>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</si>
  <si>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</si>
  <si>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</si>
  <si>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</si>
  <si>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</si>
  <si>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</si>
  <si>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</si>
  <si>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</si>
  <si>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</si>
  <si>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</si>
  <si>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</si>
  <si>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</si>
  <si>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</si>
  <si>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</si>
  <si>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</si>
  <si>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</si>
  <si>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</si>
  <si>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</si>
  <si>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</si>
  <si>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</si>
  <si>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</si>
  <si>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</si>
  <si>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</si>
  <si>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</si>
  <si>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</si>
  <si>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</si>
  <si>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</si>
  <si>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</si>
  <si>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</si>
  <si>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</si>
  <si>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</si>
  <si>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</si>
  <si>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</si>
  <si>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</si>
  <si>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</si>
  <si>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</si>
  <si>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</si>
  <si>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</si>
  <si>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</si>
  <si>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</si>
  <si>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</si>
  <si>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</si>
  <si>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</si>
  <si>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</si>
  <si>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</si>
  <si>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</si>
  <si>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</si>
  <si>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</si>
  <si>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</si>
  <si>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</si>
  <si>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</si>
  <si>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</si>
  <si>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</si>
  <si>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</si>
  <si>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</si>
  <si>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</si>
  <si>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</si>
  <si>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</si>
  <si>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</si>
  <si>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</si>
  <si>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</si>
  <si>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</si>
  <si>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</si>
  <si>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</si>
  <si>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</si>
  <si>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</si>
  <si>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</si>
  <si>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</si>
  <si>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</si>
  <si>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</si>
  <si>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</si>
  <si>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</si>
  <si>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</si>
  <si>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</si>
  <si>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</si>
  <si>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</si>
  <si>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</si>
  <si>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</si>
  <si>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</si>
  <si>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</si>
  <si>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</si>
  <si>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</si>
  <si>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</si>
  <si>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</si>
  <si>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</si>
  <si>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</si>
  <si>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</si>
  <si>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</si>
  <si>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</si>
  <si>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</si>
  <si>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</si>
  <si>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</si>
  <si>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</si>
  <si>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</si>
  <si>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</si>
  <si>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</si>
  <si>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</si>
  <si>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</si>
  <si>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</si>
  <si>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</si>
  <si>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</si>
  <si>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</si>
  <si>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</si>
  <si>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</si>
  <si>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</si>
  <si>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</si>
  <si>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</si>
  <si>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</si>
  <si>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</si>
  <si>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</si>
  <si>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</si>
  <si>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</si>
  <si>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</si>
  <si>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</si>
  <si>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</si>
  <si>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</si>
  <si>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</si>
  <si>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</si>
  <si>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</si>
  <si>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</si>
  <si>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</si>
  <si>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</si>
  <si>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</si>
  <si>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</si>
  <si>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</si>
  <si>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</si>
  <si>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</si>
  <si>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</si>
  <si>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</si>
  <si>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</si>
  <si>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</si>
  <si>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</si>
  <si>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</si>
  <si>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</si>
  <si>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</si>
  <si>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</si>
  <si>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</si>
  <si>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</si>
  <si>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</si>
  <si>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</si>
  <si>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</si>
  <si>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</si>
  <si>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</si>
  <si>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</si>
  <si>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</si>
  <si>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</si>
  <si>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</si>
  <si>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</si>
  <si>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</si>
  <si>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</si>
  <si>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</si>
  <si>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</si>
  <si>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</si>
  <si>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</si>
  <si>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</si>
  <si>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</si>
  <si>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</si>
  <si>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</si>
  <si>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</si>
  <si>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</si>
  <si>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</si>
  <si>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</si>
  <si>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</si>
  <si>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</si>
  <si>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</si>
  <si>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</si>
  <si>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</si>
  <si>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</si>
  <si>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</si>
  <si>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</si>
  <si>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</si>
  <si>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</si>
  <si>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</si>
  <si>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</si>
  <si>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</si>
  <si>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</si>
  <si>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</si>
  <si>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</si>
  <si>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</si>
  <si>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</si>
  <si>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</si>
  <si>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</si>
  <si>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</si>
  <si>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</si>
  <si>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</si>
  <si>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</si>
  <si>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</si>
  <si>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</si>
  <si>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</si>
  <si>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</si>
  <si>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</si>
  <si>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</si>
  <si>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</si>
  <si>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</si>
  <si>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</si>
  <si>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</si>
  <si>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</si>
  <si>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</si>
  <si>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</si>
  <si>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</si>
  <si>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</si>
  <si>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</si>
  <si>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</si>
  <si>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</si>
  <si>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</si>
  <si>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</si>
  <si>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</si>
  <si>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</si>
  <si>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</si>
  <si>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</si>
  <si>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</si>
  <si>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</si>
  <si>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</si>
  <si>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</si>
  <si>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</si>
  <si>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</si>
  <si>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</si>
  <si>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</si>
  <si>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</si>
  <si>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</si>
  <si>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</si>
  <si>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</si>
  <si>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</si>
  <si>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</si>
  <si>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</si>
  <si>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</si>
  <si>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</si>
  <si>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</si>
  <si>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</si>
  <si>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</si>
  <si>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</si>
  <si>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</si>
  <si>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</si>
  <si>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</si>
  <si>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</si>
  <si>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</si>
  <si>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</si>
  <si>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</si>
  <si>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</si>
  <si>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</si>
  <si>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</si>
  <si>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</si>
  <si>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</si>
  <si>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</si>
  <si>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</si>
  <si>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</si>
  <si>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</si>
  <si>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</si>
  <si>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</si>
  <si>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</si>
  <si>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</si>
  <si>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</si>
  <si>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</si>
  <si>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</si>
  <si>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</si>
  <si>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</si>
  <si>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</si>
  <si>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</si>
  <si>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</si>
  <si>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</si>
  <si>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</si>
  <si>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</si>
  <si>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</si>
  <si>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</si>
  <si>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</si>
  <si>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</si>
  <si>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</si>
  <si>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</si>
  <si>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</si>
  <si>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</si>
  <si>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</si>
  <si>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</si>
  <si>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</si>
  <si>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</si>
  <si>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</si>
  <si>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</si>
  <si>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</si>
  <si>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</si>
  <si>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</si>
  <si>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</si>
  <si>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</si>
  <si>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</si>
  <si>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</si>
  <si>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</si>
  <si>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</si>
  <si>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</si>
  <si>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</si>
  <si>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</si>
  <si>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</si>
  <si>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</si>
  <si>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</si>
  <si>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</si>
  <si>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</si>
  <si>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</si>
  <si>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</si>
  <si>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</si>
  <si>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</si>
  <si>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</si>
  <si>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</si>
  <si>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</si>
  <si>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</si>
  <si>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</si>
  <si>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</si>
  <si>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</si>
  <si>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</si>
  <si>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</si>
  <si>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</si>
  <si>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</si>
  <si>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</si>
  <si>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</si>
  <si>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</si>
  <si>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</si>
  <si>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</si>
  <si>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</si>
  <si>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</si>
  <si>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</si>
  <si>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</si>
  <si>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</si>
  <si>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</si>
  <si>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</si>
  <si>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</si>
  <si>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</si>
  <si>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</si>
  <si>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</si>
  <si>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</si>
  <si>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</si>
  <si>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</si>
  <si>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</si>
  <si>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</si>
  <si>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</si>
  <si>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</si>
  <si>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</si>
  <si>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</si>
  <si>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</si>
  <si>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</si>
  <si>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</si>
  <si>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</si>
  <si>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</si>
  <si>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</si>
  <si>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</si>
  <si>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</si>
  <si>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</si>
  <si>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</si>
  <si>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</si>
  <si>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</si>
  <si>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</si>
  <si>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</si>
  <si>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</si>
  <si>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</si>
  <si>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</si>
  <si>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</si>
  <si>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</si>
  <si>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</si>
  <si>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</si>
  <si>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</si>
  <si>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</si>
  <si>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</si>
  <si>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</si>
  <si>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</si>
  <si>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</si>
  <si>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</si>
  <si>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</si>
  <si>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</si>
  <si>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</si>
  <si>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</si>
  <si>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</si>
  <si>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</si>
  <si>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</si>
  <si>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</si>
  <si>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</si>
  <si>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</si>
  <si>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</si>
  <si>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</si>
  <si>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</si>
  <si>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</si>
  <si>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</si>
  <si>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</si>
  <si>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</si>
  <si>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</si>
  <si>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</si>
  <si>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</si>
  <si>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</si>
  <si>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</si>
  <si>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</si>
  <si>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</si>
  <si>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</si>
  <si>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</si>
  <si>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</si>
  <si>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</si>
  <si>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</si>
  <si>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</si>
  <si>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</si>
  <si>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</si>
  <si>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</si>
  <si>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</si>
  <si>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</si>
  <si>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</si>
  <si>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</si>
  <si>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</si>
  <si>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</si>
  <si>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</si>
  <si>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</si>
  <si>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</si>
  <si>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</si>
  <si>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</si>
  <si>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</si>
  <si>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</si>
  <si>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</si>
  <si>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</si>
  <si>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</si>
  <si>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</si>
  <si>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</si>
  <si>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</si>
  <si>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</si>
  <si>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</si>
  <si>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</si>
  <si>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</si>
  <si>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</si>
  <si>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</si>
  <si>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</si>
  <si>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</si>
  <si>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</si>
  <si>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</si>
  <si>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</si>
  <si>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</si>
  <si>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</si>
  <si>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</si>
  <si>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</si>
  <si>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</si>
  <si>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</si>
  <si>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</si>
  <si>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</si>
  <si>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</si>
  <si>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</si>
  <si>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</si>
  <si>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</si>
  <si>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</si>
  <si>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</si>
  <si>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</si>
  <si>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</si>
  <si>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</si>
  <si>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</si>
  <si>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</si>
  <si>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</si>
  <si>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</si>
  <si>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</si>
  <si>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</si>
  <si>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</si>
  <si>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</si>
  <si>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</si>
  <si>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</si>
  <si>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</si>
  <si>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</si>
  <si>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</si>
  <si>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</si>
  <si>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</si>
  <si>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</si>
  <si>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</si>
  <si>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</si>
  <si>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</si>
  <si>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</si>
  <si>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</si>
  <si>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</si>
  <si>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</si>
  <si>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</si>
  <si>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</si>
  <si>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</si>
  <si>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</si>
  <si>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</si>
  <si>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</si>
  <si>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</si>
  <si>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</si>
  <si>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</si>
  <si>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</si>
  <si>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</si>
  <si>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</si>
  <si>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</si>
  <si>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</si>
  <si>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</si>
  <si>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</si>
  <si>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</si>
  <si>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</si>
  <si>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</si>
  <si>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</si>
  <si>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</si>
  <si>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</si>
  <si>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</si>
  <si>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</si>
  <si>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</si>
  <si>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</si>
  <si>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</si>
  <si>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</si>
  <si>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</si>
  <si>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</si>
  <si>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</si>
  <si>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</si>
  <si>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</si>
  <si>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</si>
  <si>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</si>
  <si>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</si>
  <si>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</si>
  <si>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</si>
  <si>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</si>
  <si>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</si>
  <si>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</si>
  <si>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</si>
  <si>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</si>
  <si>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</si>
  <si>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</si>
  <si>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</si>
  <si>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</si>
  <si>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</si>
  <si>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</si>
  <si>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</si>
  <si>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</si>
  <si>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</si>
  <si>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</si>
  <si>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</si>
  <si>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</si>
  <si>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</si>
  <si>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</si>
  <si>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</si>
  <si>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</si>
  <si>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</si>
  <si>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</si>
  <si>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</si>
  <si>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</si>
  <si>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</si>
  <si>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</si>
  <si>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</si>
  <si>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</si>
  <si>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</si>
  <si>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</si>
  <si>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</si>
  <si>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</si>
  <si>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</si>
  <si>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</si>
  <si>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</si>
  <si>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</si>
  <si>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</si>
  <si>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</si>
  <si>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</si>
  <si>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</si>
  <si>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</si>
  <si>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</si>
  <si>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</si>
  <si>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</si>
  <si>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</si>
  <si>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</si>
  <si>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</si>
  <si>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</si>
  <si>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</si>
  <si>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</si>
  <si>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</si>
  <si>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</si>
  <si>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</si>
  <si>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</si>
  <si>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</si>
  <si>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</si>
  <si>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</si>
  <si>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</si>
  <si>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</si>
  <si>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</si>
  <si>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</si>
  <si>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</si>
  <si>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</si>
  <si>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</si>
  <si>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</si>
  <si>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</si>
  <si>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</si>
  <si>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</si>
  <si>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</si>
  <si>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</si>
  <si>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</si>
  <si>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</si>
  <si>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</si>
  <si>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</si>
  <si>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</si>
  <si>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</si>
  <si>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</si>
  <si>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</si>
  <si>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</si>
  <si>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</si>
  <si>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</si>
  <si>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</si>
  <si>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</si>
  <si>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</si>
  <si>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</si>
  <si>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</si>
  <si>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</si>
  <si>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</si>
  <si>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</si>
  <si>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</si>
  <si>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</si>
  <si>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</si>
  <si>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</si>
  <si>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</si>
  <si>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</si>
  <si>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</si>
  <si>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</si>
  <si>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</si>
  <si>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</si>
  <si>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</si>
  <si>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</si>
  <si>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</si>
  <si>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</si>
  <si>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</si>
  <si>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</si>
  <si>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</si>
  <si>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</si>
  <si>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</si>
  <si>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</si>
  <si>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</si>
  <si>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</si>
  <si>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</si>
  <si>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</si>
  <si>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</si>
  <si>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</si>
  <si>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</si>
  <si>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</si>
  <si>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</si>
  <si>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</si>
  <si>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</si>
  <si>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</si>
  <si>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</si>
  <si>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</si>
  <si>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</si>
  <si>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</si>
  <si>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</si>
  <si>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</si>
  <si>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</si>
  <si>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</si>
  <si>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</si>
  <si>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</si>
  <si>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</si>
  <si>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</si>
  <si>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</si>
  <si>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</si>
  <si>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</si>
  <si>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</si>
  <si>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</si>
  <si>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</si>
  <si>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</si>
  <si>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</si>
  <si>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</si>
  <si>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</si>
  <si>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</si>
  <si>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</si>
  <si>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</si>
  <si>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</si>
  <si>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</si>
  <si>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</si>
  <si>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</si>
  <si>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</si>
  <si>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</si>
  <si>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</si>
  <si>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</si>
  <si>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</si>
  <si>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</si>
  <si>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</si>
  <si>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</si>
  <si>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</si>
  <si>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</si>
  <si>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</si>
  <si>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</si>
  <si>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</si>
  <si>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</si>
  <si>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</si>
  <si>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</si>
  <si>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</si>
  <si>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</si>
  <si>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</si>
  <si>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</si>
  <si>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</si>
  <si>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</si>
  <si>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</si>
  <si>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</si>
  <si>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</si>
  <si>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</si>
  <si>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</si>
  <si>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</si>
  <si>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</si>
  <si>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</si>
  <si>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</si>
  <si>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</si>
  <si>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</si>
  <si>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</si>
  <si>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</si>
  <si>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</si>
  <si>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</si>
  <si>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</si>
  <si>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</si>
  <si>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</si>
  <si>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</si>
  <si>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</si>
  <si>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</si>
  <si>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</si>
  <si>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</si>
  <si>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</si>
  <si>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</si>
  <si>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</si>
  <si>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</si>
  <si>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</si>
  <si>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</si>
  <si>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</si>
  <si>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</si>
  <si>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</si>
  <si>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</si>
  <si>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</si>
  <si>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</si>
  <si>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</si>
  <si>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</si>
  <si>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</si>
  <si>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</si>
  <si>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</si>
  <si>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</si>
  <si>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</si>
  <si>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</si>
  <si>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</si>
  <si>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</si>
  <si>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</si>
  <si>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</si>
  <si>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</si>
  <si>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</si>
  <si>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</si>
  <si>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</si>
  <si>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</si>
  <si>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</si>
  <si>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</si>
  <si>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</si>
  <si>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</si>
  <si>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</si>
  <si>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</si>
  <si>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</si>
  <si>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</si>
  <si>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</si>
  <si>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</si>
  <si>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</si>
  <si>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</si>
  <si>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</si>
  <si>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</si>
  <si>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</si>
  <si>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</si>
  <si>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</si>
  <si>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</si>
  <si>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</si>
  <si>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</si>
  <si>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</si>
  <si>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</si>
  <si>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</si>
  <si>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</si>
  <si>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</si>
  <si>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</si>
  <si>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</si>
  <si>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</si>
  <si>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</si>
  <si>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</si>
  <si>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</si>
  <si>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</si>
  <si>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</si>
  <si>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</si>
  <si>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</si>
  <si>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</si>
  <si>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</si>
  <si>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</si>
  <si>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</si>
  <si>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</si>
  <si>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</si>
  <si>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</si>
  <si>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</si>
  <si>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</si>
  <si>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</si>
  <si>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</si>
  <si>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</si>
  <si>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</si>
  <si>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</si>
  <si>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</si>
  <si>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</si>
  <si>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</si>
  <si>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</si>
  <si>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</si>
  <si>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</si>
  <si>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</si>
  <si>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</si>
  <si>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</si>
  <si>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</si>
  <si>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</si>
  <si>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</si>
  <si>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</si>
  <si>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</si>
  <si>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</si>
  <si>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</si>
  <si>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</si>
  <si>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</si>
  <si>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</si>
  <si>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</si>
  <si>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</si>
  <si>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</si>
  <si>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</si>
  <si>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</si>
  <si>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</si>
  <si>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</si>
  <si>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</si>
  <si>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</si>
  <si>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</si>
  <si>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</si>
  <si>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</si>
  <si>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</si>
  <si>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</si>
  <si>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</si>
  <si>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</si>
  <si>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</si>
  <si>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</si>
  <si>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</si>
  <si>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</si>
  <si>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</si>
  <si>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</si>
  <si>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</si>
  <si>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</si>
  <si>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</si>
  <si>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</si>
  <si>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</si>
  <si>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</si>
  <si>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</si>
  <si>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</si>
  <si>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</si>
  <si>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</si>
  <si>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</si>
  <si>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</si>
  <si>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</si>
  <si>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</si>
  <si>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</si>
  <si>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</si>
  <si>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</si>
  <si>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</si>
  <si>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</si>
  <si>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</si>
  <si>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</si>
  <si>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</si>
  <si>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</si>
  <si>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</si>
  <si>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</si>
  <si>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</si>
  <si>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</si>
  <si>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</si>
  <si>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</si>
  <si>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</si>
  <si>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</si>
  <si>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</si>
  <si>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</si>
  <si>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</si>
  <si>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</si>
  <si>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</si>
  <si>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</si>
  <si>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</si>
  <si>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</si>
  <si>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</si>
  <si>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</si>
  <si>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</si>
  <si>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</si>
  <si>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</si>
  <si>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</si>
  <si>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</si>
  <si>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</si>
  <si>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</si>
  <si>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</si>
  <si>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</si>
  <si>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</si>
  <si>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</si>
  <si>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</si>
  <si>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</si>
  <si>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</si>
  <si>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</si>
  <si>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</si>
  <si>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</si>
  <si>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</si>
  <si>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</si>
  <si>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</si>
  <si>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</si>
  <si>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</si>
  <si>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</si>
  <si>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</si>
  <si>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</si>
  <si>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</si>
  <si>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</si>
  <si>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</si>
  <si>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</si>
  <si>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</si>
  <si>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</si>
  <si>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</si>
  <si>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</si>
  <si>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</si>
  <si>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</si>
  <si>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</si>
  <si>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</si>
  <si>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</si>
  <si>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</si>
  <si>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</si>
  <si>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</si>
  <si>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</si>
  <si>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</si>
  <si>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</si>
  <si>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</si>
  <si>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</si>
  <si>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</si>
  <si>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</si>
  <si>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</si>
  <si>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</si>
  <si>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</si>
  <si>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</si>
  <si>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</si>
  <si>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</si>
  <si>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</si>
  <si>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</si>
  <si>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</si>
  <si>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</si>
  <si>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</si>
  <si>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</si>
  <si>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</si>
  <si>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</si>
  <si>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</si>
  <si>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</si>
  <si>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</si>
  <si>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</si>
  <si>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</si>
  <si>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</si>
  <si>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</si>
  <si>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</si>
  <si>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</si>
  <si>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</si>
  <si>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</si>
  <si>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</si>
  <si>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</si>
  <si>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</si>
  <si>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</si>
  <si>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</si>
  <si>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</si>
  <si>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</si>
  <si>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</si>
  <si>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</si>
  <si>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</si>
  <si>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</si>
  <si>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</si>
  <si>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</si>
  <si>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</si>
  <si>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</si>
  <si>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</si>
  <si>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</si>
  <si>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</si>
  <si>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</si>
  <si>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</si>
  <si>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</si>
  <si>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</si>
  <si>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</si>
  <si>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</si>
  <si>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</si>
  <si>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</si>
  <si>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</si>
  <si>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</si>
  <si>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</si>
  <si>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</si>
  <si>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</si>
  <si>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</si>
  <si>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</si>
  <si>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</si>
  <si>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</si>
  <si>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</si>
  <si>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</si>
  <si>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</si>
  <si>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</si>
  <si>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</si>
  <si>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</si>
  <si>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</si>
  <si>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</si>
  <si>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</si>
  <si>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</si>
  <si>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</si>
  <si>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</si>
  <si>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</si>
  <si>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</si>
  <si>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</si>
  <si>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</si>
  <si>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</si>
  <si>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</si>
  <si>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</si>
  <si>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</si>
  <si>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</si>
  <si>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</si>
  <si>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</si>
  <si>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</si>
  <si>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</si>
  <si>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</si>
  <si>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</si>
  <si>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</si>
  <si>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</si>
  <si>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</si>
  <si>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</si>
  <si>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</si>
  <si>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</si>
  <si>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</si>
  <si>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</si>
  <si>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</si>
  <si>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</si>
  <si>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</si>
  <si>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</si>
  <si>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</si>
  <si>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</si>
  <si>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</si>
  <si>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</si>
  <si>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</si>
  <si>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</si>
  <si>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</si>
  <si>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</si>
  <si>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</si>
  <si>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</si>
  <si>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</si>
  <si>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</si>
  <si>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</si>
  <si>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</si>
  <si>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</si>
  <si>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</si>
  <si>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</si>
  <si>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</si>
  <si>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</si>
  <si>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</si>
  <si>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</si>
  <si>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</si>
  <si>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</si>
  <si>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</si>
  <si>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</si>
  <si>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</si>
  <si>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</si>
  <si>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</si>
  <si>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</si>
  <si>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</si>
  <si>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</si>
  <si>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</si>
  <si>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</si>
  <si>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</si>
  <si>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</si>
  <si>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</si>
  <si>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</si>
  <si>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</si>
  <si>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</si>
  <si>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</si>
  <si>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</si>
  <si>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</si>
  <si>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</si>
  <si>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</si>
  <si>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</si>
  <si>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</si>
  <si>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</si>
  <si>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</si>
  <si>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</si>
  <si>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</si>
  <si>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</si>
  <si>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</si>
  <si>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</si>
  <si>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</si>
  <si>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</si>
  <si>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</si>
  <si>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</si>
  <si>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</si>
  <si>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</si>
  <si>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</si>
  <si>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</si>
  <si>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</si>
  <si>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</si>
  <si>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</si>
  <si>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</si>
  <si>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</si>
  <si>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</si>
  <si>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</si>
  <si>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</si>
  <si>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</si>
  <si>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</si>
  <si>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</si>
  <si>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</si>
  <si>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</si>
  <si>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</si>
  <si>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</si>
  <si>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</si>
  <si>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</si>
  <si>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</si>
  <si>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</si>
  <si>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</si>
  <si>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</si>
  <si>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</si>
  <si>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</si>
  <si>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</si>
  <si>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</si>
  <si>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</si>
  <si>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</si>
  <si>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</si>
  <si>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</si>
  <si>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</si>
  <si>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</si>
  <si>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</si>
  <si>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</si>
  <si>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</si>
  <si>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</si>
  <si>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</si>
  <si>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</si>
  <si>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</si>
  <si>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</si>
  <si>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</si>
  <si>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</si>
  <si>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</si>
  <si>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</si>
  <si>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</si>
  <si>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</si>
  <si>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</si>
  <si>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</si>
  <si>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</si>
  <si>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</si>
  <si>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</si>
  <si>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</si>
  <si>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</si>
  <si>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</si>
  <si>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</si>
  <si>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</si>
  <si>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</si>
  <si>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</si>
  <si>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</si>
  <si>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</si>
  <si>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</si>
  <si>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</si>
  <si>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</si>
  <si>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</si>
  <si>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</si>
  <si>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</si>
  <si>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</si>
  <si>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</si>
  <si>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</si>
  <si>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</si>
  <si>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</si>
  <si>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</si>
  <si>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</si>
  <si>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</si>
  <si>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</si>
  <si>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</si>
  <si>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</si>
  <si>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</si>
  <si>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</si>
  <si>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</si>
  <si>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</si>
  <si>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</si>
  <si>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</si>
  <si>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</si>
  <si>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</si>
  <si>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</si>
  <si>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</si>
  <si>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</si>
  <si>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</si>
  <si>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</si>
  <si>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</si>
  <si>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</si>
  <si>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</si>
  <si>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</si>
  <si>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</si>
  <si>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</si>
  <si>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</si>
  <si>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</si>
  <si>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</si>
  <si>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</si>
  <si>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</si>
  <si>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</si>
  <si>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</si>
  <si>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</si>
  <si>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</si>
  <si>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</si>
  <si>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</si>
  <si>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</si>
  <si>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</si>
  <si>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</si>
  <si>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</si>
  <si>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</si>
  <si>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</si>
  <si>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</si>
  <si>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</si>
  <si>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</si>
  <si>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</si>
  <si>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</si>
  <si>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</si>
  <si>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</si>
  <si>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</si>
  <si>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</si>
  <si>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</si>
  <si>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</si>
  <si>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</si>
  <si>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</si>
  <si>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</si>
  <si>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</si>
  <si>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</si>
  <si>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</si>
  <si>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</si>
  <si>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</si>
  <si>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</si>
  <si>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</si>
  <si>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</si>
  <si>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</si>
  <si>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</si>
  <si>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</si>
  <si>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</si>
  <si>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</si>
  <si>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</si>
  <si>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</si>
  <si>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</si>
  <si>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</si>
  <si>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</si>
  <si>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</si>
  <si>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</si>
  <si>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</si>
  <si>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</si>
  <si>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</si>
  <si>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</si>
  <si>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</si>
  <si>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</si>
  <si>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</si>
  <si>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</si>
  <si>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</si>
  <si>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</si>
  <si>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</si>
  <si>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</si>
  <si>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</si>
  <si>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</si>
  <si>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</si>
  <si>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</si>
  <si>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</si>
  <si>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</si>
  <si>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</si>
  <si>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</si>
  <si>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</si>
  <si>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</si>
  <si>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</si>
  <si>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</si>
  <si>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</si>
  <si>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</si>
  <si>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</si>
  <si>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</si>
  <si>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</si>
  <si>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</si>
  <si>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</si>
  <si>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</si>
  <si>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</si>
  <si>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</si>
  <si>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</si>
  <si>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</si>
  <si>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</si>
  <si>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</si>
  <si>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</si>
  <si>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</si>
  <si>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</si>
  <si>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</si>
  <si>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</si>
  <si>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</si>
  <si>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</si>
  <si>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</si>
  <si>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</si>
  <si>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</si>
  <si>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</si>
  <si>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</si>
  <si>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</si>
  <si>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</si>
  <si>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</si>
  <si>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</si>
  <si>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</si>
  <si>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</si>
  <si>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</si>
  <si>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</si>
  <si>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</si>
  <si>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</si>
  <si>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</si>
  <si>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</si>
  <si>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</si>
  <si>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</si>
  <si>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</si>
  <si>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</si>
  <si>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</si>
  <si>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</si>
  <si>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</si>
  <si>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</si>
  <si>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</si>
  <si>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</si>
  <si>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</si>
  <si>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</si>
  <si>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</si>
  <si>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</si>
  <si>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</si>
  <si>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</si>
  <si>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</si>
  <si>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</si>
  <si>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</si>
  <si>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</si>
  <si>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</si>
  <si>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</si>
  <si>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</si>
  <si>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</si>
  <si>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</si>
  <si>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</si>
  <si>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</si>
  <si>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</si>
  <si>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</si>
  <si>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</si>
  <si>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</si>
  <si>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</si>
  <si>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</si>
  <si>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</si>
  <si>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</si>
  <si>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</si>
  <si>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</si>
  <si>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</si>
  <si>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</si>
  <si>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</si>
  <si>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</si>
  <si>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</si>
  <si>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</si>
  <si>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</si>
  <si>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</si>
  <si>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</si>
  <si>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</si>
  <si>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</si>
  <si>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</si>
  <si>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</si>
  <si>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</si>
  <si>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</si>
  <si>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</si>
  <si>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</si>
  <si>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</si>
  <si>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</si>
  <si>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</si>
  <si>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</si>
  <si>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</si>
  <si>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</si>
  <si>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</si>
  <si>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</si>
  <si>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</si>
  <si>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</si>
  <si>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</si>
  <si>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</si>
  <si>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</si>
  <si>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</si>
  <si>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</si>
  <si>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</si>
  <si>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</si>
  <si>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</si>
  <si>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</si>
  <si>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</si>
  <si>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</si>
  <si>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</si>
  <si>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</si>
  <si>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</si>
  <si>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</si>
  <si>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</si>
  <si>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</si>
  <si>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</si>
  <si>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</si>
  <si>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</si>
  <si>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</si>
  <si>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</si>
  <si>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</si>
  <si>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</si>
  <si>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</si>
  <si>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</si>
  <si>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</si>
  <si>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</si>
  <si>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</si>
  <si>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</si>
  <si>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</si>
  <si>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</si>
  <si>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</si>
  <si>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</si>
  <si>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</si>
  <si>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</si>
  <si>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</si>
  <si>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</si>
  <si>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</si>
  <si>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</si>
  <si>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</si>
  <si>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</si>
  <si>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</si>
  <si>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</si>
  <si>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</si>
  <si>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</si>
  <si>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</si>
  <si>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</si>
  <si>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</si>
  <si>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</si>
  <si>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</si>
  <si>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</si>
  <si>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</si>
  <si>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</si>
  <si>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</si>
  <si>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</si>
  <si>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</si>
  <si>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</si>
  <si>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</si>
  <si>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</si>
  <si>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</si>
  <si>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</si>
  <si>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</si>
  <si>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</si>
  <si>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</si>
  <si>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</si>
  <si>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</si>
  <si>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</si>
  <si>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</si>
  <si>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</si>
  <si>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</si>
  <si>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</si>
  <si>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</si>
  <si>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</si>
  <si>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</si>
  <si>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</si>
  <si>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</si>
  <si>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</si>
  <si>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</si>
  <si>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</si>
  <si>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</si>
  <si>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</si>
  <si>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</si>
  <si>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</si>
  <si>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</si>
  <si>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</si>
  <si>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</si>
  <si>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</si>
  <si>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</si>
  <si>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</si>
  <si>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</si>
  <si>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</si>
  <si>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</si>
  <si>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</si>
  <si>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</si>
  <si>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</si>
  <si>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</si>
  <si>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</si>
  <si>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</si>
  <si>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</si>
  <si>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</si>
  <si>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</si>
  <si>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</si>
  <si>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</si>
  <si>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</si>
  <si>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</si>
  <si>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</si>
  <si>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</si>
  <si>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</si>
  <si>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</si>
  <si>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</si>
  <si>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</si>
  <si>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</si>
  <si>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</si>
  <si>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</si>
  <si>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</si>
  <si>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</si>
  <si>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</si>
  <si>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</si>
  <si>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</si>
  <si>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</si>
  <si>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</si>
  <si>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</si>
  <si>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</si>
  <si>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</si>
  <si>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</si>
  <si>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</si>
  <si>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</si>
  <si>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</si>
  <si>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</si>
  <si>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</si>
  <si>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</si>
  <si>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</si>
  <si>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FALSE</t>
  </si>
  <si>
    <t>TRUE</t>
  </si>
  <si>
    <t>Count of spotlight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</si>
  <si>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</si>
  <si>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</si>
  <si>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</si>
  <si>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</si>
  <si>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</si>
  <si>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</si>
  <si>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</si>
  <si>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</si>
  <si>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</si>
  <si>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</si>
  <si>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</si>
  <si>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</si>
  <si>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</si>
  <si>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</si>
  <si>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Name</t>
  </si>
  <si>
    <t>Blurb</t>
  </si>
  <si>
    <t>Goal</t>
  </si>
  <si>
    <t>Pledge</t>
  </si>
  <si>
    <t>Number of Backers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</si>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</sst>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165" fontId="0" fillId="0" borderId="0" xfId="1" applyNumberFormat="1" applyFont="1"/>
    <xf numFmtId="1" fontId="0" fillId="0" borderId="0" xfId="0" applyNumberFormat="1"/>
  </cellXfs>
  <cellStyles count="2">
    <cellStyle name="Currency" xfId="1" builtinId="4"/>
    <cellStyle name="Normal" xfId="0" builtinId="0"/>
  </cellStyles>
  <dxfs count="8"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00B0F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30652046485216267"/>
          <c:y val="4.40831969867402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89-4D02-8717-A85B5DB7339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89-4D02-8717-A85B5DB7339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89-4D02-8717-A85B5DB73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7298496"/>
        <c:axId val="377298912"/>
      </c:lineChart>
      <c:catAx>
        <c:axId val="377298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298912"/>
        <c:crosses val="autoZero"/>
        <c:auto val="1"/>
        <c:lblAlgn val="ctr"/>
        <c:lblOffset val="100"/>
        <c:noMultiLvlLbl val="0"/>
      </c:catAx>
      <c:valAx>
        <c:axId val="37729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29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42890563248559455"/>
          <c:y val="3.82366171839856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Goals'!$F$2:$F$15</c:f>
              <c:numCache>
                <c:formatCode>0</c:formatCode>
                <c:ptCount val="14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DE-42E0-A5E1-19688CD413D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Goals'!$G$2:$G$15</c:f>
              <c:numCache>
                <c:formatCode>0</c:formatCode>
                <c:ptCount val="14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DE-42E0-A5E1-19688CD413D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Goals'!$H$2:$H$15</c:f>
              <c:numCache>
                <c:formatCode>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DE-42E0-A5E1-19688CD41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9953552"/>
        <c:axId val="1129953968"/>
      </c:lineChart>
      <c:catAx>
        <c:axId val="112995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953968"/>
        <c:crosses val="autoZero"/>
        <c:auto val="1"/>
        <c:lblAlgn val="ctr"/>
        <c:lblOffset val="100"/>
        <c:noMultiLvlLbl val="0"/>
      </c:catAx>
      <c:valAx>
        <c:axId val="112995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95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Statistics!PivotTable4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5F-4B15-97ED-51DDA364C45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5F-4B15-97ED-51DDA364C45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5F-4B15-97ED-51DDA364C45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74713839"/>
        <c:axId val="1380657999"/>
      </c:barChart>
      <c:catAx>
        <c:axId val="1374713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657999"/>
        <c:crosses val="autoZero"/>
        <c:auto val="1"/>
        <c:lblAlgn val="ctr"/>
        <c:lblOffset val="100"/>
        <c:noMultiLvlLbl val="0"/>
      </c:catAx>
      <c:valAx>
        <c:axId val="138065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71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3-41FC-9240-BB14315817BF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83-41FC-9240-BB14315817BF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83-41FC-9240-BB14315817BF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83-41FC-9240-BB1431581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7790047"/>
        <c:axId val="1377790463"/>
      </c:barChart>
      <c:catAx>
        <c:axId val="137779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790463"/>
        <c:crosses val="autoZero"/>
        <c:auto val="1"/>
        <c:lblAlgn val="ctr"/>
        <c:lblOffset val="100"/>
        <c:noMultiLvlLbl val="0"/>
      </c:catAx>
      <c:valAx>
        <c:axId val="137779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79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[Kickstarter_Challenge.xlsx.xlsx]Spotlight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'Spotlight Statistics'!$B$3:$B$4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'Spotlight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'Spotlight Statistics'!$B$5:$B$13</c:f>
              <c:numCache>
                <c:formatCode>General</c:formatCode>
                <c:ptCount val="8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120</c:v>
                </c:pt>
                <c:pt idx="4">
                  <c:v>71</c:v>
                </c:pt>
                <c:pt idx="5">
                  <c:v>125</c:v>
                </c:pt>
                <c:pt idx="6">
                  <c:v>207</c:v>
                </c:pt>
                <c:pt idx="7">
                  <c:v>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D-4B98-B9DD-CF14D64E4962}"/>
            </c:ext>
          </c:extLst>
        </c:ser>
        <c:ser>
          <c:idx val="1"/>
          <c:order val="1"/>
          <c:tx>
            <c:strRef>
              <c:f>'Spotlight Statistics'!$C$3:$C$4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'Spotlight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'Spotlight Statistics'!$C$5:$C$13</c:f>
              <c:numCache>
                <c:formatCode>General</c:formatCode>
                <c:ptCount val="8"/>
                <c:pt idx="4">
                  <c:v>46</c:v>
                </c:pt>
                <c:pt idx="5">
                  <c:v>2</c:v>
                </c:pt>
                <c:pt idx="6">
                  <c:v>6</c:v>
                </c:pt>
                <c:pt idx="7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8D-4B98-B9DD-CF14D64E4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8466463"/>
        <c:axId val="1568457311"/>
      </c:barChart>
      <c:catAx>
        <c:axId val="156846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457311"/>
        <c:crosses val="autoZero"/>
        <c:auto val="1"/>
        <c:lblAlgn val="ctr"/>
        <c:lblOffset val="100"/>
        <c:noMultiLvlLbl val="0"/>
      </c:catAx>
      <c:valAx>
        <c:axId val="156845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46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6-4675-AF46-25DB2A082A2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26-4675-AF46-25DB2A082A2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26-4675-AF46-25DB2A082A2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426-4675-AF46-25DB2A082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5513839"/>
        <c:axId val="1615513423"/>
      </c:lineChart>
      <c:catAx>
        <c:axId val="1615513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513423"/>
        <c:crosses val="autoZero"/>
        <c:auto val="1"/>
        <c:lblAlgn val="ctr"/>
        <c:lblOffset val="100"/>
        <c:noMultiLvlLbl val="0"/>
      </c:catAx>
      <c:valAx>
        <c:axId val="161551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51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18</xdr:row>
      <xdr:rowOff>167640</xdr:rowOff>
    </xdr:from>
    <xdr:to>
      <xdr:col>14</xdr:col>
      <xdr:colOff>579120</xdr:colOff>
      <xdr:row>44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007099-F6EA-7510-AA63-6DFA6DFB6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68580</xdr:rowOff>
    </xdr:from>
    <xdr:to>
      <xdr:col>15</xdr:col>
      <xdr:colOff>289560</xdr:colOff>
      <xdr:row>47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DE5A41-3162-18F5-3409-9D272F8A3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62865</xdr:colOff>
      <xdr:row>2</xdr:row>
      <xdr:rowOff>152400</xdr:rowOff>
    </xdr:from>
    <xdr:to>
      <xdr:col>14</xdr:col>
      <xdr:colOff>506730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31E286-73BF-4512-EDC0-3C0AB8219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</xdr:colOff>
      <xdr:row>2</xdr:row>
      <xdr:rowOff>124776</xdr:rowOff>
    </xdr:from>
    <xdr:to>
      <xdr:col>19</xdr:col>
      <xdr:colOff>57150</xdr:colOff>
      <xdr:row>27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9BEEC7-E66F-1B4C-611F-24CBBD238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1</xdr:row>
      <xdr:rowOff>168591</xdr:rowOff>
    </xdr:from>
    <xdr:to>
      <xdr:col>24</xdr:col>
      <xdr:colOff>152400</xdr:colOff>
      <xdr:row>28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5428B-4C0C-A1EE-169B-51B9C6477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1</xdr:row>
      <xdr:rowOff>174307</xdr:rowOff>
    </xdr:from>
    <xdr:to>
      <xdr:col>20</xdr:col>
      <xdr:colOff>76199</xdr:colOff>
      <xdr:row>27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16F428-C41E-AFFE-9AF4-3F7EA05B4E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Sanmartin" refreshedDate="44864.304935995373" createdVersion="8" refreshedVersion="8" minRefreshableVersion="3" recordCount="4114" xr:uid="{47166142-41F9-42FE-85FA-5FD68E324F8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Sanmartin" refreshedDate="44864.339656828706" createdVersion="8" refreshedVersion="8" minRefreshableVersion="3" recordCount="4114" xr:uid="{7200CD1A-B8CB-4C80-B0B9-AB29D0E89954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Sanmartin" refreshedDate="44870.329984953707" createdVersion="8" refreshedVersion="8" minRefreshableVersion="3" recordCount="4115" xr:uid="{35485444-8E4C-4B89-8132-2CAF7F2F48A1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x v="0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x v="0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x v="0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x v="0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x v="0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x v="0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x v="0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x v="0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x v="0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x v="0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x v="0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x v="0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x v="0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x v="0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x v="0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x v="0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x v="0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x v="0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x v="0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x v="0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x v="0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x v="0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x v="0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x v="0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x v="0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x v="0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x v="0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x v="0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x v="0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x v="0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x v="0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x v="0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x v="0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x v="0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x v="0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x v="0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x v="0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x v="0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x v="0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x v="0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x v="0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x v="0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x v="0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x v="0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x v="0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x v="0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x v="0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x v="0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x v="0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x v="0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x v="0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x v="0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x v="0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x v="0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x v="0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x v="0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x v="0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x v="0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x v="0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x v="1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x v="1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x v="1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x v="1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x v="1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x v="1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x v="1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x v="1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x v="1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x v="1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x v="1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x v="1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x v="1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x v="1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x v="1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x v="1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x v="1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x v="1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x v="1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x v="1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x v="1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x v="1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x v="1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x v="1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x v="1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x v="1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x v="1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x v="1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x v="1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x v="1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x v="1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x v="1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x v="1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x v="1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x v="1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x v="1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x v="1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x v="1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x v="1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x v="1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x v="1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x v="1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x v="1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x v="1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x v="1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x v="1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x v="1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x v="1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x v="1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x v="1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x v="1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x v="1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x v="1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x v="1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x v="1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x v="1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x v="1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x v="1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x v="1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x v="1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x v="2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x v="2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x v="2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x v="2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x v="2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x v="2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x v="2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x v="2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x v="2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x v="2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x v="2"/>
    <x v="50"/>
    <n v="0"/>
    <x v="0"/>
    <x v="2"/>
  </r>
  <r>
    <n v="131"/>
    <s v="I (Canceled)"/>
    <s v="I"/>
    <n v="1200"/>
    <n v="0"/>
    <x v="1"/>
    <x v="0"/>
    <s v="USD"/>
    <n v="1467763200"/>
    <n v="1466453161"/>
    <x v="0"/>
    <n v="0"/>
    <b v="0"/>
    <x v="2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x v="2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x v="2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x v="2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x v="2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x v="2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x v="2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x v="2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x v="2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x v="2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x v="2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x v="2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x v="2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x v="2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x v="2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x v="2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x v="2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x v="2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x v="2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x v="2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x v="2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x v="2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x v="2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x v="2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x v="2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x v="2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x v="2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x v="2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x v="2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x v="3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x v="3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x v="3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x v="3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x v="3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x v="3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x v="3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x v="3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x v="3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x v="3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x v="3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x v="3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x v="3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x v="3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x v="3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x v="3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x v="3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x v="3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x v="3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x v="3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x v="3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x v="3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x v="3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x v="3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x v="3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x v="3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x v="3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x v="3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x v="3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x v="3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x v="3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x v="3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x v="3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x v="3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x v="3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x v="3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x v="3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x v="3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x v="3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x v="3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x v="3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x v="3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x v="3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x v="3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x v="3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x v="3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x v="3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x v="3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x v="3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x v="3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x v="3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x v="3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x v="3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x v="3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x v="3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x v="3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x v="3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x v="0"/>
    <n v="38"/>
    <b v="0"/>
    <x v="3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x v="3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x v="3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x v="3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x v="3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x v="3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x v="3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x v="3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x v="3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x v="3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x v="3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x v="3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x v="3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x v="3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x v="3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x v="3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x v="3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x v="3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x v="3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x v="3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x v="3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x v="3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x v="3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x v="4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x v="4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x v="4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x v="4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x v="4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x v="4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x v="4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x v="4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x v="4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x v="4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x v="4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x v="4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x v="4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x v="4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x v="4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x v="4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x v="4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x v="4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x v="4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x v="4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x v="4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x v="4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x v="4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x v="4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x v="4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x v="4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x v="4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x v="4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x v="4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x v="4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x v="4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x v="4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x v="4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x v="4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x v="4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x v="4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x v="4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x v="4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x v="4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x v="4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x v="4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x v="4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x v="4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x v="4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x v="4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x v="4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x v="4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x v="4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x v="4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x v="4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x v="4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x v="4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x v="4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x v="4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x v="4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x v="4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x v="4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x v="4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x v="4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x v="4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x v="4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x v="4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x v="4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x v="4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x v="4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x v="4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x v="4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x v="4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x v="4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x v="4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x v="4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x v="4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x v="4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x v="4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x v="4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x v="4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x v="4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x v="4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x v="4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x v="4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x v="4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x v="4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x v="4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x v="4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x v="4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x v="4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x v="4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x v="4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x v="4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x v="4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x v="4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x v="4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x v="4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x v="4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x v="4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x v="4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x v="4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x v="4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x v="4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x v="4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x v="4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x v="4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x v="4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x v="4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x v="4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x v="4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x v="4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x v="4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x v="4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x v="4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x v="4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x v="4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x v="4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x v="4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x v="4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x v="4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x v="4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x v="4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x v="4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x v="4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x v="4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x v="4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x v="4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x v="4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x v="4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x v="4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x v="4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x v="4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x v="4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x v="4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x v="4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x v="4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x v="4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x v="4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x v="4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x v="4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x v="4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x v="4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x v="4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x v="4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x v="4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x v="4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x v="4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x v="4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x v="4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x v="4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x v="4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x v="4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x v="4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x v="4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x v="4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x v="4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x v="4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x v="4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x v="4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x v="4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x v="4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x v="4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x v="4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x v="4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x v="4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x v="4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x v="4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x v="4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x v="4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x v="4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x v="4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x v="4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x v="4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x v="4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x v="4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x v="4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x v="4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x v="4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x v="4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x v="4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x v="4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x v="4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x v="4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x v="4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x v="5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x v="5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x v="5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x v="5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x v="5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x v="5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x v="5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x v="5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x v="5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x v="5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x v="5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x v="5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x v="5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x v="5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x v="5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x v="5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x v="5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x v="5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x v="5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x v="5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x v="5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x v="5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x v="5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x v="5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x v="5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x v="5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x v="5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x v="5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x v="5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x v="5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x v="5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x v="5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x v="5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x v="5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x v="5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x v="5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x v="5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x v="5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x v="5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x v="5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x v="5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x v="5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x v="5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x v="5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x v="5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x v="5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x v="5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x v="5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x v="5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x v="5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x v="5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x v="5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x v="5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x v="5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x v="5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x v="5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x v="5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x v="5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x v="5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x v="5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x v="5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x v="5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x v="5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x v="5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x v="5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x v="5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x v="5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x v="5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x v="5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x v="5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x v="0"/>
    <n v="0"/>
    <b v="0"/>
    <x v="5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x v="5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x v="5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x v="5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x v="5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x v="5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x v="5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x v="5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x v="5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x v="5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x v="5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x v="5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x v="5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x v="5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x v="5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x v="5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x v="5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x v="5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x v="5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x v="5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x v="5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x v="5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x v="5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x v="5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x v="5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x v="5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x v="5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x v="5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x v="5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x v="5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x v="6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x v="6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x v="6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x v="6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x v="6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x v="6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x v="6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x v="6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x v="6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x v="6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x v="6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x v="6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x v="6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x v="6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x v="6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x v="6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x v="6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x v="6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x v="6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x v="6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x v="7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x v="7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x v="7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x v="7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x v="7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x v="7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x v="7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x v="7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x v="7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x v="7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x v="7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x v="7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x v="7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x v="7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x v="7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x v="7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x v="7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x v="7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x v="7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x v="7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x v="7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x v="7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x v="7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x v="7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x v="7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x v="7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x v="7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x v="7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x v="7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x v="7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x v="7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x v="7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x v="7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x v="7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x v="7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x v="7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x v="7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x v="7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x v="7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x v="7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x v="7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x v="7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x v="7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x v="7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x v="7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x v="7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x v="7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x v="7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x v="7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x v="7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x v="7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x v="7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x v="7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x v="7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x v="7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x v="7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x v="7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x v="7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x v="7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x v="7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x v="7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x v="7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x v="7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x v="7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x v="7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x v="7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x v="7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x v="7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x v="7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x v="7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x v="7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x v="7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x v="7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x v="7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x v="7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x v="7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x v="7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x v="7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x v="7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x v="7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x v="7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x v="7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x v="7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x v="7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x v="7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x v="7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x v="7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x v="7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x v="7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x v="7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x v="7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x v="7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x v="7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x v="7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x v="7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x v="7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x v="7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x v="7"/>
    <x v="50"/>
    <n v="0"/>
    <x v="2"/>
    <x v="7"/>
  </r>
  <r>
    <n v="638"/>
    <s v="W (Canceled)"/>
    <s v="O0"/>
    <n v="200000"/>
    <n v="18"/>
    <x v="1"/>
    <x v="12"/>
    <s v="EUR"/>
    <n v="1490447662"/>
    <n v="1485267262"/>
    <x v="0"/>
    <n v="6"/>
    <b v="0"/>
    <x v="7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x v="7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x v="8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x v="8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x v="8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x v="8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x v="8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x v="8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x v="8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x v="8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x v="8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x v="8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x v="8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x v="8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x v="8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x v="8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x v="8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x v="8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x v="8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x v="8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x v="8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x v="8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x v="8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x v="8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x v="8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x v="8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x v="8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x v="8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x v="8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x v="8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x v="8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x v="8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x v="8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x v="8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x v="8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x v="8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x v="8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x v="8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x v="8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x v="8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x v="8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x v="8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x v="8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x v="8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x v="8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x v="8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x v="8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x v="8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x v="8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x v="8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x v="8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x v="8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x v="8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x v="8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x v="8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x v="8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x v="8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x v="8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x v="8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x v="8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x v="8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x v="8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x v="8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x v="8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x v="8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x v="8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x v="8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x v="8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x v="8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x v="8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x v="8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x v="8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x v="8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x v="8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x v="8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x v="8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x v="8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x v="8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x v="8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x v="8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x v="8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x v="8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x v="9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x v="9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x v="9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x v="9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x v="9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x v="9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x v="9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x v="9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x v="9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x v="9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x v="9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x v="9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x v="9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x v="9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x v="9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x v="9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x v="9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x v="9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x v="9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x v="9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x v="9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x v="9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x v="9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x v="9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x v="9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x v="9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x v="9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x v="9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x v="9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x v="9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x v="9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x v="9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x v="9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x v="9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x v="9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x v="9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x v="9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x v="9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x v="9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x v="9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x v="10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x v="10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x v="10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x v="10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x v="10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x v="10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x v="10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x v="10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x v="10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x v="10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x v="10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x v="10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x v="10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x v="10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x v="10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x v="10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x v="10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x v="10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x v="10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x v="10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x v="11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x v="11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x v="11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x v="11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x v="11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x v="11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x v="11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x v="11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x v="11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x v="11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x v="11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x v="11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x v="11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x v="11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x v="11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x v="11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x v="11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x v="11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x v="11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x v="11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x v="11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x v="11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x v="11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x v="11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x v="11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x v="11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x v="11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x v="11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x v="11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x v="11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x v="11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x v="11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x v="11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x v="11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x v="11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x v="11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x v="11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x v="11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x v="11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x v="11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x v="11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x v="11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x v="11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x v="11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x v="11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x v="11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x v="11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x v="11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x v="11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x v="11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x v="11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x v="11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x v="11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x v="11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x v="11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x v="11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x v="11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x v="11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x v="11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x v="11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x v="12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x v="12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x v="12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x v="12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x v="12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x v="12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x v="12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x v="12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x v="12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x v="12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x v="12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x v="12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x v="12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x v="12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x v="12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x v="12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x v="12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x v="12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x v="12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x v="12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x v="13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x v="13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x v="13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x v="13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x v="13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x v="13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x v="13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x v="13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x v="13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x v="13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x v="13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x v="13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x v="13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x v="13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x v="13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x v="13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x v="13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x v="13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x v="13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x v="13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x v="14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x v="14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x v="14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x v="14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x v="14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x v="14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x v="14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x v="14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x v="14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x v="14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x v="14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x v="14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x v="14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x v="14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x v="14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x v="14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x v="14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x v="14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x v="14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x v="14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x v="13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x v="13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x v="13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x v="13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x v="13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x v="13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x v="13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x v="13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x v="13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x v="13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x v="13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x v="13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x v="13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x v="13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x v="13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x v="13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x v="13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x v="13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x v="13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x v="13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x v="13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x v="13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x v="13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x v="13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x v="13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x v="13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x v="13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x v="13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x v="13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x v="13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x v="13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x v="13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x v="13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x v="13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x v="13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x v="13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x v="13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x v="13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x v="13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x v="13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x v="8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x v="8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x v="8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x v="8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x v="8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x v="8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x v="8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x v="8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x v="8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x v="8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x v="8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x v="8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x v="8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x v="8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x v="8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x v="8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x v="8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x v="8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x v="8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x v="8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x v="8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x v="8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x v="8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x v="8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x v="8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x v="8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x v="8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x v="8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x v="8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x v="8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x v="8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x v="8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x v="8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x v="8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x v="8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x v="8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x v="8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x v="8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x v="8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x v="8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x v="8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x v="8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x v="8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x v="8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x v="8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x v="8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x v="8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x v="8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x v="8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x v="8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x v="8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x v="8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x v="8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x v="8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x v="8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x v="8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x v="8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x v="8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x v="8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x v="8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x v="8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x v="8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x v="8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x v="8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x v="8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x v="8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x v="8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x v="8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x v="8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x v="8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x v="8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x v="8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x v="8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x v="8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x v="8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x v="8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x v="8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x v="8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x v="8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x v="8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x v="15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x v="15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x v="15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x v="15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x v="15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x v="15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x v="15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x v="15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x v="15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x v="15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x v="15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x v="15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x v="15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x v="15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x v="15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x v="15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x v="15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x v="15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x v="15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x v="15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x v="16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x v="16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x v="16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x v="16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x v="16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x v="16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x v="16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x v="16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x v="16"/>
    <x v="60"/>
    <n v="53"/>
    <x v="5"/>
    <x v="16"/>
  </r>
  <r>
    <n v="1049"/>
    <s v="J1 (Canceled)"/>
    <s v="------"/>
    <n v="12000"/>
    <n v="0"/>
    <x v="1"/>
    <x v="0"/>
    <s v="USD"/>
    <n v="1455272445"/>
    <n v="1452680445"/>
    <x v="0"/>
    <n v="0"/>
    <b v="0"/>
    <x v="16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x v="16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x v="16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x v="16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x v="16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x v="16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x v="16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x v="16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x v="16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x v="16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x v="16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x v="16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x v="16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x v="16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x v="16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x v="17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x v="17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x v="17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x v="17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x v="17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x v="17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x v="17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x v="17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x v="17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x v="17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x v="17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x v="17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x v="17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x v="17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x v="17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x v="17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x v="17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x v="17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x v="17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x v="17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x v="17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x v="17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x v="17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x v="17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x v="17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x v="17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x v="17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x v="17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x v="17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x v="17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x v="17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x v="17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x v="17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x v="17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x v="17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x v="17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x v="17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x v="17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x v="17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x v="17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x v="17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x v="17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x v="17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x v="17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x v="17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x v="17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x v="17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x v="17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x v="17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x v="17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x v="17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x v="17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x v="17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x v="17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x v="17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x v="17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x v="17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x v="17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x v="17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x v="17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x v="18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x v="18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x v="18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x v="18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x v="0"/>
    <n v="1"/>
    <b v="0"/>
    <x v="18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x v="18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x v="18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x v="18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x v="18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x v="18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x v="18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x v="18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x v="18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x v="18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x v="18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x v="18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x v="18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x v="18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x v="18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x v="18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x v="19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x v="19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x v="19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x v="19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x v="19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x v="19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x v="19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x v="19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x v="19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x v="19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x v="19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x v="19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x v="19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x v="19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x v="19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x v="19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x v="19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x v="19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x v="19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x v="19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x v="19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x v="19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x v="19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x v="19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x v="19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x v="19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x v="19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x v="19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x v="19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x v="19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x v="19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x v="19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x v="19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x v="19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x v="19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x v="19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x v="19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x v="19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x v="19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x v="19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x v="20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x v="20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x v="20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x v="20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x v="20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x v="20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x v="20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x v="20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x v="20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x v="20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x v="20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x v="20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x v="20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x v="20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x v="20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x v="20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x v="20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x v="20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x v="20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x v="20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x v="20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x v="20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x v="20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x v="20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x v="20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x v="20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x v="20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x v="20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x v="20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x v="20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x v="20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x v="20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x v="20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x v="20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x v="20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x v="20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x v="20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x v="20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x v="20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x v="20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x v="21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x v="21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x v="21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x v="21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x v="21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x v="21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x v="21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x v="21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x v="21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x v="21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x v="21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x v="21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x v="21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x v="21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x v="21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x v="21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x v="21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x v="21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x v="21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x v="21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x v="11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x v="11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x v="11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x v="11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x v="11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x v="11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x v="11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x v="11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x v="11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x v="11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x v="11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x v="11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x v="11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x v="11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x v="11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x v="11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x v="11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x v="11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x v="11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x v="11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x v="11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x v="11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x v="11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x v="11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x v="11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x v="11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x v="11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x v="11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x v="11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x v="11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x v="11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x v="11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x v="11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x v="11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x v="11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x v="11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x v="11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x v="11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x v="11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x v="11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x v="6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x v="6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x v="6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x v="6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x v="6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x v="6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x v="6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x v="6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x v="6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x v="6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x v="6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x v="6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x v="6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x v="6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x v="6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x v="6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x v="6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x v="6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x v="6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x v="6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x v="8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x v="8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x v="8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x v="8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x v="8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x v="8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x v="8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x v="8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x v="8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x v="8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x v="8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x v="8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x v="8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x v="8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x v="8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x v="8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x v="8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x v="8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x v="8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x v="8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x v="8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x v="8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x v="8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x v="8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x v="8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x v="8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x v="8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x v="8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x v="8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x v="8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x v="8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x v="8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x v="8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x v="8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x v="8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x v="8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x v="8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x v="8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x v="8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x v="8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x v="9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x v="9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x v="9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x v="9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x v="9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x v="9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x v="9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x v="9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x v="9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x v="9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x v="9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x v="9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x v="9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x v="9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x v="9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x v="9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x v="9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x v="9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x v="9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x v="9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x v="11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x v="11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x v="11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x v="11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x v="11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x v="11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x v="11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x v="11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x v="11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x v="11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x v="11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x v="11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x v="11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x v="11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x v="11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x v="11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x v="11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x v="11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x v="11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x v="11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x v="11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x v="11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x v="11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x v="11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x v="11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x v="11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x v="11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x v="11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x v="11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x v="11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x v="11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x v="11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x v="11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x v="11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x v="11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x v="11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x v="11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x v="11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x v="11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x v="11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x v="22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x v="22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x v="22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x v="22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x v="22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x v="22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x v="22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x v="22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x v="22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x v="22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x v="22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x v="22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x v="22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x v="22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x v="22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x v="22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x v="22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x v="22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x v="22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x v="22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x v="22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x v="22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x v="22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x v="22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x v="22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x v="22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x v="22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x v="22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x v="22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x v="22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x v="22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x v="22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x v="22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x v="22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x v="22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x v="22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x v="22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x v="22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x v="22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x v="22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x v="22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x v="22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x v="22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x v="22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x v="22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x v="22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x v="22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x v="22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x v="22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x v="22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x v="22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x v="22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x v="22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x v="22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x v="22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x v="22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x v="22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x v="23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x v="23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x v="23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x v="23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x v="23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x v="23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x v="23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x v="23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x v="23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x v="23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x v="23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x v="23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x v="23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x v="23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x v="23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x v="23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x v="23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x v="23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x v="23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x v="23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x v="10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x v="10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x v="10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x v="10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x v="10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x v="10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x v="10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x v="10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x v="10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x v="10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x v="10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x v="10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x v="10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x v="10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x v="10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x v="10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x v="10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x v="10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x v="10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x v="10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x v="20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x v="20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x v="20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x v="20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x v="20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x v="20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x v="20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x v="20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x v="20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x v="20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x v="20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x v="20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x v="20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x v="20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x v="20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x v="20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x v="20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x v="20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x v="20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x v="20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x v="20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x v="20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x v="20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x v="20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x v="20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x v="20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x v="20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x v="20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x v="20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x v="20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x v="20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x v="20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x v="20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x v="20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x v="20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x v="20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x v="20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x v="20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x v="20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x v="20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x v="24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x v="24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x v="24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x v="24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x v="24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x v="24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x v="24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x v="24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x v="24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x v="24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x v="24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x v="24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x v="24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x v="24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x v="24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x v="24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x v="24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x v="24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x v="24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x v="24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x v="25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x v="25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x v="25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x v="25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x v="25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x v="25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x v="25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x v="25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x v="25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x v="25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x v="25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x v="25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x v="25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x v="25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x v="25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x v="25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x v="25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x v="25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x v="25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x v="25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x v="26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x v="26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x v="26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x v="26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x v="26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x v="26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x v="26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x v="26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x v="26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x v="26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x v="26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x v="26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x v="26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x v="26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x v="26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x v="26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x v="26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x v="26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x v="26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x v="26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x v="11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x v="11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x v="11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x v="11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x v="11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x v="11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x v="11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x v="11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x v="11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x v="11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x v="11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x v="11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x v="11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x v="11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x v="11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x v="11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x v="11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x v="11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x v="11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x v="11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x v="11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x v="11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x v="11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x v="11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x v="11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x v="11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x v="11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x v="11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x v="11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x v="11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x v="11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x v="11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x v="11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x v="11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x v="11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x v="11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x v="11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x v="11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x v="11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x v="11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x v="27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x v="27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x v="27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x v="27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x v="27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x v="27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x v="27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x v="27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x v="27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x v="27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x v="27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x v="27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x v="27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x v="27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x v="27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x v="27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x v="27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x v="27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x v="27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x v="27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x v="27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x v="27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x v="27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x v="27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x v="27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x v="27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x v="27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x v="27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x v="27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x v="27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x v="27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x v="27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x v="27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x v="27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x v="27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x v="27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x v="27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x v="27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x v="27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x v="27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x v="28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x v="28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x v="28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x v="28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x v="28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x v="28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x v="28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x v="28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x v="28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x v="28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x v="28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x v="28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x v="28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x v="28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x v="28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x v="28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x v="28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x v="28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x v="28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x v="28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x v="28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x v="28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x v="28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x v="28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x v="28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x v="28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x v="28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x v="28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x v="28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x v="28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x v="28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x v="28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x v="28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x v="28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x v="28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x v="28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x v="28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x v="28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x v="28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x v="28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x v="28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x v="28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x v="28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x v="28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x v="28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x v="28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x v="28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x v="28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x v="28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x v="28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x v="28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x v="28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x v="28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x v="28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x v="28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x v="28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x v="28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x v="28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x v="28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x v="28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x v="20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x v="20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x v="20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x v="20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x v="20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x v="20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x v="20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x v="20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x v="20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x v="20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x v="20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x v="20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x v="20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x v="20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x v="20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x v="20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x v="20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x v="20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x v="20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x v="20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x v="20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x v="20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x v="20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x v="20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x v="20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x v="20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x v="20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x v="20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x v="20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x v="20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x v="20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x v="20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x v="20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x v="20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x v="20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x v="20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x v="20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x v="20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x v="20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x v="20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x v="20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x v="20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x v="20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x v="20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x v="20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x v="20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x v="20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x v="20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x v="20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x v="20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x v="20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x v="20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x v="20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x v="20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x v="20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x v="20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x v="20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x v="20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x v="20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x v="20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x v="20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x v="20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x v="20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x v="20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x v="20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x v="20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x v="20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x v="20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x v="20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x v="20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x v="20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x v="20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x v="20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x v="20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x v="20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x v="20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x v="20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x v="20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x v="20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x v="20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x v="11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x v="11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x v="11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x v="11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x v="11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x v="11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x v="11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x v="11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x v="11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x v="11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x v="11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x v="11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x v="11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x v="11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x v="11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x v="11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x v="11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x v="11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x v="11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x v="11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x v="11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x v="11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x v="11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x v="11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x v="11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x v="11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x v="11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x v="11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x v="11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x v="11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x v="11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x v="11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x v="11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x v="11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x v="11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x v="11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x v="11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x v="11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x v="11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x v="11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x v="18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x v="18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x v="18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x v="18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x v="18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x v="18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x v="18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x v="18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x v="18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x v="18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x v="18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x v="18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x v="18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x v="18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x v="18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x v="18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x v="18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x v="18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x v="18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x v="18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x v="14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x v="14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x v="14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x v="14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x v="14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x v="14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x v="14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x v="14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x v="14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x v="14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x v="14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x v="14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x v="14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x v="14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x v="14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x v="14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x v="14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x v="14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x v="14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x v="14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x v="29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x v="29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x v="29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x v="29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x v="29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x v="29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x v="29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x v="29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x v="29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x v="29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x v="29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x v="29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x v="29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x v="29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x v="29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x v="29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x v="29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x v="29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x v="29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x v="29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x v="14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x v="14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x v="14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x v="14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x v="14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x v="14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x v="14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x v="14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x v="14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x v="14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x v="14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x v="14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x v="14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x v="14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x v="14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x v="14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x v="14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x v="14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x v="14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x v="14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x v="30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x v="30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x v="30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x v="30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x v="30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x v="30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x v="30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x v="30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x v="30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x v="30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x v="30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x v="30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x v="30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x v="30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x v="30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x v="30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x v="30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x v="30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x v="30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x v="30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x v="30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x v="30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x v="30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x v="30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x v="30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x v="30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x v="30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x v="30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x v="30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x v="30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x v="30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x v="30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x v="30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x v="30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x v="30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x v="30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x v="30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x v="30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x v="30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x v="30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x v="31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x v="31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x v="31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x v="31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x v="31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x v="31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x v="31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x v="31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x v="31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x v="31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x v="31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x v="31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x v="31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x v="31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x v="31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x v="31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x v="31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x v="31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x v="31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x v="31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x v="30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x v="30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x v="30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x v="30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x v="30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x v="30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x v="30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x v="30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x v="30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x v="30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x v="30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x v="30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x v="30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x v="30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x v="30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x v="30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x v="30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x v="30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x v="30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x v="30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x v="30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x v="30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x v="30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x v="30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x v="30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x v="30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x v="30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x v="30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x v="30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x v="30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x v="30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x v="30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x v="30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x v="30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x v="30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x v="30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x v="30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x v="30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x v="30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x v="30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x v="30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x v="30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x v="30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x v="30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x v="30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x v="30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x v="30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x v="30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x v="30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x v="30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x v="30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x v="30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x v="30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x v="30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x v="30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x v="30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x v="30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x v="30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x v="30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x v="30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x v="30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x v="30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x v="30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x v="30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x v="30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x v="30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x v="30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x v="30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x v="30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x v="30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x v="30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x v="30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x v="30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x v="30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x v="30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x v="30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x v="30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x v="30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x v="30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x v="30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x v="14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x v="14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x v="14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x v="14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x v="14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x v="14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x v="14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x v="14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x v="14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x v="14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x v="14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x v="14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x v="14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x v="14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x v="14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x v="14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x v="14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x v="14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x v="14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x v="14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x v="14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x v="14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x v="14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x v="14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x v="14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x v="14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x v="14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x v="14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x v="14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x v="14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x v="14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x v="14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x v="14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x v="14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x v="14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x v="14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x v="14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x v="14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x v="14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x v="14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x v="17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x v="17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x v="17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x v="17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x v="17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x v="17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x v="17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x v="17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x v="17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x v="17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x v="17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x v="17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x v="17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x v="17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x v="17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x v="17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x v="17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x v="17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x v="17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x v="17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x v="17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x v="17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x v="17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x v="17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x v="17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x v="17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x v="17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x v="17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x v="17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x v="17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x v="17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x v="17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x v="17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x v="17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x v="17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x v="17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x v="17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x v="17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x v="17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x v="17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x v="11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x v="11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x v="11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x v="11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x v="11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x v="11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x v="11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x v="11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x v="11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x v="11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x v="11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x v="11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x v="11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x v="11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x v="11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x v="11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x v="11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x v="11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x v="11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x v="11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x v="32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x v="32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x v="32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x v="32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x v="32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x v="32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x v="32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x v="32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x v="32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x v="32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x v="32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x v="32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x v="32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x v="32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x v="32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x v="32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x v="32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x v="32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x v="32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x v="32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x v="15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x v="15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x v="15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x v="15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x v="15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x v="15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x v="15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x v="15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x v="15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x v="15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x v="15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x v="15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x v="15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x v="15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x v="15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x v="15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x v="15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x v="15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x v="15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x v="15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x v="32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x v="32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x v="32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x v="32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x v="32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x v="32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x v="32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x v="32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x v="32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x v="32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x v="32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x v="32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x v="32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x v="32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x v="32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x v="32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x v="32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x v="32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x v="32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x v="32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x v="32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x v="32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x v="32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x v="32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x v="32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x v="32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x v="32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x v="32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x v="32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x v="32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x v="32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x v="32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x v="32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x v="32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x v="32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x v="32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x v="32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x v="32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x v="32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x v="32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x v="32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x v="32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x v="32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x v="32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x v="32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x v="32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x v="32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x v="32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x v="32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x v="32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x v="32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x v="32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x v="32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x v="32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x v="32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x v="32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x v="32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x v="32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x v="32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x v="32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x v="11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x v="11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x v="11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x v="11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x v="11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x v="11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x v="11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x v="11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x v="11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x v="11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x v="11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x v="11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x v="11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x v="11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x v="11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x v="11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x v="11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x v="11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x v="11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x v="11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x v="14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x v="14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x v="14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x v="14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x v="14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x v="14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x v="14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x v="14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x v="14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x v="14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x v="14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x v="14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x v="14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x v="14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x v="14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x v="14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x v="14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x v="14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x v="14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x v="14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x v="33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x v="33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x v="33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x v="33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x v="33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x v="33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x v="33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x v="33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x v="33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x v="33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x v="33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x v="33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x v="33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x v="33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x v="33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x v="33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x v="33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x v="33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x v="33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x v="33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x v="7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x v="7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x v="7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x v="7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x v="7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x v="7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x v="7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x v="7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x v="7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x v="7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x v="7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x v="7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x v="7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x v="7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x v="7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x v="7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x v="7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x v="7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x v="7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x v="7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x v="7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x v="7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x v="7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x v="7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x v="7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x v="7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x v="7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x v="7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x v="7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x v="7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x v="7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x v="7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x v="7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x v="7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x v="7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x v="7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x v="7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x v="7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x v="7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x v="7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x v="7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x v="7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x v="7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x v="7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x v="7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x v="7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x v="7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x v="7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x v="7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x v="7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x v="7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x v="7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x v="7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x v="7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x v="7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x v="7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x v="7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x v="7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x v="7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x v="7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x v="19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x v="19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x v="19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x v="19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x v="19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x v="19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x v="19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x v="19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x v="19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x v="19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x v="19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x v="19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x v="19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x v="19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x v="19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x v="19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x v="19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x v="19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x v="19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x v="19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x v="19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x v="19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x v="19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x v="19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x v="19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x v="19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x v="19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x v="19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x v="19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x v="19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x v="19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x v="19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x v="19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x v="19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x v="19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x v="19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x v="19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x v="19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x v="19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x v="19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x v="33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x v="33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x v="33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x v="33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x v="33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x v="33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x v="33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x v="33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x v="33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x v="33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x v="33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x v="33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x v="33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x v="33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x v="33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x v="33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x v="33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x v="33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x v="33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x v="33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x v="14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x v="14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x v="14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x v="14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x v="14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x v="14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x v="14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x v="14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x v="14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x v="14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x v="14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x v="14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x v="14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x v="14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x v="14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x v="14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x v="14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x v="14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x v="14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x v="14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x v="14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x v="14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x v="14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x v="14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x v="14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x v="14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x v="14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x v="14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x v="14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x v="14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x v="14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x v="14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x v="14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x v="14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x v="14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x v="14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x v="14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x v="14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x v="14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x v="14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x v="34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x v="34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x v="34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x v="34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x v="34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x v="34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x v="34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x v="34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x v="34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x v="34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x v="34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x v="34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x v="34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x v="34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x v="34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x v="34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x v="34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x v="34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x v="34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x v="34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x v="35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x v="35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x v="35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x v="35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x v="35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x v="35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x v="35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x v="35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x v="35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x v="35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x v="35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x v="35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x v="35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x v="35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x v="35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x v="35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x v="35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x v="35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x v="35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x v="35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x v="35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x v="35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x v="35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x v="35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x v="35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x v="35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x v="35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x v="35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x v="35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x v="35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x v="35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x v="35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x v="35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x v="35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x v="35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x v="35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x v="35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x v="35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x v="35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x v="35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x v="19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x v="19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x v="19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x v="19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x v="19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x v="19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x v="19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x v="19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x v="19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x v="19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x v="19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x v="19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x v="19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x v="19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x v="19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x v="19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x v="19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x v="19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x v="19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x v="19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x v="19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x v="19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x v="19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x v="19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x v="19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x v="19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x v="19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x v="19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x v="19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x v="19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x v="19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x v="19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x v="19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x v="19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x v="19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x v="19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x v="19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x v="19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x v="19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x v="19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x v="36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x v="36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x v="36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x v="36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x v="36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x v="36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x v="36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x v="36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x v="36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x v="36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x v="36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x v="36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x v="36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x v="36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x v="36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x v="36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x v="36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x v="36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x v="36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x v="36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x v="36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x v="36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x v="36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x v="36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x v="36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x v="36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x v="36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x v="36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x v="36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x v="36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x v="36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x v="36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x v="36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x v="36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x v="36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x v="36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x v="36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x v="36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x v="36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x v="36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x v="36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x v="36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x v="36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x v="36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x v="36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x v="36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x v="36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x v="36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x v="36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x v="36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x v="36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x v="36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x v="36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x v="36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x v="36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x v="36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x v="36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x v="36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x v="0"/>
    <n v="10"/>
    <b v="0"/>
    <x v="36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x v="36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x v="37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x v="37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x v="37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x v="37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x v="37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x v="37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x v="37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x v="37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x v="37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x v="37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x v="37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x v="37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x v="37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x v="37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x v="37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x v="37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x v="37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x v="37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x v="37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x v="37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x v="19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x v="19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x v="19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x v="19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x v="19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x v="19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x v="19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x v="19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x v="19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x v="19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x v="19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x v="19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x v="19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x v="19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x v="19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x v="19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x v="19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x v="19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x v="19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x v="19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x v="38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x v="38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x v="38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x v="38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x v="38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x v="38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x v="38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x v="38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x v="38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x v="38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x v="38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x v="38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x v="38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x v="38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x v="38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x v="38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x v="38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x v="38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x v="38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x v="38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x v="30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x v="30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x v="30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x v="30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x v="30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x v="30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x v="30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x v="30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x v="30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x v="30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x v="30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x v="30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x v="30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x v="30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x v="30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x v="30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x v="30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x v="30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x v="30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x v="30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x v="39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x v="39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x v="39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x v="39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x v="39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x v="39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x v="39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x v="39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x v="39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x v="39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x v="39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x v="39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x v="39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x v="39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x v="39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x v="39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x v="39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x v="39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x v="39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x v="39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x v="39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x v="39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x v="39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x v="39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x v="39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x v="39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x v="39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x v="39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x v="39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x v="39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x v="39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x v="39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x v="39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x v="39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x v="39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x v="39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x v="39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x v="39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x v="39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x v="39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x v="6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x v="6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x v="6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x v="6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x v="6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x v="6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x v="6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x v="6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x v="6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x v="6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x v="6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x v="6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x v="6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x v="6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x v="6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x v="6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x v="6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x v="6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x v="6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x v="6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x v="6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x v="6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x v="6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x v="6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x v="6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x v="6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x v="6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x v="6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x v="6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x v="6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x v="6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x v="6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x v="6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x v="6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x v="6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x v="6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x v="6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x v="6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x v="6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x v="6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x v="6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x v="6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x v="6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x v="6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x v="6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x v="6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x v="6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x v="6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x v="6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x v="6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x v="6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x v="6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x v="6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x v="6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x v="6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x v="6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x v="6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x v="6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x v="6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x v="6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x v="6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x v="6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x v="6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x v="6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x v="6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x v="6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x v="6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x v="6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x v="6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x v="6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x v="6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x v="6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x v="6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x v="6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x v="6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x v="6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x v="6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x v="6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x v="6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x v="6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x v="6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x v="6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x v="6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x v="6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x v="6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x v="6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x v="6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x v="6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x v="6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x v="6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x v="6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x v="6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x v="6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x v="6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x v="6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x v="6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x v="6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x v="6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x v="6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x v="6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x v="6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x v="6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x v="6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x v="6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x v="6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x v="6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x v="6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x v="6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x v="6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x v="6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x v="6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x v="6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x v="6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x v="6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x v="6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x v="6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x v="6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x v="6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x v="6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x v="6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x v="6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x v="6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x v="6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x v="6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x v="6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x v="6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x v="6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x v="6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x v="6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x v="6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x v="6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x v="6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x v="6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x v="6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x v="6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x v="6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x v="6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x v="6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x v="6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x v="6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x v="40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x v="40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x v="40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x v="40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x v="40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x v="40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x v="40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x v="40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x v="40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x v="40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x v="40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x v="40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x v="40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x v="40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x v="40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x v="40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x v="40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x v="40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x v="40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x v="40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x v="38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x v="38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x v="38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x v="38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x v="38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x v="38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x v="38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x v="38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x v="38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x v="38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x v="38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x v="38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x v="38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x v="38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x v="38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x v="38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x v="38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x v="38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x v="38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x v="38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x v="6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x v="6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x v="6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x v="6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x v="6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x v="6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x v="6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x v="6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x v="6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x v="6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x v="6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x v="6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x v="6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x v="6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x v="6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x v="6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x v="6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x v="6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x v="6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x v="6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x v="38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x v="38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x v="38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x v="38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x v="38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x v="38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x v="38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x v="38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x v="38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x v="38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x v="38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x v="38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x v="38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x v="38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x v="38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x v="38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x v="38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x v="38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x v="38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x v="38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x v="38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x v="38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x v="38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x v="38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x v="38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x v="38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x v="38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x v="38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x v="38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x v="38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x v="38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x v="38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x v="38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x v="38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x v="38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x v="38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x v="38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x v="38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x v="38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x v="38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x v="38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x v="38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x v="38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x v="38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x v="38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x v="38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x v="38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x v="38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x v="38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x v="38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x v="38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x v="38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x v="38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x v="38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x v="38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x v="38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x v="38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x v="38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x v="38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x v="38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x v="38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x v="38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x v="38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x v="38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x v="38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x v="38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x v="38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x v="38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x v="38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x v="38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x v="38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x v="38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x v="38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x v="38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x v="38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x v="38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x v="38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x v="38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x v="38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x v="38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x v="38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x v="38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x v="38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x v="38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x v="38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x v="38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x v="38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x v="38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x v="38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x v="38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x v="38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x v="38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x v="38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x v="38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x v="38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x v="38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x v="38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x v="38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x v="38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x v="38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x v="38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x v="38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x v="38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x v="38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x v="38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x v="38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x v="38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x v="38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x v="38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x v="38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x v="38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x v="38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x v="38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x v="38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x v="38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x v="38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x v="38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x v="38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x v="38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x v="38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x v="38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x v="38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x v="38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x v="38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x v="38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x v="38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x v="38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x v="38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x v="38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x v="38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x v="38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x v="38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x v="38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x v="38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x v="38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x v="38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x v="38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x v="38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x v="38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x v="38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x v="38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x v="38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x v="38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x v="38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x v="0"/>
    <n v="0"/>
    <b v="0"/>
    <x v="38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x v="38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x v="38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x v="6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x v="6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x v="6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x v="6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x v="6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x v="6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x v="6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x v="6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x v="6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x v="6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x v="6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x v="6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x v="6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x v="6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x v="6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x v="6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x v="6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x v="6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x v="6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x v="6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x v="6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x v="6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x v="6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x v="6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x v="6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x v="6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x v="6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x v="6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x v="6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x v="6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x v="6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x v="6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x v="6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x v="6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x v="6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x v="6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x v="6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x v="6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x v="6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x v="6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x v="6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x v="6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x v="6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x v="6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x v="6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x v="6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x v="6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x v="6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x v="6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x v="6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x v="6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x v="6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x v="6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x v="6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x v="6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x v="6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x v="6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x v="6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x v="6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x v="6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x v="40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x v="40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x v="40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x v="40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x v="40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x v="40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x v="40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x v="40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x v="40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x v="40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x v="40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x v="40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x v="40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x v="40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x v="40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x v="40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x v="40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x v="40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x v="40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x v="40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x v="6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x v="6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x v="6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x v="6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x v="6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x v="6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x v="6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x v="6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x v="6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x v="6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x v="6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x v="6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x v="6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x v="6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x v="6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x v="6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x v="6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x v="6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x v="6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x v="6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x v="6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x v="6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x v="6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x v="6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x v="6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x v="6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x v="6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x v="6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x v="6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x v="6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x v="6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x v="6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x v="6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x v="6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x v="6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x v="6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x v="6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x v="6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x v="6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x v="6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x v="6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x v="6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x v="6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x v="6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x v="6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x v="6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x v="6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x v="6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x v="6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x v="6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x v="6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x v="6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x v="6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x v="6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x v="6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x v="6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x v="6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x v="6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x v="6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x v="6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x v="6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x v="6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x v="6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x v="6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x v="6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x v="6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x v="6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x v="6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x v="6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x v="6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x v="6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x v="6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x v="6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x v="6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x v="6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x v="6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x v="6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x v="6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x v="6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x v="6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x v="6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x v="6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x v="6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x v="6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x v="6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x v="6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x v="6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x v="6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x v="6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x v="6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x v="6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x v="6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x v="6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x v="6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x v="6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x v="6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x v="6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x v="6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x v="6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x v="6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x v="6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x v="6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x v="6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x v="6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x v="6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x v="6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x v="6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x v="6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x v="6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x v="6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x v="6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x v="6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x v="6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x v="6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x v="6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x v="6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x v="6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x v="6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x v="6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x v="6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x v="6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x v="6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x v="6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x v="6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x v="6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x v="6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x v="6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x v="6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x v="6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x v="6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x v="6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x v="6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x v="6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x v="6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x v="6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x v="6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x v="6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x v="6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x v="6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x v="6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x v="6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x v="6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x v="6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x v="6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x v="6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x v="6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x v="6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x v="6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x v="6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x v="6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x v="6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x v="6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x v="6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x v="6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x v="6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x v="6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x v="6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x v="6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x v="6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x v="6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x v="6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x v="6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x v="6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x v="6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x v="6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x v="6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x v="6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x v="6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x v="6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x v="6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x v="6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x v="6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x v="6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x v="6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x v="6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x v="6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x v="6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x v="6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x v="6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x v="6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x v="6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x v="6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x v="6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x v="6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x v="6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x v="6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x v="6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x v="6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x v="6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x v="6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x v="6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x v="6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x v="6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x v="6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x v="6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x v="6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x v="6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x v="6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x v="6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x v="6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x v="6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x v="6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x v="6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x v="6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x v="6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x v="6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x v="6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x v="6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x v="6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x v="6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x v="6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x v="6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x v="6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x v="6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x v="6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x v="6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x v="6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x v="6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x v="6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x v="6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x v="6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x v="6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x v="6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x v="6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x v="6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x v="6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x v="6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x v="6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x v="6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x v="6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x v="6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x v="6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x v="6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x v="6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x v="6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x v="6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x v="6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x v="6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x v="6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x v="6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x v="6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x v="6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x v="6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x v="6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x v="6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x v="6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x v="6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x v="6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x v="6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x v="6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x v="6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x v="6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x v="6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x v="6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x v="6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x v="6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x v="6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x v="6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x v="6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x v="6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x v="6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x v="6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x v="6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x v="6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x v="6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x v="6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x v="6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x v="6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x v="6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x v="6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x v="6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x v="6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x v="6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x v="6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x v="6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x v="6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x v="6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x v="6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x v="6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x v="6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x v="6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x v="6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x v="6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x v="6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x v="6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x v="6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x v="6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x v="6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x v="6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x v="6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x v="6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x v="6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x v="6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x v="6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x v="6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x v="6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x v="6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x v="6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x v="6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x v="6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x v="6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x v="6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x v="6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x v="6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x v="6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x v="6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x v="6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x v="6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x v="6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x v="6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x v="6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x v="6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x v="6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x v="6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x v="6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x v="6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x v="6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x v="6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x v="6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x v="6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x v="6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x v="6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x v="6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x v="6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x v="6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x v="6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x v="6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x v="6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x v="6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x v="6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x v="6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x v="6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x v="6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x v="6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x v="6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x v="6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x v="6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x v="6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x v="6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x v="6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x v="6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x v="6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x v="6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x v="6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x v="6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x v="6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x v="6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x v="6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x v="6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x v="6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x v="6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x v="6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x v="6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x v="6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x v="6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x v="6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x v="6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x v="6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x v="6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x v="6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x v="6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x v="6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x v="6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x v="6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x v="6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x v="6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x v="6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x v="6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x v="6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x v="6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x v="6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x v="6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x v="6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x v="6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x v="6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x v="6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x v="6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x v="6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x v="6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x v="6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x v="6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x v="6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x v="6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x v="6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x v="6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x v="6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x v="6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x v="6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x v="6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x v="6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x v="6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x v="6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x v="6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x v="6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x v="6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x v="6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x v="6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x v="6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x v="6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x v="6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x v="6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x v="6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x v="6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x v="6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x v="6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x v="6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x v="6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x v="6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x v="6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x v="6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x v="6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x v="6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x v="6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x v="6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x v="6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x v="6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x v="6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x v="6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x v="6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x v="6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x v="40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x v="40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x v="40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x v="40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x v="40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x v="40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x v="40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x v="40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x v="40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x v="40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x v="40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x v="40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x v="40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x v="40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x v="40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x v="40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x v="40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x v="40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x v="40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x v="40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x v="6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x v="6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x v="6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x v="6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x v="6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x v="6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x v="6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x v="6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x v="6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x v="6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x v="6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x v="6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x v="6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x v="6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x v="6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x v="6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x v="6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x v="6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x v="6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x v="6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x v="6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x v="6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x v="6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x v="6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x v="6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x v="6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x v="6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x v="6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x v="6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x v="6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x v="6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x v="6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x v="6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x v="6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x v="6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x v="6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x v="6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x v="6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x v="6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x v="6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x v="6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x v="6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x v="6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x v="6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x v="6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x v="6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x v="6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x v="6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x v="6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x v="6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x v="6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x v="6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x v="6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x v="6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x v="6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x v="6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x v="6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x v="6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x v="6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x v="6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x v="6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x v="6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x v="6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x v="6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x v="6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x v="6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x v="6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x v="6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x v="6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x v="6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x v="6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x v="6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x v="6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x v="6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x v="6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x v="6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x v="6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x v="6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x v="6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x v="6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x v="6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x v="6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x v="6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x v="6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x v="6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x v="6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x v="6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x v="6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x v="6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x v="6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x v="6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x v="6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x v="6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x v="6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x v="6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x v="6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x v="6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x v="6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x v="6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x v="6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x v="40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x v="40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x v="40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x v="40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x v="40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x v="40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x v="40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x v="40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x v="40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x v="40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x v="40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x v="40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x v="40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x v="40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x v="40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x v="40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x v="40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x v="40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x v="40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x v="40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x v="40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x v="40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x v="40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x v="40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x v="40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x v="40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x v="40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x v="40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x v="40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x v="40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x v="40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x v="40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x v="40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x v="40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x v="40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x v="40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x v="40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x v="40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x v="40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x v="40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x v="40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x v="40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x v="40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x v="40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x v="40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x v="40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x v="40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x v="40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x v="40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x v="40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x v="40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x v="40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x v="40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x v="40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x v="40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x v="40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x v="40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x v="40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x v="40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x v="6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x v="6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x v="6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x v="6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x v="6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x v="6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x v="6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x v="6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x v="6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x v="6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x v="6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x v="6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x v="6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x v="6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x v="6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x v="6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x v="6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x v="6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x v="6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x v="6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x v="6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x v="6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x v="6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x v="6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x v="6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x v="6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x v="6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x v="6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x v="6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x v="6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x v="6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x v="6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x v="6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x v="6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x v="6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x v="6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x v="6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x v="6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x v="6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x v="6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x v="6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x v="6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x v="6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x v="6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x v="6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x v="6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x v="6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x v="6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x v="6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x v="6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x v="6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x v="6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x v="6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x v="6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x v="6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x v="6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x v="6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x v="6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x v="6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x v="6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x v="40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x v="40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x v="40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x v="40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x v="40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x v="40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x v="40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x v="40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x v="40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x v="40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x v="40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x v="40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x v="40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x v="40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x v="40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x v="40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x v="40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x v="40"/>
    <x v="50"/>
    <n v="0"/>
    <x v="1"/>
    <x v="40"/>
  </r>
  <r>
    <n v="3886"/>
    <s v="a (Canceled)"/>
    <n v="1"/>
    <n v="10000"/>
    <n v="0"/>
    <x v="1"/>
    <x v="2"/>
    <s v="AUD"/>
    <n v="1418275702"/>
    <n v="1415683702"/>
    <x v="0"/>
    <n v="0"/>
    <b v="0"/>
    <x v="40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x v="40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x v="6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x v="6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x v="6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x v="6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x v="6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x v="6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x v="6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x v="6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x v="6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x v="6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x v="6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x v="6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x v="6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x v="6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x v="6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x v="6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x v="6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x v="6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x v="6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x v="6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x v="6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x v="6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x v="6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x v="6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x v="6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x v="6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x v="6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x v="6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x v="6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x v="6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x v="6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x v="6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x v="6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x v="6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x v="6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x v="6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x v="6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x v="6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x v="6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x v="6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x v="6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x v="6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x v="6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x v="6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x v="6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x v="6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x v="6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x v="6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x v="6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x v="6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x v="6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x v="6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x v="6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x v="6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x v="6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x v="6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x v="6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x v="6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x v="6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x v="6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x v="6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x v="6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x v="6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x v="6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x v="6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x v="6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x v="6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x v="6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x v="6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x v="6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x v="6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x v="6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x v="6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x v="6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x v="6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x v="6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x v="6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x v="6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x v="6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x v="6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x v="6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x v="6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x v="6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x v="6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x v="6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x v="6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x v="6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x v="6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x v="6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x v="6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x v="6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x v="6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x v="6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x v="6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x v="6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x v="6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x v="6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x v="6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x v="6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x v="6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x v="6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x v="6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x v="6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x v="6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x v="6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x v="6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x v="6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x v="6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x v="6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x v="6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x v="6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x v="6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x v="6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x v="6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x v="6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x v="6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x v="6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x v="6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x v="6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x v="6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x v="6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x v="6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x v="6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x v="6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x v="6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x v="6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x v="6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x v="6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x v="6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x v="6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x v="6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x v="6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x v="6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x v="6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x v="6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x v="6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x v="6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x v="6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x v="6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x v="6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x v="6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x v="6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x v="6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x v="6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x v="6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x v="6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x v="6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x v="6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x v="6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x v="6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x v="6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x v="6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x v="6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x v="6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x v="6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x v="6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x v="6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x v="6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x v="6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x v="6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x v="6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x v="6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x v="6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x v="6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x v="6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x v="6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x v="6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x v="6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x v="6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x v="6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x v="6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x v="6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x v="6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x v="6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x v="6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x v="6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x v="6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x v="6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x v="6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x v="6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x v="6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x v="6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x v="6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x v="6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x v="6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x v="6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x v="6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x v="6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x v="6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x v="6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x v="6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x v="6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x v="6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x v="6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x v="6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x v="6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x v="6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x v="6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x v="6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x v="6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x v="6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x v="6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x v="6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x v="6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x v="6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x v="6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x v="6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x v="6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x v="6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x v="6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x v="6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x v="6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x v="6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x v="6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x v="6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x v="6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x v="6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x v="6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x v="6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x v="6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x v="6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x v="6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x v="6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x v="6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x v="6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x v="6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577938-EFB6-483E-A999-00ECA5864987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9C156C-AB85-46D1-8393-0B2A25B09905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03D46E-8872-4409-85A4-5ADA562F3F2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E10829-A55D-452C-9F96-8A7EC72374D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3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dataField="1"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1">
    <pageField fld="5" item="1" hier="-1"/>
  </pageFields>
  <dataFields count="1">
    <dataField name="Count of spotlight" fld="12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C2F6A2-558E-4D19-8354-06E803FFAEA6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7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D1" zoomScale="90" zoomScaleNormal="90" workbookViewId="0">
      <selection activeCell="D2" sqref="D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6.5546875" bestFit="1" customWidth="1"/>
    <col min="19" max="19" width="22.44140625" bestFit="1" customWidth="1"/>
    <col min="20" max="20" width="21" bestFit="1" customWidth="1"/>
    <col min="21" max="21" width="29.5546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8368</v>
      </c>
      <c r="T1" s="1" t="s">
        <v>8369</v>
      </c>
      <c r="U1" s="1" t="s">
        <v>8401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 s="1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s="12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 s="12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 s="12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 s="12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 s="12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 s="12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 s="12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 s="12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 s="12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 s="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 s="12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 s="12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 s="12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 s="12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 s="12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 s="12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 s="12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 s="12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 s="12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 s="1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 s="12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 s="12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 s="12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 s="12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 s="12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 s="12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 s="12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 s="12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 s="12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 s="1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 s="12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 s="12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 s="12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 s="12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 s="12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 s="12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 s="12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 s="12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 s="12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 s="1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 s="12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 s="12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 s="12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 s="12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 s="12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 s="12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 s="12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 s="12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 s="12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 s="1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 s="12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 s="12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 s="12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 s="12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 s="12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 s="12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 s="12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 s="12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 s="12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 s="1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 s="12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 s="12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 s="12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 s="12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 s="12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 s="12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 s="12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 s="12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 s="12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 s="1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 s="12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 s="12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 s="12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 s="12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 s="12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 s="12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 s="12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 s="12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 s="12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 s="1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 s="12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 s="12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 s="12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 s="12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 s="12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 s="12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 s="12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 s="12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 s="12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 s="1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 s="12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 s="12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 s="12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 s="12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 s="12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 s="12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 s="12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 s="12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 s="12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 s="1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 s="12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 s="12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 s="12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 s="12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 s="12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 s="12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 s="12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 s="12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 s="12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 s="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 s="12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 s="12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 s="12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 s="12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 s="12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 s="12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 s="12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 s="12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 s="12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 s="1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 s="12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 s="12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 s="12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 s="12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 s="12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 s="12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 s="12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 s="12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 s="12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 s="1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 s="12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 s="12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 s="12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 s="12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 s="12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 s="12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 s="12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 s="12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 s="12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 s="1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 s="12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 s="12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 s="12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 s="12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 s="12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 s="12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 s="12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 s="12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 s="12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 s="1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 s="12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 s="12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 s="12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 s="12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 s="12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 s="12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 s="12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 s="12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 s="12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 s="1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 s="12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 s="12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 s="12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 s="12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 s="12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 s="12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 s="12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 s="12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 s="12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 s="1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 s="12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 s="12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 s="12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 s="12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 s="12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 s="12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 s="12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 s="12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 s="12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 s="1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 s="12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 s="12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 s="12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 s="12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 s="12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 s="12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 s="12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 s="12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 s="12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 s="1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 s="12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 s="12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 s="12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 s="12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 s="12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 s="12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 s="12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 s="12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 s="12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 s="1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 s="12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 s="12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 s="12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 s="12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 s="12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 s="12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 s="12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 s="12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 s="12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 s="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 s="12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 s="12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 s="12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 s="12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 s="12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 s="12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 s="12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 s="12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 s="12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 s="1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 s="12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 s="12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 s="12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 s="12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 s="12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 s="12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 s="12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 s="12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 s="12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 s="1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 s="12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 s="12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 s="12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 s="12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 s="12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 s="12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 s="12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 s="12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 s="12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 s="1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 s="12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 s="12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 s="12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 s="12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 s="12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 s="12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 s="12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 s="12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 s="12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 s="1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 s="12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 s="12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 s="12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 s="12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 s="12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 s="12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 s="12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 s="12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 s="12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 s="1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 s="12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 s="12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 s="12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 s="12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 s="12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 s="12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 s="12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 s="12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 s="12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 s="1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 s="12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 s="12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 s="12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 s="12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 s="12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 s="12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 s="12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 s="12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 s="12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 s="1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 s="12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 s="12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 s="12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 s="12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 s="12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 s="12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 s="12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 s="12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 s="12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 s="1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 s="12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 s="12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 s="12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 s="12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 s="12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 s="12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 s="12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 s="12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 s="12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 s="1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 s="12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 s="12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 s="12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 s="12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 s="12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 s="12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 s="12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 s="12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 s="12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 s="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 s="12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 s="12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 s="12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 s="12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 s="12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 s="12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 s="12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 s="12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 s="12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 s="1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 s="12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 s="12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 s="12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 s="12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 s="12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 s="12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 s="12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 s="12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 s="12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 s="1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 s="12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 s="12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 s="12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 s="12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 s="12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 s="12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 s="12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 s="12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 s="12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 s="1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 s="12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 s="12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 s="12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 s="12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 s="12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 s="12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 s="12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 s="12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 s="12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 s="1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 s="12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 s="12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 s="12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 s="12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 s="12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 s="12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 s="12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 s="12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 s="12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 s="1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 s="12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 s="12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 s="12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 s="12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 s="12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 s="12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 s="12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 s="12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 s="12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 s="1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 s="12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 s="12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 s="12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 s="12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 s="12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 s="12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 s="12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 s="12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 s="12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 s="1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 s="12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 s="12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 s="12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 s="12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 s="12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 s="12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 s="12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 s="12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 s="12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 s="1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 s="12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 s="12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 s="12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 s="12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 s="12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 s="12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 s="12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 s="12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 s="12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 s="1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 s="12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 s="12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 s="12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 s="12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 s="12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 s="12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 s="12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 s="12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 s="12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 s="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 s="12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 s="12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 s="12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 s="12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 s="12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 s="12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 s="12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 s="12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 s="12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 s="1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 s="12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 s="12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 s="12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 s="12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 s="12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 s="12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 s="12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 s="12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 s="12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 s="1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 s="12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 s="12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 s="12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 s="12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 s="12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 s="12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 s="12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 s="12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 s="12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 s="1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 s="12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 s="12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 s="12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 s="12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 s="12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 s="12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 s="12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 s="12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 s="12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 s="1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 s="12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 s="12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 s="12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 s="12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 s="12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 s="12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 s="12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 s="12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 s="12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 s="1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 s="12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 s="12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 s="12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 s="12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 s="12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 s="12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 s="12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 s="12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 s="12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 s="1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 s="12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 s="12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 s="12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 s="12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 s="12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 s="12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 s="12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 s="12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 s="12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 s="1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 s="12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 s="12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 s="12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 s="12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 s="12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 s="12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 s="12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 s="12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 s="12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 s="1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 s="12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 s="12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 s="12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 s="12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 s="12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 s="12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 s="12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 s="12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 s="12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 s="1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 s="12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 s="12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 s="12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 s="12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 s="12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 s="12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 s="12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 s="12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 s="12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 s="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 s="12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 s="12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 s="12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 s="12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 s="12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 s="12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 s="12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 s="12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 s="12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 s="1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 s="12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 s="12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 s="12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 s="12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 s="12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 s="12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 s="12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 s="12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 s="12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 s="1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 s="12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 s="12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 s="12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 s="12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 s="12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 s="12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 s="12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 s="12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 s="12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 s="1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 s="12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 s="12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 s="12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 s="12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 s="12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 s="12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 s="12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 s="12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 s="12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 s="1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 s="12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 s="12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 s="12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 s="12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 s="12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 s="12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 s="12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 s="12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 s="12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 s="1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 s="12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 s="12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 s="12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 s="12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 s="12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 s="12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 s="12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 s="12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 s="12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 s="1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 s="12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 s="12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 s="12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 s="12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 s="12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 s="12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 s="12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 s="12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 s="12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 s="1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 s="12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 s="12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 s="12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 s="12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 s="12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 s="12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 s="12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 s="12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 s="12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 s="1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 s="12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 s="12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 s="12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 s="12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 s="12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 s="12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 s="12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 s="12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 s="12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 s="1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 s="12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 s="12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 s="12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 s="12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 s="12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 s="12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 s="12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 s="12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 s="12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 s="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 s="12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 s="12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 s="12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 s="12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 s="12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 s="12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 s="12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 s="12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 s="12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 s="1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 s="12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 s="12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 s="12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 s="12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 s="12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 s="12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 s="12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 s="12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 s="12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 s="1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 s="12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 s="12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 s="12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 s="12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 s="12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 s="12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 s="12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 s="12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 s="12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 s="1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 s="12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 s="12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 s="12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 s="12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 s="12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 s="12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 s="12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 s="12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 s="12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 s="1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 s="12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 s="12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 s="12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 s="12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 s="12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 s="12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 s="12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 s="12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 s="12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 s="1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 s="12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 s="12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 s="12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 s="12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 s="12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 s="12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 s="12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 s="12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 s="12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 s="1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 s="12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 s="12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 s="12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 s="12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 s="12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 s="12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 s="12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 s="12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 s="12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 s="1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 s="12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 s="12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 s="12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 s="12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 s="12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 s="12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 s="12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 s="12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 s="12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 s="1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 s="12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 s="12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 s="12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 s="12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 s="12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 s="12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 s="12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 s="12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 s="12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 s="1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 s="12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 s="12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 s="12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 s="12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 s="12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 s="12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 s="12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 s="12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 s="12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 s="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 s="12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 s="12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 s="12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 s="12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 s="12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 s="12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 s="12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 s="12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 s="12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 s="1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 s="12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 s="12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 s="12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 s="12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 s="12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 s="12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 s="12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 s="12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 s="12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 s="1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 s="12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 s="12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 s="12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 s="12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 s="12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 s="12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 s="12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 s="12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 s="12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 s="1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 s="12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 s="12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 s="12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 s="12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 s="12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 s="12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 s="12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 s="12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 s="12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 s="1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 s="12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 s="12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 s="12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 s="12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 s="12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 s="12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 s="12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 s="12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 s="12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 s="1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 s="12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 s="12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 s="12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 s="12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 s="12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 s="12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 s="12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 s="12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 s="12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 s="1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 s="12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 s="12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 s="12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 s="12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 s="12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 s="12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 s="12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 s="12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 s="12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 s="1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 s="12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 s="12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 s="12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 s="12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 s="12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 s="12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 s="12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 s="12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 s="12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 s="1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 s="12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 s="12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 s="12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 s="12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 s="12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 s="12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 s="12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 s="12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 s="12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 s="1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 s="12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 s="12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 s="12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 s="12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 s="12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 s="12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 s="12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 s="12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 s="12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 s="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 s="12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 s="12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 s="12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 s="12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 s="12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 s="12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 s="12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 s="12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 s="12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 s="1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 s="12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 s="12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 s="12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 s="12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 s="12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 s="12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 s="12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 s="12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 s="12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 s="1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 s="12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 s="12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 s="12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 s="12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 s="12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 s="12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 s="12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 s="12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 s="12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 s="1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 s="12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 s="12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 s="12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 s="12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 s="12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 s="12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 s="12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 s="12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 s="12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 s="1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 s="12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 s="12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 s="12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 s="12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 s="12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 s="12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 s="12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 s="12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 s="12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 s="1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 s="12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 s="12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 s="12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 s="12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 s="12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 s="12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 s="12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 s="12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 s="12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 s="1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 s="12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 s="12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 s="12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 s="12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 s="12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 s="12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 s="12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 s="12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 s="12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 s="1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 s="12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 s="12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 s="12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 s="12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 s="12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 s="12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 s="12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 s="12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 s="12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 s="1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 s="12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 s="12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 s="12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 s="12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 s="12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 s="12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 s="12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 s="12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 s="12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 s="1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 s="12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 s="12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 s="12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 s="12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 s="12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 s="12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 s="12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 s="12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 s="12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 s="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 s="12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 s="12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 s="12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 s="12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 s="12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 s="12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 s="12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 s="12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 s="12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 s="1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 s="12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 s="12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 s="12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 s="12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 s="12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 s="12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 s="12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 s="12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 s="12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 s="1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 s="12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 s="12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 s="12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 s="12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 s="12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 s="12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 s="12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 s="12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 s="12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 s="1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 s="12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 s="12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 s="12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 s="12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 s="12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 s="12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 s="12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 s="12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 s="12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 s="1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 s="12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 s="12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 s="12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 s="12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 s="12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 s="12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 s="12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 s="12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 s="12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 s="1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 s="12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 s="12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 s="12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 s="12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 s="12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 s="12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 s="12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 s="12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 s="12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 s="1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 s="12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 s="12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 s="12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 s="12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 s="12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 s="12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 s="12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 s="12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 s="12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 s="1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 s="12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 s="12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 s="12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 s="12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 s="12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 s="12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 s="12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 s="12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 s="12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 s="1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 s="12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 s="12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 s="12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 s="12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 s="12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 s="12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 s="12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 s="12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 s="12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 s="1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 s="12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 s="12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 s="12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 s="12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 s="12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 s="12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 s="12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 s="12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 s="12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 s="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 s="12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 s="12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 s="12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 s="12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 s="12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 s="12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 s="12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 s="12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 s="12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 s="1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 s="12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 s="12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 s="12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 s="12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 s="12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 s="12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 s="12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 s="12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 s="12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 s="1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 s="12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 s="12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 s="12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 s="12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 s="12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 s="12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 s="12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 s="12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 s="12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 s="1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 s="12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 s="12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 s="12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 s="12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 s="12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 s="12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 s="12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 s="12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 s="12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 s="1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 s="12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 s="12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 s="12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 s="12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 s="12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 s="12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 s="12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 s="12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 s="12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 s="1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 s="12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 s="12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 s="12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 s="12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 s="12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 s="12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 s="12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 s="12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 s="12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 s="1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 s="12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 s="12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 s="12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 s="12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 s="12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 s="12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 s="12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 s="12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 s="12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 s="1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 s="12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 s="12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 s="12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 s="12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 s="12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 s="12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 s="12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 s="12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 s="12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 s="1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 s="12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 s="12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 s="12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 s="12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 s="12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 s="12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 s="12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 s="12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 s="12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 s="1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 s="12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 s="12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 s="12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 s="12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 s="12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 s="12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 s="12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 s="12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 s="12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 s="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 s="12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 s="12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 s="12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 s="12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 s="12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 s="12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 s="12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 s="12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 s="12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 s="1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 s="12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 s="12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 s="12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 s="12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 s="12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 s="12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 s="12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 s="12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 s="12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 s="1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 s="12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 s="12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 s="12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 s="12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 s="12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 s="12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 s="12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 s="12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 s="12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 s="1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 s="12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 s="12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 s="12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 s="12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 s="12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 s="12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 s="12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 s="12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 s="12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 s="1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 s="12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 s="12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 s="12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 s="12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 s="12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 s="12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 s="12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 s="12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 s="12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 s="1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 s="12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 s="12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 s="12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 s="12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 s="12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 s="12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 s="12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 s="12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 s="12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 s="1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 s="12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 s="12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 s="12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 s="12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 s="12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 s="12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 s="12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 s="12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 s="12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 s="1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 s="12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 s="12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 s="12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 s="12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 s="12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 s="12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 s="12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 s="12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 s="12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 s="1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 s="12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 s="12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 s="12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 s="12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 s="12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 s="12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 s="12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 s="12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 s="12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 s="1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 s="12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 s="12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 s="12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 s="12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 s="12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 s="12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 s="12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 s="12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 s="12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 s="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 s="12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 s="12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 s="12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 s="12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 s="12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 s="12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 s="12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 s="12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 s="12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 s="1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 s="12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 s="12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 s="12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 s="12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 s="12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 s="12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 s="12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 s="12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 s="12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 s="1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 s="12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 s="12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 s="12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 s="12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 s="12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 s="12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 s="12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 s="12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 s="12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 s="1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 s="12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 s="12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 s="12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 s="12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 s="12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 s="12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 s="12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 s="12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 s="12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 s="1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 s="12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 s="12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 s="12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 s="12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 s="12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 s="12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 s="12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 s="12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 s="12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 s="1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 s="12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 s="12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 s="12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 s="12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 s="12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 s="12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 s="12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 s="12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 s="12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 s="1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 s="12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 s="12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 s="12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 s="12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 s="12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 s="12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 s="12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 s="12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 s="12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 s="1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 s="12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 s="12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 s="12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 s="12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 s="12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 s="12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 s="12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 s="12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 s="12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 s="1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 s="12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 s="12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 s="12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 s="12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 s="12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 s="12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 s="12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 s="12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 s="12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 s="1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 s="12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 s="12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 s="12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 s="12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 s="12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 s="12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 s="12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 s="12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 s="12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 s="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 s="12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 s="12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 s="12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 s="12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 s="12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 s="12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 s="12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 s="12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 s="12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 s="1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 s="12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 s="12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 s="12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 s="12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 s="12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 s="12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 s="12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 s="12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 s="12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 s="1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 s="12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 s="12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 s="12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 s="12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 s="12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 s="12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 s="12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 s="12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 s="12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 s="1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 s="12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 s="12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 s="12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 s="12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 s="12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 s="12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 s="12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 s="12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 s="12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 s="1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 s="12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 s="12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 s="12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 s="12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 s="12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 s="12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 s="12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 s="12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 s="12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 s="1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 s="12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 s="12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 s="12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 s="12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 s="12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 s="12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 s="12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 s="12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 s="12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 s="1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 s="12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 s="12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 s="12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 s="12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 s="12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 s="12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 s="12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 s="12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 s="12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 s="1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 s="12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 s="12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 s="12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 s="12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 s="12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 s="12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 s="12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 s="12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 s="12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 s="1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 s="12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 s="12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 s="12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 s="12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 s="12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 s="12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 s="12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 s="12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 s="12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 s="1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 s="12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 s="12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 s="12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 s="12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 s="12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 s="12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 s="12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 s="12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 s="12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 s="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 s="12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 s="12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 s="12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 s="12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 s="12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 s="12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 s="12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 s="12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 s="12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 s="1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 s="12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 s="12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 s="12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 s="12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 s="12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 s="12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 s="12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 s="12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 s="12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 s="1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 s="12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 s="12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 s="12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 s="12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 s="12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 s="12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 s="12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 s="12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 s="12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 s="1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 s="12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 s="12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 s="12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 s="12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 s="12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 s="12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 s="12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 s="12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 s="12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 s="1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 s="12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 s="12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 s="12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 s="12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 s="12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 s="12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 s="12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 s="12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 s="12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 s="1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 s="12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 s="12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 s="12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 s="12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 s="12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 s="12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 s="12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 s="12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 s="12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 s="1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 s="12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 s="12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 s="12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 s="12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 s="12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 s="12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 s="12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 s="12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 s="12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 s="1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 s="12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 s="12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 s="12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 s="12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 s="12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 s="12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 s="12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 s="12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 s="12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 s="1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 s="12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 s="12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 s="12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 s="12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 s="12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 s="12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 s="12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 s="12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 s="12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 s="1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 s="12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 s="12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 s="12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 s="12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 s="12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 s="12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 s="12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 s="12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 s="12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 s="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 s="12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 s="12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 s="12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 s="12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 s="12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 s="12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 s="12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 s="12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 s="12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 s="1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 s="12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 s="12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 s="12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 s="12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 s="12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 s="12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 s="12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 s="12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 s="12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 s="1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 s="12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 s="12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 s="12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 s="12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 s="12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 s="12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 s="12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 s="12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 s="12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 s="1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 s="12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 s="12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 s="12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 s="12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 s="12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 s="12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 s="12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 s="12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 s="12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 s="1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 s="12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 s="12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 s="12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 s="12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 s="12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 s="12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 s="12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 s="12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 s="12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 s="1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 s="12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 s="12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 s="12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 s="12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 s="12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 s="12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 s="12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 s="12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 s="12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 s="1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 s="12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 s="12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 s="12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 s="12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 s="12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 s="12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 s="12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 s="12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 s="12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 s="1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 s="12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 s="12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 s="12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 s="12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 s="12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 s="12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 s="12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 s="12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 s="12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 s="1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 s="12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 s="12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 s="12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 s="12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 s="12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 s="12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 s="12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 s="12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 s="12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 s="1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 s="12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 s="12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 s="12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 s="12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 s="12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 s="12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 s="12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 s="12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 s="12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 s="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 s="12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 s="12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 s="12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 s="12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 s="12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 s="12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 s="12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 s="12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 s="12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 s="1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 s="12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 s="12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 s="12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 s="12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 s="12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 s="12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 s="12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 s="12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 s="12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 s="1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 s="12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 s="12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 s="12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 s="12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 s="12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 s="12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 s="12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 s="12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 s="12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 s="1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 s="12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 s="12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 s="12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 s="12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 s="12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 s="12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 s="12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 s="12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 s="12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 s="1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 s="12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 s="12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 s="12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 s="12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 s="12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 s="12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 s="12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 s="12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 s="12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 s="1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 s="12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 s="12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 s="12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 s="12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 s="12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 s="12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 s="12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 s="12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 s="12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 s="1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 s="12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 s="12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 s="12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 s="12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 s="12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 s="12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 s="12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 s="12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 s="12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 s="1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 s="12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 s="12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 s="12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 s="12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 s="12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 s="12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 s="12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 s="12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 s="12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 s="1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 s="12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 s="12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 s="12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 s="12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 s="12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 s="12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 s="12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 s="12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 s="12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 s="1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 s="12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 s="12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 s="12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 s="12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 s="12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 s="12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 s="12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 s="12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 s="12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 s="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 s="12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 s="12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 s="12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 s="12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 s="12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 s="12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 s="12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 s="12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 s="12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 s="1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 s="12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 s="12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 s="12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 s="12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 s="12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 s="12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 s="12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 s="12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 s="12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 s="1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 s="12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 s="12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 s="12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 s="12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 s="12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 s="12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 s="12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 s="12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 s="12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 s="1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 s="12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 s="12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 s="12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 s="12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 s="12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 s="12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 s="12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 s="12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 s="12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 s="1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 s="12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 s="12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 s="12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 s="12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 s="12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 s="12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 s="12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 s="12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 s="12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 s="1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 s="12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 s="12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 s="12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 s="12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 s="12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 s="12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 s="12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 s="12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 s="12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 s="1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 s="12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 s="12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 s="12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 s="12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 s="12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 s="12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 s="12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 s="12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 s="12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 s="1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 s="12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 s="12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 s="12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 s="12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 s="12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 s="12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 s="12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 s="12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 s="12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 s="1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 s="12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 s="12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 s="12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 s="12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 s="12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 s="12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 s="12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 s="12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 s="12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 s="1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 s="12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 s="12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 s="12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 s="12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 s="12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 s="12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 s="12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 s="12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 s="12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 s="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 s="12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 s="12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 s="12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 s="12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 s="12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 s="12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 s="12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 s="12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 s="12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 s="1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 s="12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 s="12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 s="12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 s="12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 s="12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 s="12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 s="12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 s="12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 s="12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 s="1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 s="12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 s="12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 s="12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 s="12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 s="12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 s="12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 s="12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 s="12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 s="12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 s="1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 s="12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 s="12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 s="12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 s="12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 s="12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 s="12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 s="12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 s="12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 s="12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 s="1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 s="12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 s="12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 s="12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 s="12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 s="12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 s="12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 s="12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 s="12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 s="12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 s="1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 s="12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 s="12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 s="12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 s="12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 s="12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 s="12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 s="12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 s="12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 s="12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 s="1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 s="12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 s="12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 s="12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 s="12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 s="12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 s="12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 s="12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 s="12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 s="12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 s="1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 s="12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 s="12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 s="12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 s="12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 s="12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 s="12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 s="12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 s="12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 s="12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 s="1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 s="12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 s="12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 s="12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 s="12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 s="12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 s="12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 s="12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 s="12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 s="12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 s="1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 s="12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 s="12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 s="12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 s="12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 s="12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 s="12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 s="12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 s="12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 s="12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 s="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 s="12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 s="12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 s="12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 s="12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 s="12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 s="12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 s="12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 s="12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 s="12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 s="1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 s="12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 s="12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 s="12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 s="12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 s="12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 s="12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 s="12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 s="12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 s="12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 s="1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 s="12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 s="12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 s="12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 s="12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 s="12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 s="12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 s="12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 s="12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 s="12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 s="1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 s="12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 s="12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 s="12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 s="12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 s="12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 s="12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 s="12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 s="12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 s="12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 s="1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 s="12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 s="12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 s="12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 s="12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 s="12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 s="12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 s="12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 s="12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 s="12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 s="1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 s="12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 s="12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 s="12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 s="12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 s="12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 s="12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 s="12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 s="12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 s="12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 s="1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 s="12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 s="12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 s="12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 s="12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 s="12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 s="12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 s="12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 s="12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 s="12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 s="1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 s="12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 s="12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 s="12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 s="12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 s="12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 s="12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 s="12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 s="12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 s="12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 s="1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 s="12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 s="12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 s="12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 s="12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 s="12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 s="12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 s="12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 s="12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 s="12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 s="1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 s="12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 s="12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 s="12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 s="12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 s="12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 s="12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 s="12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 s="12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 s="12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 s="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 s="12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 s="12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 s="12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 s="12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 s="12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 s="12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 s="12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 s="12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 s="12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 s="1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 s="12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 s="12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 s="12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 s="12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 s="12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 s="12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 s="12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 s="12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 s="12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 s="1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 s="12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 s="12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 s="12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 s="12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 s="12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 s="12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 s="12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 s="12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 s="12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 s="1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 s="12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 s="12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 s="12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 s="12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 s="12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 s="12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 s="12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 s="12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 s="12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 s="1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 s="12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 s="12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 s="12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 s="12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 s="12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 s="12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 s="12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 s="12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 s="12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 s="1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 s="12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 s="12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 s="12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 s="12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 s="12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 s="12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 s="12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 s="12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 s="12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 s="1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 s="12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 s="12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 s="12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 s="12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 s="12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 s="12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 s="12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 s="12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 s="12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 s="1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 s="12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 s="12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 s="12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 s="12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 s="12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 s="12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 s="12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 s="12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 s="12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 s="1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 s="12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 s="12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 s="12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 s="12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 s="12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 s="12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 s="12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 s="12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 s="12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 s="1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 s="12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 s="12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 s="12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 s="12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 s="12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 s="12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 s="12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 s="12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 s="12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 s="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 s="12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 s="12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 s="12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 s="12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 s="12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 s="12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 s="12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 s="12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 s="12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 s="1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 s="12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 s="12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 s="12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 s="12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 s="12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 s="12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 s="12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 s="12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 s="12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 s="1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 s="12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 s="12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 s="12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 s="12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 s="12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 s="12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 s="12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 s="12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 s="12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 s="1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 s="12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 s="12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 s="12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 s="12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 s="12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 s="12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 s="12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 s="12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 s="12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 s="1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 s="12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 s="12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 s="12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 s="12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 s="12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 s="12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 s="12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 s="12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 s="12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 s="1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 s="12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 s="12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 s="12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 s="12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 s="12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 s="12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 s="12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 s="12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 s="12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 s="1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 s="12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 s="12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 s="12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 s="12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 s="12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 s="12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 s="12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 s="12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 s="12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 s="1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 s="12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 s="12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 s="12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 s="12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 s="12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 s="12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 s="12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 s="12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 s="12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 s="1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 s="12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 s="12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 s="12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 s="12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 s="12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 s="12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 s="12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 s="12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 s="12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 s="1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 s="12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 s="12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 s="12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 s="12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 s="12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 s="12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 s="12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 s="12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 s="12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 s="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 s="12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 s="12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 s="12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 s="12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 s="12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 s="12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 s="12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 s="12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 s="12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 s="1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 s="12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 s="12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 s="12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 s="12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 s="12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 s="12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 s="12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 s="12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 s="12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 s="1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 s="12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 s="12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 s="12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 s="12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 s="12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 s="12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 s="12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 s="12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 s="12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 s="1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 s="12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 s="12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 s="12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 s="12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 s="12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 s="12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 s="12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 s="12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 s="12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 s="1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 s="12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 s="12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 s="12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 s="12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 s="12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 s="12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 s="12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 s="12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 s="12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 s="1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 s="12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 s="12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 s="12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 s="12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 s="12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 s="12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 s="12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 s="12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 s="12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 s="1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 s="12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 s="12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 s="12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 s="12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 s="12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 s="12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 s="12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 s="12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 s="12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 s="1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 s="12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 s="12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 s="12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 s="12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 s="12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 s="12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 s="12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 s="12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 s="12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 s="1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 s="12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 s="12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 s="12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 s="12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 s="12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 s="12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 s="12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 s="12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 s="12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 s="1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 s="12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 s="12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 s="12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 s="12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 s="12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 s="12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 s="12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 s="12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 s="12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 s="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 s="12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 s="12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 s="12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 s="12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 s="12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 s="12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 s="12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 s="12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 s="12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 s="1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 s="12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 s="12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 s="12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 s="12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 s="12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 s="12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 s="12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 s="12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 s="12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 s="1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 s="12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 s="12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 s="12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 s="12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 s="12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 s="12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 s="12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 s="12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 s="12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 s="1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 s="12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 s="12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 s="12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 s="12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 s="12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 s="12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 s="12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 s="12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 s="12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 s="1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 s="12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 s="12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 s="12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 s="12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 s="12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 s="12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 s="12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 s="12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 s="12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 s="1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 s="12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 s="12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 s="12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 s="12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 s="12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 s="12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 s="12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 s="12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 s="12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 s="1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 s="12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 s="12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 s="12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 s="12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 s="12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 s="12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 s="12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 s="12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 s="12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 s="1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 s="12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 s="12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 s="12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 s="12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 s="12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 s="12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 s="12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 s="12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 s="12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 s="1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 s="12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 s="12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 s="12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 s="12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 s="12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 s="12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 s="12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 s="12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 s="12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 s="1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 s="12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 s="12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 s="12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 s="12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 s="12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 s="12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 s="12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 s="12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 s="12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 s="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 s="12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 s="12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 s="12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 s="12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 s="12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 s="12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 s="12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 s="12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 s="12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 s="1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 s="12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 s="12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 s="12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 s="12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 s="12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 s="12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 s="12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 s="12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 s="12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 s="1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 s="12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 s="12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 s="12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 s="12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 s="12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 s="12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 s="12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 s="12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 s="12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 s="1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 s="12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 s="12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 s="12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 s="12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 s="12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 s="12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 s="12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 s="12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 s="12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 s="1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 s="12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 s="12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 s="12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 s="12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 s="12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 s="12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 s="12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 s="12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 s="12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 s="1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 s="12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 s="12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 s="12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 s="12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 s="12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 s="12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 s="12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 s="12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 s="12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 s="1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 s="12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 s="12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 s="12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 s="12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 s="12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 s="12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 s="12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 s="12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 s="12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 s="1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 s="12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 s="12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 s="12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 s="12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 s="12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 s="12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 s="12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 s="12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 s="12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 s="1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 s="12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 s="12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 s="12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 s="12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 s="12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 s="12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 s="12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 s="12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 s="12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 s="1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 s="12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 s="12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 s="12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 s="12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 s="12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 s="12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 s="12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 s="12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 s="12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 s="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 s="12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 s="12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 s="12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 s="12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 s="12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 s="12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 s="12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 s="12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 s="12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 s="1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 s="12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 s="12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 s="12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 s="12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 s="12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 s="12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 s="12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 s="12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 s="12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 s="1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 s="12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 s="12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 s="12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 s="12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 s="12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 s="12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 s="12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 s="12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 s="12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 s="1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 s="12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 s="12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 s="12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 s="12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 s="12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 s="12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 s="12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 s="12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 s="12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 s="1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 s="12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 s="12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 s="12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 s="12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 s="12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 s="12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 s="12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 s="12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 s="12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 s="1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 s="12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 s="12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 s="12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 s="12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 s="12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 s="12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 s="12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 s="12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 s="12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 s="1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 s="12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 s="12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 s="12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 s="12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 s="12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 s="12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 s="12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 s="12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 s="12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 s="1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 s="12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 s="12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 s="12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 s="12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 s="12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 s="12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 s="12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 s="12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 s="12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 s="1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 s="12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 s="12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 s="12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 s="12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 s="12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 s="12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 s="12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 s="12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 s="12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 s="1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 s="12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 s="12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 s="12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 s="12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 s="12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 s="12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 s="12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 s="12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 s="12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 s="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 s="12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 s="12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 s="12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 s="12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 s="12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 s="12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 s="12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 s="12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 s="12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 s="1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 s="12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 s="12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 s="12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 s="12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 s="12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 s="12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 s="12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 s="12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 s="12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 s="1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 s="12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 s="12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 s="12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 s="12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 s="12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 s="12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 s="12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 s="12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 s="12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 s="1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 s="12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 s="12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 s="12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 s="12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 s="12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 s="12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 s="12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 s="12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 s="12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 s="1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 s="12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 s="12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 s="12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 s="12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 s="12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 s="12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 s="12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 s="12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 s="12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 s="1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 s="12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 s="12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 s="12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 s="12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 s="12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 s="12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 s="12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 s="12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 s="12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 s="1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 s="12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 s="12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 s="12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 s="12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 s="12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 s="12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 s="12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 s="12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 s="12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 s="1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 s="12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 s="12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 s="12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 s="12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 s="12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 s="12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 s="12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 s="12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 s="12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 s="1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 s="12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 s="12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 s="12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 s="12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 s="12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 s="12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 s="12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 s="12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 s="12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 s="1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 s="12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 s="12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 s="12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 s="12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 s="12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 s="12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 s="12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 s="12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 s="12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 s="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 s="12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 s="12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 s="12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 s="12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 s="12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 s="12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 s="12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 s="12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 s="12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 s="1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 s="12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 s="12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 s="12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 s="12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 s="12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 s="12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 s="12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 s="12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 s="12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 s="1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 s="12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 s="12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 s="12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 s="12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 s="12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 s="12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 s="12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 s="12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 s="12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 s="1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 s="12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 s="12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 s="12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 s="12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 s="12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 s="12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 s="12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 s="12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 s="12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 s="1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 s="12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 s="12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 s="12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 s="12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 s="12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 s="12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 s="12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 s="12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 s="12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 s="1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 s="12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 s="12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 s="12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 s="12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 s="12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 s="12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 s="12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 s="12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 s="12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 s="1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 s="12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 s="12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 s="12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 s="12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 s="12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 s="12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 s="12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 s="12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 s="12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 s="1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 s="12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 s="12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 s="12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 s="12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 s="12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 s="12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 s="12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 s="12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 s="12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 s="1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 s="12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 s="12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 s="12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 s="12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 s="12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 s="12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 s="12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 s="12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 s="12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 s="1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 s="12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 s="12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 s="12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 s="12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 s="12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 s="12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 s="12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 s="12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 s="12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 s="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 s="12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 s="12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 s="12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 s="12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 s="12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 s="12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42" si="220">ROUND(E2819/D2819*100,0)</f>
        <v>130</v>
      </c>
      <c r="P2819">
        <f t="shared" ref="P2819:P284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 s="12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 s="12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 s="12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 s="1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 s="12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 s="12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 s="12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 s="12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 s="12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 s="12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 s="12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 s="12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 s="12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 s="1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 s="12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 s="12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 s="12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 s="12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 s="12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 s="12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 s="12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 s="12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 s="12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 s="12">
        <f t="shared" si="224"/>
        <v>2015</v>
      </c>
    </row>
    <row r="2843" spans="1:21" ht="43.2" x14ac:dyDescent="0.3">
      <c r="A2843">
        <v>3745</v>
      </c>
      <c r="B2843" s="3" t="s">
        <v>3742</v>
      </c>
      <c r="C2843" s="3" t="s">
        <v>7855</v>
      </c>
      <c r="D2843" s="6">
        <v>100</v>
      </c>
      <c r="E2843" s="8">
        <v>10</v>
      </c>
      <c r="F2843" t="s">
        <v>8220</v>
      </c>
      <c r="G2843" t="s">
        <v>8223</v>
      </c>
      <c r="H2843" t="s">
        <v>8245</v>
      </c>
      <c r="I2843">
        <v>1407689102</v>
      </c>
      <c r="J2843">
        <v>1405097102</v>
      </c>
      <c r="K2843" t="b">
        <v>0</v>
      </c>
      <c r="L2843">
        <v>1</v>
      </c>
      <c r="M2843" t="b">
        <v>0</v>
      </c>
      <c r="N2843" t="s">
        <v>8269</v>
      </c>
      <c r="O2843">
        <f t="shared" ref="O2843:O2906" si="225">ROUND(E2843/D2843*100,0)</f>
        <v>10</v>
      </c>
      <c r="P2843">
        <f t="shared" ref="P2843:P2906" si="226">IFERROR(ROUND(E2843/L2843,2),0)</f>
        <v>10</v>
      </c>
      <c r="Q2843" s="10" t="s">
        <v>8315</v>
      </c>
      <c r="R2843" t="s">
        <v>8316</v>
      </c>
      <c r="S2843" s="14">
        <f t="shared" si="222"/>
        <v>41831.697939814818</v>
      </c>
      <c r="T2843" s="14">
        <f t="shared" si="223"/>
        <v>41861.697939814818</v>
      </c>
      <c r="U2843" s="12">
        <f t="shared" si="224"/>
        <v>2014</v>
      </c>
    </row>
    <row r="2844" spans="1:21" ht="28.8" x14ac:dyDescent="0.3">
      <c r="A2844">
        <v>3735</v>
      </c>
      <c r="B2844" s="3" t="s">
        <v>3732</v>
      </c>
      <c r="C2844" s="3" t="s">
        <v>7845</v>
      </c>
      <c r="D2844" s="6">
        <v>150</v>
      </c>
      <c r="E2844" s="8">
        <v>20</v>
      </c>
      <c r="F2844" t="s">
        <v>8220</v>
      </c>
      <c r="G2844" t="s">
        <v>8224</v>
      </c>
      <c r="H2844" t="s">
        <v>8246</v>
      </c>
      <c r="I2844">
        <v>1432831089</v>
      </c>
      <c r="J2844">
        <v>1430239089</v>
      </c>
      <c r="K2844" t="b">
        <v>0</v>
      </c>
      <c r="L2844">
        <v>2</v>
      </c>
      <c r="M2844" t="b">
        <v>0</v>
      </c>
      <c r="N2844" t="s">
        <v>8269</v>
      </c>
      <c r="O2844">
        <f t="shared" si="225"/>
        <v>13</v>
      </c>
      <c r="P2844">
        <f t="shared" si="226"/>
        <v>10</v>
      </c>
      <c r="Q2844" s="10" t="s">
        <v>8315</v>
      </c>
      <c r="R2844" t="s">
        <v>8316</v>
      </c>
      <c r="S2844" s="14">
        <f t="shared" si="222"/>
        <v>42122.693159722221</v>
      </c>
      <c r="T2844" s="14">
        <f t="shared" si="223"/>
        <v>42152.693159722221</v>
      </c>
      <c r="U2844" s="12">
        <f t="shared" si="224"/>
        <v>2015</v>
      </c>
    </row>
    <row r="2845" spans="1:21" ht="43.2" x14ac:dyDescent="0.3">
      <c r="A2845">
        <v>3925</v>
      </c>
      <c r="B2845" s="3" t="s">
        <v>3922</v>
      </c>
      <c r="C2845" s="3" t="s">
        <v>8033</v>
      </c>
      <c r="D2845" s="6">
        <v>150</v>
      </c>
      <c r="E2845" s="8">
        <v>15</v>
      </c>
      <c r="F2845" t="s">
        <v>8220</v>
      </c>
      <c r="G2845" t="s">
        <v>8223</v>
      </c>
      <c r="H2845" t="s">
        <v>8245</v>
      </c>
      <c r="I2845">
        <v>1406753639</v>
      </c>
      <c r="J2845">
        <v>1404161639</v>
      </c>
      <c r="K2845" t="b">
        <v>0</v>
      </c>
      <c r="L2845">
        <v>3</v>
      </c>
      <c r="M2845" t="b">
        <v>0</v>
      </c>
      <c r="N2845" t="s">
        <v>8269</v>
      </c>
      <c r="O2845">
        <f t="shared" si="225"/>
        <v>10</v>
      </c>
      <c r="P2845">
        <f t="shared" si="226"/>
        <v>5</v>
      </c>
      <c r="Q2845" s="10" t="s">
        <v>8315</v>
      </c>
      <c r="R2845" t="s">
        <v>8316</v>
      </c>
      <c r="S2845" s="14">
        <f t="shared" si="222"/>
        <v>41820.870821759258</v>
      </c>
      <c r="T2845" s="14">
        <f t="shared" si="223"/>
        <v>41850.870821759258</v>
      </c>
      <c r="U2845" s="12">
        <f t="shared" si="224"/>
        <v>2014</v>
      </c>
    </row>
    <row r="2846" spans="1:21" ht="43.2" x14ac:dyDescent="0.3">
      <c r="A2846">
        <v>4082</v>
      </c>
      <c r="B2846" s="3" t="s">
        <v>4078</v>
      </c>
      <c r="C2846" s="3" t="s">
        <v>8185</v>
      </c>
      <c r="D2846" s="6">
        <v>150</v>
      </c>
      <c r="E2846" s="8">
        <v>3</v>
      </c>
      <c r="F2846" t="s">
        <v>8220</v>
      </c>
      <c r="G2846" t="s">
        <v>8223</v>
      </c>
      <c r="H2846" t="s">
        <v>8245</v>
      </c>
      <c r="I2846">
        <v>1447542000</v>
      </c>
      <c r="J2846">
        <v>1446179553</v>
      </c>
      <c r="K2846" t="b">
        <v>0</v>
      </c>
      <c r="L2846">
        <v>2</v>
      </c>
      <c r="M2846" t="b">
        <v>0</v>
      </c>
      <c r="N2846" t="s">
        <v>8269</v>
      </c>
      <c r="O2846">
        <f t="shared" si="225"/>
        <v>2</v>
      </c>
      <c r="P2846">
        <f t="shared" si="226"/>
        <v>1.5</v>
      </c>
      <c r="Q2846" s="10" t="s">
        <v>8315</v>
      </c>
      <c r="R2846" t="s">
        <v>8316</v>
      </c>
      <c r="S2846" s="14">
        <f t="shared" si="222"/>
        <v>42307.189270833333</v>
      </c>
      <c r="T2846" s="14">
        <f t="shared" si="223"/>
        <v>42322.958333333328</v>
      </c>
      <c r="U2846" s="12">
        <f t="shared" si="224"/>
        <v>2015</v>
      </c>
    </row>
    <row r="2847" spans="1:21" ht="43.2" x14ac:dyDescent="0.3">
      <c r="A2847">
        <v>2886</v>
      </c>
      <c r="B2847" s="3" t="s">
        <v>2886</v>
      </c>
      <c r="C2847" s="3" t="s">
        <v>6996</v>
      </c>
      <c r="D2847" s="6">
        <v>200</v>
      </c>
      <c r="E2847" s="8">
        <v>10</v>
      </c>
      <c r="F2847" t="s">
        <v>8220</v>
      </c>
      <c r="G2847" t="s">
        <v>8223</v>
      </c>
      <c r="H2847" t="s">
        <v>8245</v>
      </c>
      <c r="I2847">
        <v>1442635140</v>
      </c>
      <c r="J2847">
        <v>1442243484</v>
      </c>
      <c r="K2847" t="b">
        <v>0</v>
      </c>
      <c r="L2847">
        <v>1</v>
      </c>
      <c r="M2847" t="b">
        <v>0</v>
      </c>
      <c r="N2847" t="s">
        <v>8269</v>
      </c>
      <c r="O2847">
        <f t="shared" si="225"/>
        <v>5</v>
      </c>
      <c r="P2847">
        <f t="shared" si="226"/>
        <v>10</v>
      </c>
      <c r="Q2847" s="10" t="s">
        <v>8315</v>
      </c>
      <c r="R2847" t="s">
        <v>8316</v>
      </c>
      <c r="S2847" s="14">
        <f t="shared" si="222"/>
        <v>42261.632916666669</v>
      </c>
      <c r="T2847" s="14">
        <f t="shared" si="223"/>
        <v>42266.165972222225</v>
      </c>
      <c r="U2847" s="12">
        <f t="shared" si="224"/>
        <v>2015</v>
      </c>
    </row>
    <row r="2848" spans="1:21" ht="43.2" x14ac:dyDescent="0.3">
      <c r="A2848">
        <v>3995</v>
      </c>
      <c r="B2848" s="3" t="s">
        <v>3991</v>
      </c>
      <c r="C2848" s="3" t="s">
        <v>8101</v>
      </c>
      <c r="D2848" s="6">
        <v>200</v>
      </c>
      <c r="E2848" s="8">
        <v>70</v>
      </c>
      <c r="F2848" t="s">
        <v>8220</v>
      </c>
      <c r="G2848" t="s">
        <v>8224</v>
      </c>
      <c r="H2848" t="s">
        <v>8246</v>
      </c>
      <c r="I2848">
        <v>1423913220</v>
      </c>
      <c r="J2848">
        <v>1421339077</v>
      </c>
      <c r="K2848" t="b">
        <v>0</v>
      </c>
      <c r="L2848">
        <v>4</v>
      </c>
      <c r="M2848" t="b">
        <v>0</v>
      </c>
      <c r="N2848" t="s">
        <v>8269</v>
      </c>
      <c r="O2848">
        <f t="shared" si="225"/>
        <v>35</v>
      </c>
      <c r="P2848">
        <f t="shared" si="226"/>
        <v>17.5</v>
      </c>
      <c r="Q2848" s="10" t="s">
        <v>8315</v>
      </c>
      <c r="R2848" t="s">
        <v>8316</v>
      </c>
      <c r="S2848" s="14">
        <f t="shared" si="222"/>
        <v>42019.683761574073</v>
      </c>
      <c r="T2848" s="14">
        <f t="shared" si="223"/>
        <v>42049.477083333331</v>
      </c>
      <c r="U2848" s="12">
        <f t="shared" si="224"/>
        <v>2015</v>
      </c>
    </row>
    <row r="2849" spans="1:21" ht="43.2" x14ac:dyDescent="0.3">
      <c r="A2849">
        <v>2861</v>
      </c>
      <c r="B2849" s="3" t="s">
        <v>2861</v>
      </c>
      <c r="C2849" s="3" t="s">
        <v>6971</v>
      </c>
      <c r="D2849" s="6">
        <v>250</v>
      </c>
      <c r="E2849" s="8">
        <v>80</v>
      </c>
      <c r="F2849" t="s">
        <v>8220</v>
      </c>
      <c r="G2849" t="s">
        <v>8225</v>
      </c>
      <c r="H2849" t="s">
        <v>8247</v>
      </c>
      <c r="I2849">
        <v>1443103848</v>
      </c>
      <c r="J2849">
        <v>1441894248</v>
      </c>
      <c r="K2849" t="b">
        <v>0</v>
      </c>
      <c r="L2849">
        <v>3</v>
      </c>
      <c r="M2849" t="b">
        <v>0</v>
      </c>
      <c r="N2849" t="s">
        <v>8269</v>
      </c>
      <c r="O2849">
        <f t="shared" si="225"/>
        <v>32</v>
      </c>
      <c r="P2849">
        <f t="shared" si="226"/>
        <v>26.67</v>
      </c>
      <c r="Q2849" s="10" t="s">
        <v>8315</v>
      </c>
      <c r="R2849" t="s">
        <v>8316</v>
      </c>
      <c r="S2849" s="14">
        <f t="shared" si="222"/>
        <v>42257.590833333335</v>
      </c>
      <c r="T2849" s="14">
        <f t="shared" si="223"/>
        <v>42271.590833333335</v>
      </c>
      <c r="U2849" s="12">
        <f t="shared" si="224"/>
        <v>2015</v>
      </c>
    </row>
    <row r="2850" spans="1:21" ht="43.2" x14ac:dyDescent="0.3">
      <c r="A2850">
        <v>4011</v>
      </c>
      <c r="B2850" s="3" t="s">
        <v>4007</v>
      </c>
      <c r="C2850" s="3" t="s">
        <v>8116</v>
      </c>
      <c r="D2850" s="6">
        <v>250</v>
      </c>
      <c r="E2850" s="8">
        <v>19</v>
      </c>
      <c r="F2850" t="s">
        <v>8220</v>
      </c>
      <c r="G2850" t="s">
        <v>8224</v>
      </c>
      <c r="H2850" t="s">
        <v>8246</v>
      </c>
      <c r="I2850">
        <v>1422450278</v>
      </c>
      <c r="J2850">
        <v>1419858278</v>
      </c>
      <c r="K2850" t="b">
        <v>0</v>
      </c>
      <c r="L2850">
        <v>4</v>
      </c>
      <c r="M2850" t="b">
        <v>0</v>
      </c>
      <c r="N2850" t="s">
        <v>8269</v>
      </c>
      <c r="O2850">
        <f t="shared" si="225"/>
        <v>8</v>
      </c>
      <c r="P2850">
        <f t="shared" si="226"/>
        <v>4.75</v>
      </c>
      <c r="Q2850" s="10" t="s">
        <v>8315</v>
      </c>
      <c r="R2850" t="s">
        <v>8316</v>
      </c>
      <c r="S2850" s="14">
        <f t="shared" si="222"/>
        <v>42002.54488425926</v>
      </c>
      <c r="T2850" s="14">
        <f t="shared" si="223"/>
        <v>42032.54488425926</v>
      </c>
      <c r="U2850" s="12">
        <f t="shared" si="224"/>
        <v>2014</v>
      </c>
    </row>
    <row r="2851" spans="1:21" ht="43.2" x14ac:dyDescent="0.3">
      <c r="A2851">
        <v>4078</v>
      </c>
      <c r="B2851" s="3" t="s">
        <v>4074</v>
      </c>
      <c r="C2851" s="3" t="s">
        <v>8181</v>
      </c>
      <c r="D2851" s="6">
        <v>250</v>
      </c>
      <c r="E2851" s="8">
        <v>0</v>
      </c>
      <c r="F2851" t="s">
        <v>8220</v>
      </c>
      <c r="G2851" t="s">
        <v>8224</v>
      </c>
      <c r="H2851" t="s">
        <v>8246</v>
      </c>
      <c r="I2851">
        <v>1485543242</v>
      </c>
      <c r="J2851">
        <v>1482951242</v>
      </c>
      <c r="K2851" t="b">
        <v>0</v>
      </c>
      <c r="L2851">
        <v>0</v>
      </c>
      <c r="M2851" t="b">
        <v>0</v>
      </c>
      <c r="N2851" t="s">
        <v>8269</v>
      </c>
      <c r="O2851">
        <f t="shared" si="225"/>
        <v>0</v>
      </c>
      <c r="P2851">
        <f t="shared" si="226"/>
        <v>0</v>
      </c>
      <c r="Q2851" s="10" t="s">
        <v>8315</v>
      </c>
      <c r="R2851" t="s">
        <v>8316</v>
      </c>
      <c r="S2851" s="14">
        <f t="shared" si="222"/>
        <v>42732.787523148145</v>
      </c>
      <c r="T2851" s="14">
        <f t="shared" si="223"/>
        <v>42762.787523148145</v>
      </c>
      <c r="U2851" s="12">
        <f t="shared" si="224"/>
        <v>2016</v>
      </c>
    </row>
    <row r="2852" spans="1:21" ht="43.2" x14ac:dyDescent="0.3">
      <c r="A2852">
        <v>4100</v>
      </c>
      <c r="B2852" s="3" t="s">
        <v>4096</v>
      </c>
      <c r="C2852" s="3" t="s">
        <v>8203</v>
      </c>
      <c r="D2852" s="6">
        <v>270</v>
      </c>
      <c r="E2852" s="8">
        <v>0</v>
      </c>
      <c r="F2852" t="s">
        <v>8220</v>
      </c>
      <c r="G2852" t="s">
        <v>8223</v>
      </c>
      <c r="H2852" t="s">
        <v>8245</v>
      </c>
      <c r="I2852">
        <v>1414205990</v>
      </c>
      <c r="J2852">
        <v>1413341990</v>
      </c>
      <c r="K2852" t="b">
        <v>0</v>
      </c>
      <c r="L2852">
        <v>0</v>
      </c>
      <c r="M2852" t="b">
        <v>0</v>
      </c>
      <c r="N2852" t="s">
        <v>8269</v>
      </c>
      <c r="O2852">
        <f t="shared" si="225"/>
        <v>0</v>
      </c>
      <c r="P2852">
        <f t="shared" si="226"/>
        <v>0</v>
      </c>
      <c r="Q2852" s="10" t="s">
        <v>8315</v>
      </c>
      <c r="R2852" t="s">
        <v>8316</v>
      </c>
      <c r="S2852" s="14">
        <f t="shared" si="222"/>
        <v>41927.124884259261</v>
      </c>
      <c r="T2852" s="14">
        <f t="shared" si="223"/>
        <v>41937.124884259261</v>
      </c>
      <c r="U2852" s="12">
        <f t="shared" si="224"/>
        <v>2014</v>
      </c>
    </row>
    <row r="2853" spans="1:21" ht="43.2" x14ac:dyDescent="0.3">
      <c r="A2853">
        <v>4043</v>
      </c>
      <c r="B2853" s="3" t="s">
        <v>4039</v>
      </c>
      <c r="C2853" s="3" t="s">
        <v>8147</v>
      </c>
      <c r="D2853" s="6">
        <v>300</v>
      </c>
      <c r="E2853" s="8">
        <v>0</v>
      </c>
      <c r="F2853" t="s">
        <v>8220</v>
      </c>
      <c r="G2853" t="s">
        <v>8228</v>
      </c>
      <c r="H2853" t="s">
        <v>8250</v>
      </c>
      <c r="I2853">
        <v>1416524325</v>
      </c>
      <c r="J2853">
        <v>1415228325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>
        <f t="shared" si="226"/>
        <v>0</v>
      </c>
      <c r="Q2853" s="10" t="s">
        <v>8315</v>
      </c>
      <c r="R2853" t="s">
        <v>8316</v>
      </c>
      <c r="S2853" s="14">
        <f t="shared" si="222"/>
        <v>41948.957465277781</v>
      </c>
      <c r="T2853" s="14">
        <f t="shared" si="223"/>
        <v>41963.957465277781</v>
      </c>
      <c r="U2853" s="12">
        <f t="shared" si="224"/>
        <v>2014</v>
      </c>
    </row>
    <row r="2854" spans="1:21" ht="43.2" x14ac:dyDescent="0.3">
      <c r="A2854">
        <v>4110</v>
      </c>
      <c r="B2854" s="3" t="s">
        <v>4106</v>
      </c>
      <c r="C2854" s="3" t="s">
        <v>8213</v>
      </c>
      <c r="D2854" s="6">
        <v>300</v>
      </c>
      <c r="E2854" s="8">
        <v>86</v>
      </c>
      <c r="F2854" t="s">
        <v>8220</v>
      </c>
      <c r="G2854" t="s">
        <v>8224</v>
      </c>
      <c r="H2854" t="s">
        <v>8246</v>
      </c>
      <c r="I2854">
        <v>1469113351</v>
      </c>
      <c r="J2854">
        <v>1463929351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29</v>
      </c>
      <c r="P2854">
        <f t="shared" si="226"/>
        <v>14.33</v>
      </c>
      <c r="Q2854" s="10" t="s">
        <v>8315</v>
      </c>
      <c r="R2854" t="s">
        <v>8316</v>
      </c>
      <c r="S2854" s="14">
        <f t="shared" si="222"/>
        <v>42512.626747685179</v>
      </c>
      <c r="T2854" s="14">
        <f t="shared" si="223"/>
        <v>42572.626747685179</v>
      </c>
      <c r="U2854" s="12">
        <f t="shared" si="224"/>
        <v>2016</v>
      </c>
    </row>
    <row r="2855" spans="1:21" ht="28.8" x14ac:dyDescent="0.3">
      <c r="A2855">
        <v>2885</v>
      </c>
      <c r="B2855" s="3" t="s">
        <v>2885</v>
      </c>
      <c r="C2855" s="3" t="s">
        <v>6995</v>
      </c>
      <c r="D2855" s="6">
        <v>400</v>
      </c>
      <c r="E2855" s="8">
        <v>130</v>
      </c>
      <c r="F2855" t="s">
        <v>8220</v>
      </c>
      <c r="G2855" t="s">
        <v>8223</v>
      </c>
      <c r="H2855" t="s">
        <v>8245</v>
      </c>
      <c r="I2855">
        <v>1426294201</v>
      </c>
      <c r="J2855">
        <v>1423705801</v>
      </c>
      <c r="K2855" t="b">
        <v>0</v>
      </c>
      <c r="L2855">
        <v>5</v>
      </c>
      <c r="M2855" t="b">
        <v>0</v>
      </c>
      <c r="N2855" t="s">
        <v>8269</v>
      </c>
      <c r="O2855">
        <f t="shared" si="225"/>
        <v>33</v>
      </c>
      <c r="P2855">
        <f t="shared" si="226"/>
        <v>26</v>
      </c>
      <c r="Q2855" s="10" t="s">
        <v>8315</v>
      </c>
      <c r="R2855" t="s">
        <v>8316</v>
      </c>
      <c r="S2855" s="14">
        <f t="shared" si="222"/>
        <v>42047.07640046296</v>
      </c>
      <c r="T2855" s="14">
        <f t="shared" si="223"/>
        <v>42077.034733796296</v>
      </c>
      <c r="U2855" s="12">
        <f t="shared" si="224"/>
        <v>2015</v>
      </c>
    </row>
    <row r="2856" spans="1:21" ht="43.2" x14ac:dyDescent="0.3">
      <c r="A2856">
        <v>3987</v>
      </c>
      <c r="B2856" s="3" t="s">
        <v>3983</v>
      </c>
      <c r="C2856" s="3" t="s">
        <v>8093</v>
      </c>
      <c r="D2856" s="6">
        <v>400</v>
      </c>
      <c r="E2856" s="8">
        <v>151</v>
      </c>
      <c r="F2856" t="s">
        <v>8220</v>
      </c>
      <c r="G2856" t="s">
        <v>8224</v>
      </c>
      <c r="H2856" t="s">
        <v>8246</v>
      </c>
      <c r="I2856">
        <v>1400278290</v>
      </c>
      <c r="J2856">
        <v>1399414290</v>
      </c>
      <c r="K2856" t="b">
        <v>0</v>
      </c>
      <c r="L2856">
        <v>13</v>
      </c>
      <c r="M2856" t="b">
        <v>0</v>
      </c>
      <c r="N2856" t="s">
        <v>8269</v>
      </c>
      <c r="O2856">
        <f t="shared" si="225"/>
        <v>38</v>
      </c>
      <c r="P2856">
        <f t="shared" si="226"/>
        <v>11.62</v>
      </c>
      <c r="Q2856" s="10" t="s">
        <v>8315</v>
      </c>
      <c r="R2856" t="s">
        <v>8316</v>
      </c>
      <c r="S2856" s="14">
        <f t="shared" si="222"/>
        <v>41765.92465277778</v>
      </c>
      <c r="T2856" s="14">
        <f t="shared" si="223"/>
        <v>41775.92465277778</v>
      </c>
      <c r="U2856" s="12">
        <f t="shared" si="224"/>
        <v>2014</v>
      </c>
    </row>
    <row r="2857" spans="1:21" ht="43.2" x14ac:dyDescent="0.3">
      <c r="A2857">
        <v>2849</v>
      </c>
      <c r="B2857" s="3" t="s">
        <v>2849</v>
      </c>
      <c r="C2857" s="3" t="s">
        <v>6959</v>
      </c>
      <c r="D2857" s="6">
        <v>500</v>
      </c>
      <c r="E2857" s="8">
        <v>5</v>
      </c>
      <c r="F2857" t="s">
        <v>8220</v>
      </c>
      <c r="G2857" t="s">
        <v>8224</v>
      </c>
      <c r="H2857" t="s">
        <v>8246</v>
      </c>
      <c r="I2857">
        <v>1461406600</v>
      </c>
      <c r="J2857">
        <v>1458814600</v>
      </c>
      <c r="K2857" t="b">
        <v>0</v>
      </c>
      <c r="L2857">
        <v>1</v>
      </c>
      <c r="M2857" t="b">
        <v>0</v>
      </c>
      <c r="N2857" t="s">
        <v>8269</v>
      </c>
      <c r="O2857">
        <f t="shared" si="225"/>
        <v>1</v>
      </c>
      <c r="P2857">
        <f t="shared" si="226"/>
        <v>5</v>
      </c>
      <c r="Q2857" s="10" t="s">
        <v>8315</v>
      </c>
      <c r="R2857" t="s">
        <v>8316</v>
      </c>
      <c r="S2857" s="14">
        <f t="shared" si="222"/>
        <v>42453.428240740745</v>
      </c>
      <c r="T2857" s="14">
        <f t="shared" si="223"/>
        <v>42483.428240740745</v>
      </c>
      <c r="U2857" s="12">
        <f t="shared" si="224"/>
        <v>2016</v>
      </c>
    </row>
    <row r="2858" spans="1:21" ht="43.2" x14ac:dyDescent="0.3">
      <c r="A2858">
        <v>2895</v>
      </c>
      <c r="B2858" s="3" t="s">
        <v>2895</v>
      </c>
      <c r="C2858" s="3" t="s">
        <v>7005</v>
      </c>
      <c r="D2858" s="6">
        <v>500</v>
      </c>
      <c r="E2858" s="8">
        <v>23</v>
      </c>
      <c r="F2858" t="s">
        <v>8220</v>
      </c>
      <c r="G2858" t="s">
        <v>8223</v>
      </c>
      <c r="H2858" t="s">
        <v>8245</v>
      </c>
      <c r="I2858">
        <v>1403470800</v>
      </c>
      <c r="J2858">
        <v>1403356792</v>
      </c>
      <c r="K2858" t="b">
        <v>0</v>
      </c>
      <c r="L2858">
        <v>4</v>
      </c>
      <c r="M2858" t="b">
        <v>0</v>
      </c>
      <c r="N2858" t="s">
        <v>8269</v>
      </c>
      <c r="O2858">
        <f t="shared" si="225"/>
        <v>5</v>
      </c>
      <c r="P2858">
        <f t="shared" si="226"/>
        <v>5.75</v>
      </c>
      <c r="Q2858" s="10" t="s">
        <v>8315</v>
      </c>
      <c r="R2858" t="s">
        <v>8316</v>
      </c>
      <c r="S2858" s="14">
        <f t="shared" si="222"/>
        <v>41811.555462962962</v>
      </c>
      <c r="T2858" s="14">
        <f t="shared" si="223"/>
        <v>41812.875</v>
      </c>
      <c r="U2858" s="12">
        <f t="shared" si="224"/>
        <v>2014</v>
      </c>
    </row>
    <row r="2859" spans="1:21" ht="57.6" x14ac:dyDescent="0.3">
      <c r="A2859">
        <v>3858</v>
      </c>
      <c r="B2859" s="3" t="s">
        <v>3855</v>
      </c>
      <c r="C2859" s="3" t="s">
        <v>7967</v>
      </c>
      <c r="D2859" s="6">
        <v>500</v>
      </c>
      <c r="E2859" s="8">
        <v>10</v>
      </c>
      <c r="F2859" t="s">
        <v>8220</v>
      </c>
      <c r="G2859" t="s">
        <v>8224</v>
      </c>
      <c r="H2859" t="s">
        <v>8246</v>
      </c>
      <c r="I2859">
        <v>1432328400</v>
      </c>
      <c r="J2859">
        <v>1430734844</v>
      </c>
      <c r="K2859" t="b">
        <v>0</v>
      </c>
      <c r="L2859">
        <v>1</v>
      </c>
      <c r="M2859" t="b">
        <v>0</v>
      </c>
      <c r="N2859" t="s">
        <v>8269</v>
      </c>
      <c r="O2859">
        <f t="shared" si="225"/>
        <v>2</v>
      </c>
      <c r="P2859">
        <f t="shared" si="226"/>
        <v>10</v>
      </c>
      <c r="Q2859" s="10" t="s">
        <v>8315</v>
      </c>
      <c r="R2859" t="s">
        <v>8316</v>
      </c>
      <c r="S2859" s="14">
        <f t="shared" si="222"/>
        <v>42128.431064814817</v>
      </c>
      <c r="T2859" s="14">
        <f t="shared" si="223"/>
        <v>42146.875</v>
      </c>
      <c r="U2859" s="12">
        <f t="shared" si="224"/>
        <v>2015</v>
      </c>
    </row>
    <row r="2860" spans="1:21" ht="28.8" x14ac:dyDescent="0.3">
      <c r="A2860">
        <v>3991</v>
      </c>
      <c r="B2860" s="3" t="s">
        <v>3987</v>
      </c>
      <c r="C2860" s="3" t="s">
        <v>8097</v>
      </c>
      <c r="D2860" s="6">
        <v>500</v>
      </c>
      <c r="E2860" s="8">
        <v>100</v>
      </c>
      <c r="F2860" t="s">
        <v>8220</v>
      </c>
      <c r="G2860" t="s">
        <v>8223</v>
      </c>
      <c r="H2860" t="s">
        <v>8245</v>
      </c>
      <c r="I2860">
        <v>1433086082</v>
      </c>
      <c r="J2860">
        <v>1430494082</v>
      </c>
      <c r="K2860" t="b">
        <v>0</v>
      </c>
      <c r="L2860">
        <v>1</v>
      </c>
      <c r="M2860" t="b">
        <v>0</v>
      </c>
      <c r="N2860" t="s">
        <v>8269</v>
      </c>
      <c r="O2860">
        <f t="shared" si="225"/>
        <v>20</v>
      </c>
      <c r="P2860">
        <f t="shared" si="226"/>
        <v>100</v>
      </c>
      <c r="Q2860" s="10" t="s">
        <v>8315</v>
      </c>
      <c r="R2860" t="s">
        <v>8316</v>
      </c>
      <c r="S2860" s="14">
        <f t="shared" si="222"/>
        <v>42125.644467592589</v>
      </c>
      <c r="T2860" s="14">
        <f t="shared" si="223"/>
        <v>42155.644467592589</v>
      </c>
      <c r="U2860" s="12">
        <f t="shared" si="224"/>
        <v>2015</v>
      </c>
    </row>
    <row r="2861" spans="1:21" x14ac:dyDescent="0.3">
      <c r="A2861">
        <v>4004</v>
      </c>
      <c r="B2861" s="3" t="s">
        <v>4000</v>
      </c>
      <c r="C2861" s="3" t="s">
        <v>8109</v>
      </c>
      <c r="D2861" s="6">
        <v>500</v>
      </c>
      <c r="E2861" s="8">
        <v>1</v>
      </c>
      <c r="F2861" t="s">
        <v>8220</v>
      </c>
      <c r="G2861" t="s">
        <v>8223</v>
      </c>
      <c r="H2861" t="s">
        <v>8245</v>
      </c>
      <c r="I2861">
        <v>1412740457</v>
      </c>
      <c r="J2861">
        <v>1410148457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0</v>
      </c>
      <c r="P2861">
        <f t="shared" si="226"/>
        <v>1</v>
      </c>
      <c r="Q2861" s="10" t="s">
        <v>8315</v>
      </c>
      <c r="R2861" t="s">
        <v>8316</v>
      </c>
      <c r="S2861" s="14">
        <f t="shared" si="222"/>
        <v>41890.16269675926</v>
      </c>
      <c r="T2861" s="14">
        <f t="shared" si="223"/>
        <v>41920.16269675926</v>
      </c>
      <c r="U2861" s="12">
        <f t="shared" si="224"/>
        <v>2014</v>
      </c>
    </row>
    <row r="2862" spans="1:21" ht="43.2" x14ac:dyDescent="0.3">
      <c r="A2862">
        <v>4016</v>
      </c>
      <c r="B2862" s="3" t="s">
        <v>4012</v>
      </c>
      <c r="C2862" s="3" t="s">
        <v>8121</v>
      </c>
      <c r="D2862" s="6">
        <v>500</v>
      </c>
      <c r="E2862" s="8">
        <v>70</v>
      </c>
      <c r="F2862" t="s">
        <v>8220</v>
      </c>
      <c r="G2862" t="s">
        <v>8224</v>
      </c>
      <c r="H2862" t="s">
        <v>8246</v>
      </c>
      <c r="I2862">
        <v>1410987400</v>
      </c>
      <c r="J2862">
        <v>1408395400</v>
      </c>
      <c r="K2862" t="b">
        <v>0</v>
      </c>
      <c r="L2862">
        <v>7</v>
      </c>
      <c r="M2862" t="b">
        <v>0</v>
      </c>
      <c r="N2862" t="s">
        <v>8269</v>
      </c>
      <c r="O2862">
        <f t="shared" si="225"/>
        <v>14</v>
      </c>
      <c r="P2862">
        <f t="shared" si="226"/>
        <v>10</v>
      </c>
      <c r="Q2862" s="10" t="s">
        <v>8315</v>
      </c>
      <c r="R2862" t="s">
        <v>8316</v>
      </c>
      <c r="S2862" s="14">
        <f t="shared" si="222"/>
        <v>41869.872685185182</v>
      </c>
      <c r="T2862" s="14">
        <f t="shared" si="223"/>
        <v>41899.872685185182</v>
      </c>
      <c r="U2862" s="12">
        <f t="shared" si="224"/>
        <v>2014</v>
      </c>
    </row>
    <row r="2863" spans="1:21" ht="43.2" x14ac:dyDescent="0.3">
      <c r="A2863">
        <v>4039</v>
      </c>
      <c r="B2863" s="3" t="s">
        <v>4035</v>
      </c>
      <c r="C2863" s="3" t="s">
        <v>8143</v>
      </c>
      <c r="D2863" s="6">
        <v>500</v>
      </c>
      <c r="E2863" s="8">
        <v>300</v>
      </c>
      <c r="F2863" t="s">
        <v>8220</v>
      </c>
      <c r="G2863" t="s">
        <v>8223</v>
      </c>
      <c r="H2863" t="s">
        <v>8245</v>
      </c>
      <c r="I2863">
        <v>1448949540</v>
      </c>
      <c r="J2863">
        <v>1446048367</v>
      </c>
      <c r="K2863" t="b">
        <v>0</v>
      </c>
      <c r="L2863">
        <v>5</v>
      </c>
      <c r="M2863" t="b">
        <v>0</v>
      </c>
      <c r="N2863" t="s">
        <v>8269</v>
      </c>
      <c r="O2863">
        <f t="shared" si="225"/>
        <v>60</v>
      </c>
      <c r="P2863">
        <f t="shared" si="226"/>
        <v>60</v>
      </c>
      <c r="Q2863" s="10" t="s">
        <v>8315</v>
      </c>
      <c r="R2863" t="s">
        <v>8316</v>
      </c>
      <c r="S2863" s="14">
        <f t="shared" si="222"/>
        <v>42305.670914351853</v>
      </c>
      <c r="T2863" s="14">
        <f t="shared" si="223"/>
        <v>42339.249305555553</v>
      </c>
      <c r="U2863" s="12">
        <f t="shared" si="224"/>
        <v>2015</v>
      </c>
    </row>
    <row r="2864" spans="1:21" ht="43.2" x14ac:dyDescent="0.3">
      <c r="A2864">
        <v>4051</v>
      </c>
      <c r="B2864" s="3" t="s">
        <v>4047</v>
      </c>
      <c r="C2864" s="3" t="s">
        <v>8155</v>
      </c>
      <c r="D2864" s="6">
        <v>500</v>
      </c>
      <c r="E2864" s="8">
        <v>0</v>
      </c>
      <c r="F2864" t="s">
        <v>8220</v>
      </c>
      <c r="G2864" t="s">
        <v>8223</v>
      </c>
      <c r="H2864" t="s">
        <v>8245</v>
      </c>
      <c r="I2864">
        <v>1399618380</v>
      </c>
      <c r="J2864">
        <v>1399058797</v>
      </c>
      <c r="K2864" t="b">
        <v>0</v>
      </c>
      <c r="L2864">
        <v>0</v>
      </c>
      <c r="M2864" t="b">
        <v>0</v>
      </c>
      <c r="N2864" t="s">
        <v>8269</v>
      </c>
      <c r="O2864">
        <f t="shared" si="225"/>
        <v>0</v>
      </c>
      <c r="P2864">
        <f t="shared" si="226"/>
        <v>0</v>
      </c>
      <c r="Q2864" s="10" t="s">
        <v>8315</v>
      </c>
      <c r="R2864" t="s">
        <v>8316</v>
      </c>
      <c r="S2864" s="14">
        <f t="shared" si="222"/>
        <v>41761.810150462967</v>
      </c>
      <c r="T2864" s="14">
        <f t="shared" si="223"/>
        <v>41768.286805555559</v>
      </c>
      <c r="U2864" s="12">
        <f t="shared" si="224"/>
        <v>2014</v>
      </c>
    </row>
    <row r="2865" spans="1:21" ht="43.2" x14ac:dyDescent="0.3">
      <c r="A2865">
        <v>4053</v>
      </c>
      <c r="B2865" s="3" t="s">
        <v>4049</v>
      </c>
      <c r="C2865" s="3" t="s">
        <v>8157</v>
      </c>
      <c r="D2865" s="6">
        <v>500</v>
      </c>
      <c r="E2865" s="8">
        <v>110</v>
      </c>
      <c r="F2865" t="s">
        <v>8220</v>
      </c>
      <c r="G2865" t="s">
        <v>8224</v>
      </c>
      <c r="H2865" t="s">
        <v>8246</v>
      </c>
      <c r="I2865">
        <v>1416081600</v>
      </c>
      <c r="J2865">
        <v>1413477228</v>
      </c>
      <c r="K2865" t="b">
        <v>0</v>
      </c>
      <c r="L2865">
        <v>2</v>
      </c>
      <c r="M2865" t="b">
        <v>0</v>
      </c>
      <c r="N2865" t="s">
        <v>8269</v>
      </c>
      <c r="O2865">
        <f t="shared" si="225"/>
        <v>22</v>
      </c>
      <c r="P2865">
        <f t="shared" si="226"/>
        <v>55</v>
      </c>
      <c r="Q2865" s="10" t="s">
        <v>8315</v>
      </c>
      <c r="R2865" t="s">
        <v>8316</v>
      </c>
      <c r="S2865" s="14">
        <f t="shared" si="222"/>
        <v>41928.690138888887</v>
      </c>
      <c r="T2865" s="14">
        <f t="shared" si="223"/>
        <v>41958.833333333328</v>
      </c>
      <c r="U2865" s="12">
        <f t="shared" si="224"/>
        <v>2014</v>
      </c>
    </row>
    <row r="2866" spans="1:21" ht="43.2" x14ac:dyDescent="0.3">
      <c r="A2866">
        <v>4102</v>
      </c>
      <c r="B2866" s="3" t="s">
        <v>4098</v>
      </c>
      <c r="C2866" s="3" t="s">
        <v>8205</v>
      </c>
      <c r="D2866" s="6">
        <v>500</v>
      </c>
      <c r="E2866" s="8">
        <v>137</v>
      </c>
      <c r="F2866" t="s">
        <v>8220</v>
      </c>
      <c r="G2866" t="s">
        <v>8223</v>
      </c>
      <c r="H2866" t="s">
        <v>8245</v>
      </c>
      <c r="I2866">
        <v>1463343673</v>
      </c>
      <c r="J2866">
        <v>1460751673</v>
      </c>
      <c r="K2866" t="b">
        <v>0</v>
      </c>
      <c r="L2866">
        <v>6</v>
      </c>
      <c r="M2866" t="b">
        <v>0</v>
      </c>
      <c r="N2866" t="s">
        <v>8269</v>
      </c>
      <c r="O2866">
        <f t="shared" si="225"/>
        <v>27</v>
      </c>
      <c r="P2866">
        <f t="shared" si="226"/>
        <v>22.83</v>
      </c>
      <c r="Q2866" s="10" t="s">
        <v>8315</v>
      </c>
      <c r="R2866" t="s">
        <v>8316</v>
      </c>
      <c r="S2866" s="14">
        <f t="shared" si="222"/>
        <v>42475.848067129627</v>
      </c>
      <c r="T2866" s="14">
        <f t="shared" si="223"/>
        <v>42505.848067129627</v>
      </c>
      <c r="U2866" s="12">
        <f t="shared" si="224"/>
        <v>2016</v>
      </c>
    </row>
    <row r="2867" spans="1:21" ht="43.2" x14ac:dyDescent="0.3">
      <c r="A2867">
        <v>4109</v>
      </c>
      <c r="B2867" s="3" t="s">
        <v>4105</v>
      </c>
      <c r="C2867" s="3" t="s">
        <v>8212</v>
      </c>
      <c r="D2867" s="6">
        <v>500</v>
      </c>
      <c r="E2867" s="8">
        <v>0</v>
      </c>
      <c r="F2867" t="s">
        <v>8220</v>
      </c>
      <c r="G2867" t="s">
        <v>8224</v>
      </c>
      <c r="H2867" t="s">
        <v>8246</v>
      </c>
      <c r="I2867">
        <v>1448805404</v>
      </c>
      <c r="J2867">
        <v>1446209804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>
        <f t="shared" si="226"/>
        <v>0</v>
      </c>
      <c r="Q2867" s="10" t="s">
        <v>8315</v>
      </c>
      <c r="R2867" t="s">
        <v>8316</v>
      </c>
      <c r="S2867" s="14">
        <f t="shared" si="222"/>
        <v>42307.539398148147</v>
      </c>
      <c r="T2867" s="14">
        <f t="shared" si="223"/>
        <v>42337.581064814818</v>
      </c>
      <c r="U2867" s="12">
        <f t="shared" si="224"/>
        <v>2015</v>
      </c>
    </row>
    <row r="2868" spans="1:21" ht="43.2" x14ac:dyDescent="0.3">
      <c r="A2868">
        <v>4061</v>
      </c>
      <c r="B2868" s="3" t="s">
        <v>4057</v>
      </c>
      <c r="C2868" s="3" t="s">
        <v>8165</v>
      </c>
      <c r="D2868" s="6">
        <v>525</v>
      </c>
      <c r="E2868" s="8">
        <v>0</v>
      </c>
      <c r="F2868" t="s">
        <v>8220</v>
      </c>
      <c r="G2868" t="s">
        <v>8223</v>
      </c>
      <c r="H2868" t="s">
        <v>8245</v>
      </c>
      <c r="I2868">
        <v>1461205423</v>
      </c>
      <c r="J2868">
        <v>1456025023</v>
      </c>
      <c r="K2868" t="b">
        <v>0</v>
      </c>
      <c r="L2868">
        <v>0</v>
      </c>
      <c r="M2868" t="b">
        <v>0</v>
      </c>
      <c r="N2868" t="s">
        <v>8269</v>
      </c>
      <c r="O2868">
        <f t="shared" si="225"/>
        <v>0</v>
      </c>
      <c r="P2868">
        <f t="shared" si="226"/>
        <v>0</v>
      </c>
      <c r="Q2868" s="10" t="s">
        <v>8315</v>
      </c>
      <c r="R2868" t="s">
        <v>8316</v>
      </c>
      <c r="S2868" s="14">
        <f t="shared" si="222"/>
        <v>42421.141469907408</v>
      </c>
      <c r="T2868" s="14">
        <f t="shared" si="223"/>
        <v>42481.099803240737</v>
      </c>
      <c r="U2868" s="12">
        <f t="shared" si="224"/>
        <v>2016</v>
      </c>
    </row>
    <row r="2869" spans="1:21" ht="43.2" x14ac:dyDescent="0.3">
      <c r="A2869">
        <v>2844</v>
      </c>
      <c r="B2869" s="3" t="s">
        <v>2844</v>
      </c>
      <c r="C2869" s="3" t="s">
        <v>6954</v>
      </c>
      <c r="D2869" s="6">
        <v>550</v>
      </c>
      <c r="E2869" s="8">
        <v>30</v>
      </c>
      <c r="F2869" t="s">
        <v>8220</v>
      </c>
      <c r="G2869" t="s">
        <v>8238</v>
      </c>
      <c r="H2869" t="s">
        <v>8248</v>
      </c>
      <c r="I2869">
        <v>1483535180</v>
      </c>
      <c r="J2869">
        <v>1480943180</v>
      </c>
      <c r="K2869" t="b">
        <v>0</v>
      </c>
      <c r="L2869">
        <v>1</v>
      </c>
      <c r="M2869" t="b">
        <v>0</v>
      </c>
      <c r="N2869" t="s">
        <v>8269</v>
      </c>
      <c r="O2869">
        <f t="shared" si="225"/>
        <v>5</v>
      </c>
      <c r="P2869">
        <f t="shared" si="226"/>
        <v>30</v>
      </c>
      <c r="Q2869" s="10" t="s">
        <v>8315</v>
      </c>
      <c r="R2869" t="s">
        <v>8316</v>
      </c>
      <c r="S2869" s="14">
        <f t="shared" si="222"/>
        <v>42709.546064814815</v>
      </c>
      <c r="T2869" s="14">
        <f t="shared" si="223"/>
        <v>42739.546064814815</v>
      </c>
      <c r="U2869" s="12">
        <f t="shared" si="224"/>
        <v>2016</v>
      </c>
    </row>
    <row r="2870" spans="1:21" ht="57.6" x14ac:dyDescent="0.3">
      <c r="A2870">
        <v>4012</v>
      </c>
      <c r="B2870" s="3" t="s">
        <v>4008</v>
      </c>
      <c r="C2870" s="3" t="s">
        <v>8117</v>
      </c>
      <c r="D2870" s="6">
        <v>575</v>
      </c>
      <c r="E2870" s="8">
        <v>0</v>
      </c>
      <c r="F2870" t="s">
        <v>8220</v>
      </c>
      <c r="G2870" t="s">
        <v>8224</v>
      </c>
      <c r="H2870" t="s">
        <v>8246</v>
      </c>
      <c r="I2870">
        <v>1430571849</v>
      </c>
      <c r="J2870">
        <v>1427979849</v>
      </c>
      <c r="K2870" t="b">
        <v>0</v>
      </c>
      <c r="L2870">
        <v>0</v>
      </c>
      <c r="M2870" t="b">
        <v>0</v>
      </c>
      <c r="N2870" t="s">
        <v>8269</v>
      </c>
      <c r="O2870">
        <f t="shared" si="225"/>
        <v>0</v>
      </c>
      <c r="P2870">
        <f t="shared" si="226"/>
        <v>0</v>
      </c>
      <c r="Q2870" s="10" t="s">
        <v>8315</v>
      </c>
      <c r="R2870" t="s">
        <v>8316</v>
      </c>
      <c r="S2870" s="14">
        <f t="shared" si="222"/>
        <v>42096.544548611113</v>
      </c>
      <c r="T2870" s="14">
        <f t="shared" si="223"/>
        <v>42126.544548611113</v>
      </c>
      <c r="U2870" s="12">
        <f t="shared" si="224"/>
        <v>2015</v>
      </c>
    </row>
    <row r="2871" spans="1:21" ht="57.6" x14ac:dyDescent="0.3">
      <c r="A2871">
        <v>2855</v>
      </c>
      <c r="B2871" s="3" t="s">
        <v>2855</v>
      </c>
      <c r="C2871" s="3" t="s">
        <v>6965</v>
      </c>
      <c r="D2871" s="6">
        <v>600</v>
      </c>
      <c r="E2871" s="8">
        <v>300</v>
      </c>
      <c r="F2871" t="s">
        <v>8220</v>
      </c>
      <c r="G2871" t="s">
        <v>8223</v>
      </c>
      <c r="H2871" t="s">
        <v>8245</v>
      </c>
      <c r="I2871">
        <v>1454110440</v>
      </c>
      <c r="J2871">
        <v>1451607071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50</v>
      </c>
      <c r="P2871">
        <f t="shared" si="226"/>
        <v>60</v>
      </c>
      <c r="Q2871" s="10" t="s">
        <v>8315</v>
      </c>
      <c r="R2871" t="s">
        <v>8316</v>
      </c>
      <c r="S2871" s="14">
        <f t="shared" si="222"/>
        <v>42370.007766203707</v>
      </c>
      <c r="T2871" s="14">
        <f t="shared" si="223"/>
        <v>42398.981944444444</v>
      </c>
      <c r="U2871" s="12">
        <f t="shared" si="224"/>
        <v>2016</v>
      </c>
    </row>
    <row r="2872" spans="1:21" ht="43.2" x14ac:dyDescent="0.3">
      <c r="A2872">
        <v>2919</v>
      </c>
      <c r="B2872" s="3" t="s">
        <v>2919</v>
      </c>
      <c r="C2872" s="3" t="s">
        <v>7029</v>
      </c>
      <c r="D2872" s="6">
        <v>600</v>
      </c>
      <c r="E2872" s="8">
        <v>51</v>
      </c>
      <c r="F2872" t="s">
        <v>8220</v>
      </c>
      <c r="G2872" t="s">
        <v>8223</v>
      </c>
      <c r="H2872" t="s">
        <v>8245</v>
      </c>
      <c r="I2872">
        <v>1407250329</v>
      </c>
      <c r="J2872">
        <v>1404658329</v>
      </c>
      <c r="K2872" t="b">
        <v>0</v>
      </c>
      <c r="L2872">
        <v>6</v>
      </c>
      <c r="M2872" t="b">
        <v>0</v>
      </c>
      <c r="N2872" t="s">
        <v>8269</v>
      </c>
      <c r="O2872">
        <f t="shared" si="225"/>
        <v>9</v>
      </c>
      <c r="P2872">
        <f t="shared" si="226"/>
        <v>8.5</v>
      </c>
      <c r="Q2872" s="10" t="s">
        <v>8315</v>
      </c>
      <c r="R2872" t="s">
        <v>8316</v>
      </c>
      <c r="S2872" s="14">
        <f t="shared" si="222"/>
        <v>41826.61954861111</v>
      </c>
      <c r="T2872" s="14">
        <f t="shared" si="223"/>
        <v>41856.61954861111</v>
      </c>
      <c r="U2872" s="12">
        <f t="shared" si="224"/>
        <v>2014</v>
      </c>
    </row>
    <row r="2873" spans="1:21" ht="43.2" x14ac:dyDescent="0.3">
      <c r="A2873">
        <v>4020</v>
      </c>
      <c r="B2873" s="3" t="s">
        <v>4016</v>
      </c>
      <c r="C2873" s="3" t="s">
        <v>8125</v>
      </c>
      <c r="D2873" s="6">
        <v>600</v>
      </c>
      <c r="E2873" s="8">
        <v>100</v>
      </c>
      <c r="F2873" t="s">
        <v>8220</v>
      </c>
      <c r="G2873" t="s">
        <v>8223</v>
      </c>
      <c r="H2873" t="s">
        <v>8245</v>
      </c>
      <c r="I2873">
        <v>1427168099</v>
      </c>
      <c r="J2873">
        <v>1424579699</v>
      </c>
      <c r="K2873" t="b">
        <v>0</v>
      </c>
      <c r="L2873">
        <v>3</v>
      </c>
      <c r="M2873" t="b">
        <v>0</v>
      </c>
      <c r="N2873" t="s">
        <v>8269</v>
      </c>
      <c r="O2873">
        <f t="shared" si="225"/>
        <v>17</v>
      </c>
      <c r="P2873">
        <f t="shared" si="226"/>
        <v>33.33</v>
      </c>
      <c r="Q2873" s="10" t="s">
        <v>8315</v>
      </c>
      <c r="R2873" t="s">
        <v>8316</v>
      </c>
      <c r="S2873" s="14">
        <f t="shared" si="222"/>
        <v>42057.190960648149</v>
      </c>
      <c r="T2873" s="14">
        <f t="shared" si="223"/>
        <v>42087.149293981478</v>
      </c>
      <c r="U2873" s="12">
        <f t="shared" si="224"/>
        <v>2015</v>
      </c>
    </row>
    <row r="2874" spans="1:21" ht="43.2" x14ac:dyDescent="0.3">
      <c r="A2874">
        <v>4044</v>
      </c>
      <c r="B2874" s="3" t="s">
        <v>4040</v>
      </c>
      <c r="C2874" s="3" t="s">
        <v>8148</v>
      </c>
      <c r="D2874" s="6">
        <v>600</v>
      </c>
      <c r="E2874" s="8">
        <v>225</v>
      </c>
      <c r="F2874" t="s">
        <v>8220</v>
      </c>
      <c r="G2874" t="s">
        <v>8223</v>
      </c>
      <c r="H2874" t="s">
        <v>8245</v>
      </c>
      <c r="I2874">
        <v>1428642000</v>
      </c>
      <c r="J2874">
        <v>1426050982</v>
      </c>
      <c r="K2874" t="b">
        <v>0</v>
      </c>
      <c r="L2874">
        <v>4</v>
      </c>
      <c r="M2874" t="b">
        <v>0</v>
      </c>
      <c r="N2874" t="s">
        <v>8269</v>
      </c>
      <c r="O2874">
        <f t="shared" si="225"/>
        <v>38</v>
      </c>
      <c r="P2874">
        <f t="shared" si="226"/>
        <v>56.25</v>
      </c>
      <c r="Q2874" s="10" t="s">
        <v>8315</v>
      </c>
      <c r="R2874" t="s">
        <v>8316</v>
      </c>
      <c r="S2874" s="14">
        <f t="shared" si="222"/>
        <v>42074.219699074078</v>
      </c>
      <c r="T2874" s="14">
        <f t="shared" si="223"/>
        <v>42104.208333333328</v>
      </c>
      <c r="U2874" s="12">
        <f t="shared" si="224"/>
        <v>2015</v>
      </c>
    </row>
    <row r="2875" spans="1:21" ht="43.2" x14ac:dyDescent="0.3">
      <c r="A2875">
        <v>4101</v>
      </c>
      <c r="B2875" s="3" t="s">
        <v>4097</v>
      </c>
      <c r="C2875" s="3" t="s">
        <v>8204</v>
      </c>
      <c r="D2875" s="6">
        <v>600</v>
      </c>
      <c r="E2875" s="8">
        <v>0</v>
      </c>
      <c r="F2875" t="s">
        <v>8220</v>
      </c>
      <c r="G2875" t="s">
        <v>8223</v>
      </c>
      <c r="H2875" t="s">
        <v>8245</v>
      </c>
      <c r="I2875">
        <v>1485380482</v>
      </c>
      <c r="J2875">
        <v>1482788482</v>
      </c>
      <c r="K2875" t="b">
        <v>0</v>
      </c>
      <c r="L2875">
        <v>0</v>
      </c>
      <c r="M2875" t="b">
        <v>0</v>
      </c>
      <c r="N2875" t="s">
        <v>8269</v>
      </c>
      <c r="O2875">
        <f t="shared" si="225"/>
        <v>0</v>
      </c>
      <c r="P2875">
        <f t="shared" si="226"/>
        <v>0</v>
      </c>
      <c r="Q2875" s="10" t="s">
        <v>8315</v>
      </c>
      <c r="R2875" t="s">
        <v>8316</v>
      </c>
      <c r="S2875" s="14">
        <f t="shared" si="222"/>
        <v>42730.903726851851</v>
      </c>
      <c r="T2875" s="14">
        <f t="shared" si="223"/>
        <v>42760.903726851851</v>
      </c>
      <c r="U2875" s="12">
        <f t="shared" si="224"/>
        <v>2016</v>
      </c>
    </row>
    <row r="2876" spans="1:21" ht="43.2" x14ac:dyDescent="0.3">
      <c r="A2876">
        <v>3975</v>
      </c>
      <c r="B2876" s="3" t="s">
        <v>3972</v>
      </c>
      <c r="C2876" s="3" t="s">
        <v>8082</v>
      </c>
      <c r="D2876" s="6">
        <v>678</v>
      </c>
      <c r="E2876" s="8">
        <v>0</v>
      </c>
      <c r="F2876" t="s">
        <v>8220</v>
      </c>
      <c r="G2876" t="s">
        <v>8223</v>
      </c>
      <c r="H2876" t="s">
        <v>8245</v>
      </c>
      <c r="I2876">
        <v>1468442898</v>
      </c>
      <c r="J2876">
        <v>1465850898</v>
      </c>
      <c r="K2876" t="b">
        <v>0</v>
      </c>
      <c r="L2876">
        <v>0</v>
      </c>
      <c r="M2876" t="b">
        <v>0</v>
      </c>
      <c r="N2876" t="s">
        <v>8269</v>
      </c>
      <c r="O2876">
        <f t="shared" si="225"/>
        <v>0</v>
      </c>
      <c r="P2876">
        <f t="shared" si="226"/>
        <v>0</v>
      </c>
      <c r="Q2876" s="10" t="s">
        <v>8315</v>
      </c>
      <c r="R2876" t="s">
        <v>8316</v>
      </c>
      <c r="S2876" s="14">
        <f t="shared" si="222"/>
        <v>42534.866875</v>
      </c>
      <c r="T2876" s="14">
        <f t="shared" si="223"/>
        <v>42564.866875</v>
      </c>
      <c r="U2876" s="12">
        <f t="shared" si="224"/>
        <v>2016</v>
      </c>
    </row>
    <row r="2877" spans="1:21" ht="43.2" x14ac:dyDescent="0.3">
      <c r="A2877">
        <v>3737</v>
      </c>
      <c r="B2877" s="3" t="s">
        <v>3734</v>
      </c>
      <c r="C2877" s="3" t="s">
        <v>7847</v>
      </c>
      <c r="D2877" s="6">
        <v>700</v>
      </c>
      <c r="E2877" s="8">
        <v>150</v>
      </c>
      <c r="F2877" t="s">
        <v>8220</v>
      </c>
      <c r="G2877" t="s">
        <v>8223</v>
      </c>
      <c r="H2877" t="s">
        <v>8245</v>
      </c>
      <c r="I2877">
        <v>1447311540</v>
      </c>
      <c r="J2877">
        <v>1445358903</v>
      </c>
      <c r="K2877" t="b">
        <v>0</v>
      </c>
      <c r="L2877">
        <v>4</v>
      </c>
      <c r="M2877" t="b">
        <v>0</v>
      </c>
      <c r="N2877" t="s">
        <v>8269</v>
      </c>
      <c r="O2877">
        <f t="shared" si="225"/>
        <v>21</v>
      </c>
      <c r="P2877">
        <f t="shared" si="226"/>
        <v>37.5</v>
      </c>
      <c r="Q2877" s="10" t="s">
        <v>8315</v>
      </c>
      <c r="R2877" t="s">
        <v>8316</v>
      </c>
      <c r="S2877" s="14">
        <f t="shared" si="222"/>
        <v>42297.691006944442</v>
      </c>
      <c r="T2877" s="14">
        <f t="shared" si="223"/>
        <v>42320.290972222225</v>
      </c>
      <c r="U2877" s="12">
        <f t="shared" si="224"/>
        <v>2015</v>
      </c>
    </row>
    <row r="2878" spans="1:21" ht="57.6" x14ac:dyDescent="0.3">
      <c r="A2878">
        <v>4037</v>
      </c>
      <c r="B2878" s="3" t="s">
        <v>4033</v>
      </c>
      <c r="C2878" s="3" t="s">
        <v>8141</v>
      </c>
      <c r="D2878" s="6">
        <v>700</v>
      </c>
      <c r="E2878" s="8">
        <v>80</v>
      </c>
      <c r="F2878" t="s">
        <v>8220</v>
      </c>
      <c r="G2878" t="s">
        <v>8223</v>
      </c>
      <c r="H2878" t="s">
        <v>8245</v>
      </c>
      <c r="I2878">
        <v>1464099900</v>
      </c>
      <c r="J2878">
        <v>1462585315</v>
      </c>
      <c r="K2878" t="b">
        <v>0</v>
      </c>
      <c r="L2878">
        <v>2</v>
      </c>
      <c r="M2878" t="b">
        <v>0</v>
      </c>
      <c r="N2878" t="s">
        <v>8269</v>
      </c>
      <c r="O2878">
        <f t="shared" si="225"/>
        <v>11</v>
      </c>
      <c r="P2878">
        <f t="shared" si="226"/>
        <v>40</v>
      </c>
      <c r="Q2878" s="10" t="s">
        <v>8315</v>
      </c>
      <c r="R2878" t="s">
        <v>8316</v>
      </c>
      <c r="S2878" s="14">
        <f t="shared" si="222"/>
        <v>42497.070775462969</v>
      </c>
      <c r="T2878" s="14">
        <f t="shared" si="223"/>
        <v>42514.600694444445</v>
      </c>
      <c r="U2878" s="12">
        <f t="shared" si="224"/>
        <v>2016</v>
      </c>
    </row>
    <row r="2879" spans="1:21" ht="43.2" x14ac:dyDescent="0.3">
      <c r="A2879">
        <v>4076</v>
      </c>
      <c r="B2879" s="3" t="s">
        <v>4072</v>
      </c>
      <c r="C2879" s="3" t="s">
        <v>8179</v>
      </c>
      <c r="D2879" s="6">
        <v>700</v>
      </c>
      <c r="E2879" s="8">
        <v>0</v>
      </c>
      <c r="F2879" t="s">
        <v>8220</v>
      </c>
      <c r="G2879" t="s">
        <v>8223</v>
      </c>
      <c r="H2879" t="s">
        <v>8245</v>
      </c>
      <c r="I2879">
        <v>1413921060</v>
      </c>
      <c r="J2879">
        <v>1411499149</v>
      </c>
      <c r="K2879" t="b">
        <v>0</v>
      </c>
      <c r="L2879">
        <v>0</v>
      </c>
      <c r="M2879" t="b">
        <v>0</v>
      </c>
      <c r="N2879" t="s">
        <v>8269</v>
      </c>
      <c r="O2879">
        <f t="shared" si="225"/>
        <v>0</v>
      </c>
      <c r="P2879">
        <f t="shared" si="226"/>
        <v>0</v>
      </c>
      <c r="Q2879" s="10" t="s">
        <v>8315</v>
      </c>
      <c r="R2879" t="s">
        <v>8316</v>
      </c>
      <c r="S2879" s="14">
        <f t="shared" si="222"/>
        <v>41905.795706018522</v>
      </c>
      <c r="T2879" s="14">
        <f t="shared" si="223"/>
        <v>41933.82708333333</v>
      </c>
      <c r="U2879" s="12">
        <f t="shared" si="224"/>
        <v>2014</v>
      </c>
    </row>
    <row r="2880" spans="1:21" ht="43.2" x14ac:dyDescent="0.3">
      <c r="A2880">
        <v>2882</v>
      </c>
      <c r="B2880" s="3" t="s">
        <v>2882</v>
      </c>
      <c r="C2880" s="3" t="s">
        <v>6992</v>
      </c>
      <c r="D2880" s="6">
        <v>750</v>
      </c>
      <c r="E2880" s="8">
        <v>252</v>
      </c>
      <c r="F2880" t="s">
        <v>8220</v>
      </c>
      <c r="G2880" t="s">
        <v>8223</v>
      </c>
      <c r="H2880" t="s">
        <v>8245</v>
      </c>
      <c r="I2880">
        <v>1462112318</v>
      </c>
      <c r="J2880">
        <v>1459520318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34</v>
      </c>
      <c r="P2880">
        <f t="shared" si="226"/>
        <v>63</v>
      </c>
      <c r="Q2880" s="10" t="s">
        <v>8315</v>
      </c>
      <c r="R2880" t="s">
        <v>8316</v>
      </c>
      <c r="S2880" s="14">
        <f t="shared" si="222"/>
        <v>42461.596273148149</v>
      </c>
      <c r="T2880" s="14">
        <f t="shared" si="223"/>
        <v>42491.596273148149</v>
      </c>
      <c r="U2880" s="12">
        <f t="shared" si="224"/>
        <v>2016</v>
      </c>
    </row>
    <row r="2881" spans="1:21" ht="43.2" x14ac:dyDescent="0.3">
      <c r="A2881">
        <v>2901</v>
      </c>
      <c r="B2881" s="3" t="s">
        <v>2901</v>
      </c>
      <c r="C2881" s="3" t="s">
        <v>7011</v>
      </c>
      <c r="D2881" s="6">
        <v>750</v>
      </c>
      <c r="E2881" s="8">
        <v>6</v>
      </c>
      <c r="F2881" t="s">
        <v>8220</v>
      </c>
      <c r="G2881" t="s">
        <v>8223</v>
      </c>
      <c r="H2881" t="s">
        <v>8245</v>
      </c>
      <c r="I2881">
        <v>1423345339</v>
      </c>
      <c r="J2881">
        <v>1418161339</v>
      </c>
      <c r="K2881" t="b">
        <v>0</v>
      </c>
      <c r="L2881">
        <v>2</v>
      </c>
      <c r="M2881" t="b">
        <v>0</v>
      </c>
      <c r="N2881" t="s">
        <v>8269</v>
      </c>
      <c r="O2881">
        <f t="shared" si="225"/>
        <v>1</v>
      </c>
      <c r="P2881">
        <f t="shared" si="226"/>
        <v>3</v>
      </c>
      <c r="Q2881" s="10" t="s">
        <v>8315</v>
      </c>
      <c r="R2881" t="s">
        <v>8316</v>
      </c>
      <c r="S2881" s="14">
        <f t="shared" si="222"/>
        <v>41982.904386574075</v>
      </c>
      <c r="T2881" s="14">
        <f t="shared" si="223"/>
        <v>42042.904386574075</v>
      </c>
      <c r="U2881" s="12">
        <f t="shared" si="224"/>
        <v>2014</v>
      </c>
    </row>
    <row r="2882" spans="1:21" ht="43.2" x14ac:dyDescent="0.3">
      <c r="A2882">
        <v>3908</v>
      </c>
      <c r="B2882" s="3" t="s">
        <v>3905</v>
      </c>
      <c r="C2882" s="3" t="s">
        <v>8016</v>
      </c>
      <c r="D2882" s="6">
        <v>750</v>
      </c>
      <c r="E2882" s="8">
        <v>65</v>
      </c>
      <c r="F2882" t="s">
        <v>8220</v>
      </c>
      <c r="G2882" t="s">
        <v>8223</v>
      </c>
      <c r="H2882" t="s">
        <v>8245</v>
      </c>
      <c r="I2882">
        <v>1406603696</v>
      </c>
      <c r="J2882">
        <v>1405307696</v>
      </c>
      <c r="K2882" t="b">
        <v>0</v>
      </c>
      <c r="L2882">
        <v>4</v>
      </c>
      <c r="M2882" t="b">
        <v>0</v>
      </c>
      <c r="N2882" t="s">
        <v>8269</v>
      </c>
      <c r="O2882">
        <f t="shared" si="225"/>
        <v>9</v>
      </c>
      <c r="P2882">
        <f t="shared" si="226"/>
        <v>16.25</v>
      </c>
      <c r="Q2882" s="10" t="s">
        <v>8315</v>
      </c>
      <c r="R2882" t="s">
        <v>8316</v>
      </c>
      <c r="S2882" s="14">
        <f t="shared" si="222"/>
        <v>41834.135370370372</v>
      </c>
      <c r="T2882" s="14">
        <f t="shared" si="223"/>
        <v>41849.135370370372</v>
      </c>
      <c r="U2882" s="12">
        <f t="shared" si="224"/>
        <v>2014</v>
      </c>
    </row>
    <row r="2883" spans="1:21" ht="43.2" x14ac:dyDescent="0.3">
      <c r="A2883">
        <v>3922</v>
      </c>
      <c r="B2883" s="3" t="s">
        <v>3919</v>
      </c>
      <c r="C2883" s="3" t="s">
        <v>8030</v>
      </c>
      <c r="D2883" s="6">
        <v>750</v>
      </c>
      <c r="E2883" s="8">
        <v>61</v>
      </c>
      <c r="F2883" t="s">
        <v>8220</v>
      </c>
      <c r="G2883" t="s">
        <v>8223</v>
      </c>
      <c r="H2883" t="s">
        <v>8245</v>
      </c>
      <c r="I2883">
        <v>1425337200</v>
      </c>
      <c r="J2883">
        <v>1421432810</v>
      </c>
      <c r="K2883" t="b">
        <v>0</v>
      </c>
      <c r="L2883">
        <v>6</v>
      </c>
      <c r="M2883" t="b">
        <v>0</v>
      </c>
      <c r="N2883" t="s">
        <v>8269</v>
      </c>
      <c r="O2883">
        <f t="shared" si="225"/>
        <v>8</v>
      </c>
      <c r="P2883">
        <f t="shared" si="226"/>
        <v>10.17</v>
      </c>
      <c r="Q2883" s="10" t="s">
        <v>8315</v>
      </c>
      <c r="R2883" t="s">
        <v>8316</v>
      </c>
      <c r="S2883" s="14">
        <f t="shared" ref="S2883:S2946" si="227">(((J2883/60)/60)/24)+DATE(1970,1,1)</f>
        <v>42020.768634259264</v>
      </c>
      <c r="T2883" s="14">
        <f t="shared" ref="T2883:T2946" si="228">(((I2883/60)/60)/24)+DATE(1970,1,1)</f>
        <v>42065.958333333328</v>
      </c>
      <c r="U2883" s="12">
        <f t="shared" ref="U2883:U2946" si="229">YEAR(S2883)</f>
        <v>2015</v>
      </c>
    </row>
    <row r="2884" spans="1:21" ht="28.8" x14ac:dyDescent="0.3">
      <c r="A2884">
        <v>3891</v>
      </c>
      <c r="B2884" s="3" t="s">
        <v>3888</v>
      </c>
      <c r="C2884" s="3" t="s">
        <v>7999</v>
      </c>
      <c r="D2884" s="6">
        <v>800</v>
      </c>
      <c r="E2884" s="8">
        <v>260</v>
      </c>
      <c r="F2884" t="s">
        <v>8220</v>
      </c>
      <c r="G2884" t="s">
        <v>8223</v>
      </c>
      <c r="H2884" t="s">
        <v>8245</v>
      </c>
      <c r="I2884">
        <v>1427086740</v>
      </c>
      <c r="J2884">
        <v>1424488244</v>
      </c>
      <c r="K2884" t="b">
        <v>0</v>
      </c>
      <c r="L2884">
        <v>7</v>
      </c>
      <c r="M2884" t="b">
        <v>0</v>
      </c>
      <c r="N2884" t="s">
        <v>8269</v>
      </c>
      <c r="O2884">
        <f t="shared" si="225"/>
        <v>33</v>
      </c>
      <c r="P2884">
        <f t="shared" si="226"/>
        <v>37.14</v>
      </c>
      <c r="Q2884" s="10" t="s">
        <v>8315</v>
      </c>
      <c r="R2884" t="s">
        <v>8316</v>
      </c>
      <c r="S2884" s="14">
        <f t="shared" si="227"/>
        <v>42056.1324537037</v>
      </c>
      <c r="T2884" s="14">
        <f t="shared" si="228"/>
        <v>42086.207638888889</v>
      </c>
      <c r="U2884" s="12">
        <f t="shared" si="229"/>
        <v>2015</v>
      </c>
    </row>
    <row r="2885" spans="1:21" ht="43.2" x14ac:dyDescent="0.3">
      <c r="A2885">
        <v>4024</v>
      </c>
      <c r="B2885" s="3" t="s">
        <v>4020</v>
      </c>
      <c r="C2885" s="3" t="s">
        <v>8129</v>
      </c>
      <c r="D2885" s="6">
        <v>800</v>
      </c>
      <c r="E2885" s="8">
        <v>10</v>
      </c>
      <c r="F2885" t="s">
        <v>8220</v>
      </c>
      <c r="G2885" t="s">
        <v>8223</v>
      </c>
      <c r="H2885" t="s">
        <v>8245</v>
      </c>
      <c r="I2885">
        <v>1441037097</v>
      </c>
      <c r="J2885">
        <v>1438445097</v>
      </c>
      <c r="K2885" t="b">
        <v>0</v>
      </c>
      <c r="L2885">
        <v>1</v>
      </c>
      <c r="M2885" t="b">
        <v>0</v>
      </c>
      <c r="N2885" t="s">
        <v>8269</v>
      </c>
      <c r="O2885">
        <f t="shared" si="225"/>
        <v>1</v>
      </c>
      <c r="P2885">
        <f t="shared" si="226"/>
        <v>10</v>
      </c>
      <c r="Q2885" s="10" t="s">
        <v>8315</v>
      </c>
      <c r="R2885" t="s">
        <v>8316</v>
      </c>
      <c r="S2885" s="14">
        <f t="shared" si="227"/>
        <v>42217.670104166667</v>
      </c>
      <c r="T2885" s="14">
        <f t="shared" si="228"/>
        <v>42247.670104166667</v>
      </c>
      <c r="U2885" s="12">
        <f t="shared" si="229"/>
        <v>2015</v>
      </c>
    </row>
    <row r="2886" spans="1:21" ht="43.2" x14ac:dyDescent="0.3">
      <c r="A2886">
        <v>3732</v>
      </c>
      <c r="B2886" s="3" t="s">
        <v>3729</v>
      </c>
      <c r="C2886" s="3" t="s">
        <v>7842</v>
      </c>
      <c r="D2886" s="6">
        <v>850</v>
      </c>
      <c r="E2886" s="8">
        <v>131</v>
      </c>
      <c r="F2886" t="s">
        <v>8220</v>
      </c>
      <c r="G2886" t="s">
        <v>8232</v>
      </c>
      <c r="H2886" t="s">
        <v>8248</v>
      </c>
      <c r="I2886">
        <v>1422100800</v>
      </c>
      <c r="J2886">
        <v>1416932133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15</v>
      </c>
      <c r="P2886">
        <f t="shared" si="226"/>
        <v>32.75</v>
      </c>
      <c r="Q2886" s="10" t="s">
        <v>8315</v>
      </c>
      <c r="R2886" t="s">
        <v>8316</v>
      </c>
      <c r="S2886" s="14">
        <f t="shared" si="227"/>
        <v>41968.677465277782</v>
      </c>
      <c r="T2886" s="14">
        <f t="shared" si="228"/>
        <v>42028.5</v>
      </c>
      <c r="U2886" s="12">
        <f t="shared" si="229"/>
        <v>2014</v>
      </c>
    </row>
    <row r="2887" spans="1:21" ht="57.6" x14ac:dyDescent="0.3">
      <c r="A2887">
        <v>3982</v>
      </c>
      <c r="B2887" s="3" t="s">
        <v>3978</v>
      </c>
      <c r="C2887" s="3" t="s">
        <v>8088</v>
      </c>
      <c r="D2887" s="6">
        <v>850</v>
      </c>
      <c r="E2887" s="8">
        <v>170</v>
      </c>
      <c r="F2887" t="s">
        <v>8220</v>
      </c>
      <c r="G2887" t="s">
        <v>8224</v>
      </c>
      <c r="H2887" t="s">
        <v>8246</v>
      </c>
      <c r="I2887">
        <v>1436297180</v>
      </c>
      <c r="J2887">
        <v>1431113180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20</v>
      </c>
      <c r="P2887">
        <f t="shared" si="226"/>
        <v>34</v>
      </c>
      <c r="Q2887" s="10" t="s">
        <v>8315</v>
      </c>
      <c r="R2887" t="s">
        <v>8316</v>
      </c>
      <c r="S2887" s="14">
        <f t="shared" si="227"/>
        <v>42132.809953703705</v>
      </c>
      <c r="T2887" s="14">
        <f t="shared" si="228"/>
        <v>42192.809953703705</v>
      </c>
      <c r="U2887" s="12">
        <f t="shared" si="229"/>
        <v>2015</v>
      </c>
    </row>
    <row r="2888" spans="1:21" ht="43.2" x14ac:dyDescent="0.3">
      <c r="A2888">
        <v>2841</v>
      </c>
      <c r="B2888" s="3" t="s">
        <v>2841</v>
      </c>
      <c r="C2888" s="3" t="s">
        <v>6951</v>
      </c>
      <c r="D2888" s="6">
        <v>1000</v>
      </c>
      <c r="E2888" s="8">
        <v>10</v>
      </c>
      <c r="F2888" t="s">
        <v>8220</v>
      </c>
      <c r="G2888" t="s">
        <v>8224</v>
      </c>
      <c r="H2888" t="s">
        <v>8246</v>
      </c>
      <c r="I2888">
        <v>1450032297</v>
      </c>
      <c r="J2888">
        <v>1444844697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1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42291.739548611105</v>
      </c>
      <c r="T2888" s="14">
        <f t="shared" si="228"/>
        <v>42351.781215277777</v>
      </c>
      <c r="U2888" s="12">
        <f t="shared" si="229"/>
        <v>2015</v>
      </c>
    </row>
    <row r="2889" spans="1:21" ht="43.2" x14ac:dyDescent="0.3">
      <c r="A2889">
        <v>2854</v>
      </c>
      <c r="B2889" s="3" t="s">
        <v>2854</v>
      </c>
      <c r="C2889" s="3" t="s">
        <v>6964</v>
      </c>
      <c r="D2889" s="6">
        <v>1000</v>
      </c>
      <c r="E2889" s="8">
        <v>417</v>
      </c>
      <c r="F2889" t="s">
        <v>8220</v>
      </c>
      <c r="G2889" t="s">
        <v>8224</v>
      </c>
      <c r="H2889" t="s">
        <v>8246</v>
      </c>
      <c r="I2889">
        <v>1431018719</v>
      </c>
      <c r="J2889">
        <v>1429290719</v>
      </c>
      <c r="K2889" t="b">
        <v>0</v>
      </c>
      <c r="L2889">
        <v>14</v>
      </c>
      <c r="M2889" t="b">
        <v>0</v>
      </c>
      <c r="N2889" t="s">
        <v>8269</v>
      </c>
      <c r="O2889">
        <f t="shared" si="225"/>
        <v>42</v>
      </c>
      <c r="P2889">
        <f t="shared" si="226"/>
        <v>29.79</v>
      </c>
      <c r="Q2889" s="10" t="s">
        <v>8315</v>
      </c>
      <c r="R2889" t="s">
        <v>8316</v>
      </c>
      <c r="S2889" s="14">
        <f t="shared" si="227"/>
        <v>42111.71665509259</v>
      </c>
      <c r="T2889" s="14">
        <f t="shared" si="228"/>
        <v>42131.71665509259</v>
      </c>
      <c r="U2889" s="12">
        <f t="shared" si="229"/>
        <v>2015</v>
      </c>
    </row>
    <row r="2890" spans="1:21" ht="43.2" x14ac:dyDescent="0.3">
      <c r="A2890">
        <v>2858</v>
      </c>
      <c r="B2890" s="3" t="s">
        <v>2858</v>
      </c>
      <c r="C2890" s="3" t="s">
        <v>6968</v>
      </c>
      <c r="D2890" s="6">
        <v>1000</v>
      </c>
      <c r="E2890" s="8">
        <v>0</v>
      </c>
      <c r="F2890" t="s">
        <v>8220</v>
      </c>
      <c r="G2890" t="s">
        <v>8232</v>
      </c>
      <c r="H2890" t="s">
        <v>8248</v>
      </c>
      <c r="I2890">
        <v>1417778880</v>
      </c>
      <c r="J2890">
        <v>1415711095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41954.545081018514</v>
      </c>
      <c r="T2890" s="14">
        <f t="shared" si="228"/>
        <v>41978.477777777778</v>
      </c>
      <c r="U2890" s="12">
        <f t="shared" si="229"/>
        <v>2014</v>
      </c>
    </row>
    <row r="2891" spans="1:21" ht="43.2" x14ac:dyDescent="0.3">
      <c r="A2891">
        <v>2915</v>
      </c>
      <c r="B2891" s="3" t="s">
        <v>2915</v>
      </c>
      <c r="C2891" s="3" t="s">
        <v>7025</v>
      </c>
      <c r="D2891" s="6">
        <v>1000</v>
      </c>
      <c r="E2891" s="8">
        <v>611</v>
      </c>
      <c r="F2891" t="s">
        <v>8220</v>
      </c>
      <c r="G2891" t="s">
        <v>8224</v>
      </c>
      <c r="H2891" t="s">
        <v>8246</v>
      </c>
      <c r="I2891">
        <v>1458117190</v>
      </c>
      <c r="J2891">
        <v>1455528790</v>
      </c>
      <c r="K2891" t="b">
        <v>0</v>
      </c>
      <c r="L2891">
        <v>3</v>
      </c>
      <c r="M2891" t="b">
        <v>0</v>
      </c>
      <c r="N2891" t="s">
        <v>8269</v>
      </c>
      <c r="O2891">
        <f t="shared" si="225"/>
        <v>61</v>
      </c>
      <c r="P2891">
        <f t="shared" si="226"/>
        <v>203.67</v>
      </c>
      <c r="Q2891" s="10" t="s">
        <v>8315</v>
      </c>
      <c r="R2891" t="s">
        <v>8316</v>
      </c>
      <c r="S2891" s="14">
        <f t="shared" si="227"/>
        <v>42415.398032407407</v>
      </c>
      <c r="T2891" s="14">
        <f t="shared" si="228"/>
        <v>42445.356365740736</v>
      </c>
      <c r="U2891" s="12">
        <f t="shared" si="229"/>
        <v>2016</v>
      </c>
    </row>
    <row r="2892" spans="1:21" ht="43.2" x14ac:dyDescent="0.3">
      <c r="A2892">
        <v>3730</v>
      </c>
      <c r="B2892" s="3" t="s">
        <v>3727</v>
      </c>
      <c r="C2892" s="3" t="s">
        <v>7840</v>
      </c>
      <c r="D2892" s="6">
        <v>1000</v>
      </c>
      <c r="E2892" s="8">
        <v>100</v>
      </c>
      <c r="F2892" t="s">
        <v>8220</v>
      </c>
      <c r="G2892" t="s">
        <v>8223</v>
      </c>
      <c r="H2892" t="s">
        <v>8245</v>
      </c>
      <c r="I2892">
        <v>1439828159</v>
      </c>
      <c r="J2892">
        <v>1437236159</v>
      </c>
      <c r="K2892" t="b">
        <v>0</v>
      </c>
      <c r="L2892">
        <v>1</v>
      </c>
      <c r="M2892" t="b">
        <v>0</v>
      </c>
      <c r="N2892" t="s">
        <v>8269</v>
      </c>
      <c r="O2892">
        <f t="shared" si="225"/>
        <v>10</v>
      </c>
      <c r="P2892">
        <f t="shared" si="226"/>
        <v>100</v>
      </c>
      <c r="Q2892" s="10" t="s">
        <v>8315</v>
      </c>
      <c r="R2892" t="s">
        <v>8316</v>
      </c>
      <c r="S2892" s="14">
        <f t="shared" si="227"/>
        <v>42203.677766203706</v>
      </c>
      <c r="T2892" s="14">
        <f t="shared" si="228"/>
        <v>42233.677766203706</v>
      </c>
      <c r="U2892" s="12">
        <f t="shared" si="229"/>
        <v>2015</v>
      </c>
    </row>
    <row r="2893" spans="1:21" ht="28.8" x14ac:dyDescent="0.3">
      <c r="A2893">
        <v>3850</v>
      </c>
      <c r="B2893" s="3" t="s">
        <v>3847</v>
      </c>
      <c r="C2893" s="3" t="s">
        <v>7959</v>
      </c>
      <c r="D2893" s="6">
        <v>1000</v>
      </c>
      <c r="E2893" s="8">
        <v>38</v>
      </c>
      <c r="F2893" t="s">
        <v>8220</v>
      </c>
      <c r="G2893" t="s">
        <v>8223</v>
      </c>
      <c r="H2893" t="s">
        <v>8245</v>
      </c>
      <c r="I2893">
        <v>1420081143</v>
      </c>
      <c r="J2893">
        <v>1417489143</v>
      </c>
      <c r="K2893" t="b">
        <v>1</v>
      </c>
      <c r="L2893">
        <v>4</v>
      </c>
      <c r="M2893" t="b">
        <v>0</v>
      </c>
      <c r="N2893" t="s">
        <v>8269</v>
      </c>
      <c r="O2893">
        <f t="shared" si="225"/>
        <v>4</v>
      </c>
      <c r="P2893">
        <f t="shared" si="226"/>
        <v>9.5</v>
      </c>
      <c r="Q2893" s="10" t="s">
        <v>8315</v>
      </c>
      <c r="R2893" t="s">
        <v>8316</v>
      </c>
      <c r="S2893" s="14">
        <f t="shared" si="227"/>
        <v>41975.124340277776</v>
      </c>
      <c r="T2893" s="14">
        <f t="shared" si="228"/>
        <v>42005.124340277776</v>
      </c>
      <c r="U2893" s="12">
        <f t="shared" si="229"/>
        <v>2014</v>
      </c>
    </row>
    <row r="2894" spans="1:21" ht="57.6" x14ac:dyDescent="0.3">
      <c r="A2894">
        <v>3855</v>
      </c>
      <c r="B2894" s="3" t="s">
        <v>3852</v>
      </c>
      <c r="C2894" s="3" t="s">
        <v>7964</v>
      </c>
      <c r="D2894" s="6">
        <v>1000</v>
      </c>
      <c r="E2894" s="8">
        <v>25</v>
      </c>
      <c r="F2894" t="s">
        <v>8220</v>
      </c>
      <c r="G2894" t="s">
        <v>8223</v>
      </c>
      <c r="H2894" t="s">
        <v>8245</v>
      </c>
      <c r="I2894">
        <v>1427408271</v>
      </c>
      <c r="J2894">
        <v>1424819871</v>
      </c>
      <c r="K2894" t="b">
        <v>0</v>
      </c>
      <c r="L2894">
        <v>1</v>
      </c>
      <c r="M2894" t="b">
        <v>0</v>
      </c>
      <c r="N2894" t="s">
        <v>8269</v>
      </c>
      <c r="O2894">
        <f t="shared" si="225"/>
        <v>3</v>
      </c>
      <c r="P2894">
        <f t="shared" si="226"/>
        <v>25</v>
      </c>
      <c r="Q2894" s="10" t="s">
        <v>8315</v>
      </c>
      <c r="R2894" t="s">
        <v>8316</v>
      </c>
      <c r="S2894" s="14">
        <f t="shared" si="227"/>
        <v>42059.970729166671</v>
      </c>
      <c r="T2894" s="14">
        <f t="shared" si="228"/>
        <v>42089.929062499999</v>
      </c>
      <c r="U2894" s="12">
        <f t="shared" si="229"/>
        <v>2015</v>
      </c>
    </row>
    <row r="2895" spans="1:21" ht="57.6" x14ac:dyDescent="0.3">
      <c r="A2895">
        <v>3892</v>
      </c>
      <c r="B2895" s="3" t="s">
        <v>3889</v>
      </c>
      <c r="C2895" s="3" t="s">
        <v>8000</v>
      </c>
      <c r="D2895" s="6">
        <v>1000</v>
      </c>
      <c r="E2895" s="8">
        <v>0</v>
      </c>
      <c r="F2895" t="s">
        <v>8220</v>
      </c>
      <c r="G2895" t="s">
        <v>8223</v>
      </c>
      <c r="H2895" t="s">
        <v>8245</v>
      </c>
      <c r="I2895">
        <v>1408863600</v>
      </c>
      <c r="J2895">
        <v>1408203557</v>
      </c>
      <c r="K2895" t="b">
        <v>0</v>
      </c>
      <c r="L2895">
        <v>0</v>
      </c>
      <c r="M2895" t="b">
        <v>0</v>
      </c>
      <c r="N2895" t="s">
        <v>8269</v>
      </c>
      <c r="O2895">
        <f t="shared" si="225"/>
        <v>0</v>
      </c>
      <c r="P2895">
        <f t="shared" si="226"/>
        <v>0</v>
      </c>
      <c r="Q2895" s="10" t="s">
        <v>8315</v>
      </c>
      <c r="R2895" t="s">
        <v>8316</v>
      </c>
      <c r="S2895" s="14">
        <f t="shared" si="227"/>
        <v>41867.652280092596</v>
      </c>
      <c r="T2895" s="14">
        <f t="shared" si="228"/>
        <v>41875.291666666664</v>
      </c>
      <c r="U2895" s="12">
        <f t="shared" si="229"/>
        <v>2014</v>
      </c>
    </row>
    <row r="2896" spans="1:21" ht="43.2" x14ac:dyDescent="0.3">
      <c r="A2896">
        <v>3895</v>
      </c>
      <c r="B2896" s="3" t="s">
        <v>3892</v>
      </c>
      <c r="C2896" s="3" t="s">
        <v>8003</v>
      </c>
      <c r="D2896" s="6">
        <v>1000</v>
      </c>
      <c r="E2896" s="8">
        <v>50</v>
      </c>
      <c r="F2896" t="s">
        <v>8220</v>
      </c>
      <c r="G2896" t="s">
        <v>8223</v>
      </c>
      <c r="H2896" t="s">
        <v>8245</v>
      </c>
      <c r="I2896">
        <v>1425103218</v>
      </c>
      <c r="J2896">
        <v>1422424818</v>
      </c>
      <c r="K2896" t="b">
        <v>0</v>
      </c>
      <c r="L2896">
        <v>1</v>
      </c>
      <c r="M2896" t="b">
        <v>0</v>
      </c>
      <c r="N2896" t="s">
        <v>8269</v>
      </c>
      <c r="O2896">
        <f t="shared" si="225"/>
        <v>5</v>
      </c>
      <c r="P2896">
        <f t="shared" si="226"/>
        <v>50</v>
      </c>
      <c r="Q2896" s="10" t="s">
        <v>8315</v>
      </c>
      <c r="R2896" t="s">
        <v>8316</v>
      </c>
      <c r="S2896" s="14">
        <f t="shared" si="227"/>
        <v>42032.250208333338</v>
      </c>
      <c r="T2896" s="14">
        <f t="shared" si="228"/>
        <v>42063.250208333338</v>
      </c>
      <c r="U2896" s="12">
        <f t="shared" si="229"/>
        <v>2015</v>
      </c>
    </row>
    <row r="2897" spans="1:21" ht="43.2" x14ac:dyDescent="0.3">
      <c r="A2897">
        <v>3907</v>
      </c>
      <c r="B2897" s="3" t="s">
        <v>3904</v>
      </c>
      <c r="C2897" s="3" t="s">
        <v>8015</v>
      </c>
      <c r="D2897" s="6">
        <v>1000</v>
      </c>
      <c r="E2897" s="8">
        <v>153</v>
      </c>
      <c r="F2897" t="s">
        <v>8220</v>
      </c>
      <c r="G2897" t="s">
        <v>8223</v>
      </c>
      <c r="H2897" t="s">
        <v>8245</v>
      </c>
      <c r="I2897">
        <v>1414354080</v>
      </c>
      <c r="J2897">
        <v>1411587606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15</v>
      </c>
      <c r="P2897">
        <f t="shared" si="226"/>
        <v>38.25</v>
      </c>
      <c r="Q2897" s="10" t="s">
        <v>8315</v>
      </c>
      <c r="R2897" t="s">
        <v>8316</v>
      </c>
      <c r="S2897" s="14">
        <f t="shared" si="227"/>
        <v>41906.819513888891</v>
      </c>
      <c r="T2897" s="14">
        <f t="shared" si="228"/>
        <v>41938.838888888888</v>
      </c>
      <c r="U2897" s="12">
        <f t="shared" si="229"/>
        <v>2014</v>
      </c>
    </row>
    <row r="2898" spans="1:21" ht="43.2" x14ac:dyDescent="0.3">
      <c r="A2898">
        <v>3972</v>
      </c>
      <c r="B2898" s="3" t="s">
        <v>3969</v>
      </c>
      <c r="C2898" s="3" t="s">
        <v>8079</v>
      </c>
      <c r="D2898" s="6">
        <v>1000</v>
      </c>
      <c r="E2898" s="8">
        <v>211</v>
      </c>
      <c r="F2898" t="s">
        <v>8220</v>
      </c>
      <c r="G2898" t="s">
        <v>8223</v>
      </c>
      <c r="H2898" t="s">
        <v>8245</v>
      </c>
      <c r="I2898">
        <v>1423186634</v>
      </c>
      <c r="J2898">
        <v>1418002634</v>
      </c>
      <c r="K2898" t="b">
        <v>0</v>
      </c>
      <c r="L2898">
        <v>8</v>
      </c>
      <c r="M2898" t="b">
        <v>0</v>
      </c>
      <c r="N2898" t="s">
        <v>8269</v>
      </c>
      <c r="O2898">
        <f t="shared" si="225"/>
        <v>21</v>
      </c>
      <c r="P2898">
        <f t="shared" si="226"/>
        <v>26.38</v>
      </c>
      <c r="Q2898" s="10" t="s">
        <v>8315</v>
      </c>
      <c r="R2898" t="s">
        <v>8316</v>
      </c>
      <c r="S2898" s="14">
        <f t="shared" si="227"/>
        <v>41981.067523148144</v>
      </c>
      <c r="T2898" s="14">
        <f t="shared" si="228"/>
        <v>42041.067523148144</v>
      </c>
      <c r="U2898" s="12">
        <f t="shared" si="229"/>
        <v>2014</v>
      </c>
    </row>
    <row r="2899" spans="1:21" ht="43.2" x14ac:dyDescent="0.3">
      <c r="A2899">
        <v>3974</v>
      </c>
      <c r="B2899" s="3" t="s">
        <v>3971</v>
      </c>
      <c r="C2899" s="3" t="s">
        <v>8081</v>
      </c>
      <c r="D2899" s="6">
        <v>1000</v>
      </c>
      <c r="E2899" s="8">
        <v>320</v>
      </c>
      <c r="F2899" t="s">
        <v>8220</v>
      </c>
      <c r="G2899" t="s">
        <v>8224</v>
      </c>
      <c r="H2899" t="s">
        <v>8246</v>
      </c>
      <c r="I2899">
        <v>1464872848</v>
      </c>
      <c r="J2899">
        <v>1462280848</v>
      </c>
      <c r="K2899" t="b">
        <v>0</v>
      </c>
      <c r="L2899">
        <v>11</v>
      </c>
      <c r="M2899" t="b">
        <v>0</v>
      </c>
      <c r="N2899" t="s">
        <v>8269</v>
      </c>
      <c r="O2899">
        <f t="shared" si="225"/>
        <v>32</v>
      </c>
      <c r="P2899">
        <f t="shared" si="226"/>
        <v>29.09</v>
      </c>
      <c r="Q2899" s="10" t="s">
        <v>8315</v>
      </c>
      <c r="R2899" t="s">
        <v>8316</v>
      </c>
      <c r="S2899" s="14">
        <f t="shared" si="227"/>
        <v>42493.546851851846</v>
      </c>
      <c r="T2899" s="14">
        <f t="shared" si="228"/>
        <v>42523.546851851846</v>
      </c>
      <c r="U2899" s="12">
        <f t="shared" si="229"/>
        <v>2016</v>
      </c>
    </row>
    <row r="2900" spans="1:21" ht="43.2" x14ac:dyDescent="0.3">
      <c r="A2900">
        <v>4008</v>
      </c>
      <c r="B2900" s="3" t="s">
        <v>4004</v>
      </c>
      <c r="C2900" s="3" t="s">
        <v>8113</v>
      </c>
      <c r="D2900" s="6">
        <v>1000</v>
      </c>
      <c r="E2900" s="8">
        <v>60</v>
      </c>
      <c r="F2900" t="s">
        <v>8220</v>
      </c>
      <c r="G2900" t="s">
        <v>8224</v>
      </c>
      <c r="H2900" t="s">
        <v>8246</v>
      </c>
      <c r="I2900">
        <v>1437606507</v>
      </c>
      <c r="J2900">
        <v>1435014507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6</v>
      </c>
      <c r="P2900">
        <f t="shared" si="226"/>
        <v>15</v>
      </c>
      <c r="Q2900" s="10" t="s">
        <v>8315</v>
      </c>
      <c r="R2900" t="s">
        <v>8316</v>
      </c>
      <c r="S2900" s="14">
        <f t="shared" si="227"/>
        <v>42177.964201388888</v>
      </c>
      <c r="T2900" s="14">
        <f t="shared" si="228"/>
        <v>42207.964201388888</v>
      </c>
      <c r="U2900" s="12">
        <f t="shared" si="229"/>
        <v>2015</v>
      </c>
    </row>
    <row r="2901" spans="1:21" ht="43.2" x14ac:dyDescent="0.3">
      <c r="A2901">
        <v>4070</v>
      </c>
      <c r="B2901" s="3" t="s">
        <v>4066</v>
      </c>
      <c r="C2901" s="3" t="s">
        <v>8173</v>
      </c>
      <c r="D2901" s="6">
        <v>1000</v>
      </c>
      <c r="E2901" s="8">
        <v>165</v>
      </c>
      <c r="F2901" t="s">
        <v>8220</v>
      </c>
      <c r="G2901" t="s">
        <v>8223</v>
      </c>
      <c r="H2901" t="s">
        <v>8245</v>
      </c>
      <c r="I2901">
        <v>1425178800</v>
      </c>
      <c r="J2901">
        <v>1422374420</v>
      </c>
      <c r="K2901" t="b">
        <v>0</v>
      </c>
      <c r="L2901">
        <v>6</v>
      </c>
      <c r="M2901" t="b">
        <v>0</v>
      </c>
      <c r="N2901" t="s">
        <v>8269</v>
      </c>
      <c r="O2901">
        <f t="shared" si="225"/>
        <v>17</v>
      </c>
      <c r="P2901">
        <f t="shared" si="226"/>
        <v>27.5</v>
      </c>
      <c r="Q2901" s="10" t="s">
        <v>8315</v>
      </c>
      <c r="R2901" t="s">
        <v>8316</v>
      </c>
      <c r="S2901" s="14">
        <f t="shared" si="227"/>
        <v>42031.666898148149</v>
      </c>
      <c r="T2901" s="14">
        <f t="shared" si="228"/>
        <v>42064.125</v>
      </c>
      <c r="U2901" s="12">
        <f t="shared" si="229"/>
        <v>2015</v>
      </c>
    </row>
    <row r="2902" spans="1:21" ht="57.6" x14ac:dyDescent="0.3">
      <c r="A2902">
        <v>4072</v>
      </c>
      <c r="B2902" s="3" t="s">
        <v>4068</v>
      </c>
      <c r="C2902" s="3" t="s">
        <v>8175</v>
      </c>
      <c r="D2902" s="6">
        <v>1000</v>
      </c>
      <c r="E2902" s="8">
        <v>4</v>
      </c>
      <c r="F2902" t="s">
        <v>8220</v>
      </c>
      <c r="G2902" t="s">
        <v>8224</v>
      </c>
      <c r="H2902" t="s">
        <v>8246</v>
      </c>
      <c r="I2902">
        <v>1408646111</v>
      </c>
      <c r="J2902">
        <v>1403462111</v>
      </c>
      <c r="K2902" t="b">
        <v>0</v>
      </c>
      <c r="L2902">
        <v>2</v>
      </c>
      <c r="M2902" t="b">
        <v>0</v>
      </c>
      <c r="N2902" t="s">
        <v>8269</v>
      </c>
      <c r="O2902">
        <f t="shared" si="225"/>
        <v>0</v>
      </c>
      <c r="P2902">
        <f t="shared" si="226"/>
        <v>2</v>
      </c>
      <c r="Q2902" s="10" t="s">
        <v>8315</v>
      </c>
      <c r="R2902" t="s">
        <v>8316</v>
      </c>
      <c r="S2902" s="14">
        <f t="shared" si="227"/>
        <v>41812.77443287037</v>
      </c>
      <c r="T2902" s="14">
        <f t="shared" si="228"/>
        <v>41872.77443287037</v>
      </c>
      <c r="U2902" s="12">
        <f t="shared" si="229"/>
        <v>2014</v>
      </c>
    </row>
    <row r="2903" spans="1:21" ht="43.2" x14ac:dyDescent="0.3">
      <c r="A2903">
        <v>4086</v>
      </c>
      <c r="B2903" s="3" t="s">
        <v>4082</v>
      </c>
      <c r="C2903" s="3" t="s">
        <v>8189</v>
      </c>
      <c r="D2903" s="6">
        <v>1000</v>
      </c>
      <c r="E2903" s="8">
        <v>47</v>
      </c>
      <c r="F2903" t="s">
        <v>8220</v>
      </c>
      <c r="G2903" t="s">
        <v>8223</v>
      </c>
      <c r="H2903" t="s">
        <v>8245</v>
      </c>
      <c r="I2903">
        <v>1448078400</v>
      </c>
      <c r="J2903">
        <v>1445985299</v>
      </c>
      <c r="K2903" t="b">
        <v>0</v>
      </c>
      <c r="L2903">
        <v>5</v>
      </c>
      <c r="M2903" t="b">
        <v>0</v>
      </c>
      <c r="N2903" t="s">
        <v>8269</v>
      </c>
      <c r="O2903">
        <f t="shared" si="225"/>
        <v>5</v>
      </c>
      <c r="P2903">
        <f t="shared" si="226"/>
        <v>9.4</v>
      </c>
      <c r="Q2903" s="10" t="s">
        <v>8315</v>
      </c>
      <c r="R2903" t="s">
        <v>8316</v>
      </c>
      <c r="S2903" s="14">
        <f t="shared" si="227"/>
        <v>42304.940960648149</v>
      </c>
      <c r="T2903" s="14">
        <f t="shared" si="228"/>
        <v>42329.166666666672</v>
      </c>
      <c r="U2903" s="12">
        <f t="shared" si="229"/>
        <v>2015</v>
      </c>
    </row>
    <row r="2904" spans="1:21" ht="43.2" x14ac:dyDescent="0.3">
      <c r="A2904">
        <v>4090</v>
      </c>
      <c r="B2904" s="3" t="s">
        <v>4086</v>
      </c>
      <c r="C2904" s="3" t="s">
        <v>8193</v>
      </c>
      <c r="D2904" s="6">
        <v>1000</v>
      </c>
      <c r="E2904" s="8">
        <v>32</v>
      </c>
      <c r="F2904" t="s">
        <v>8220</v>
      </c>
      <c r="G2904" t="s">
        <v>8223</v>
      </c>
      <c r="H2904" t="s">
        <v>8245</v>
      </c>
      <c r="I2904">
        <v>1438959600</v>
      </c>
      <c r="J2904">
        <v>1437754137</v>
      </c>
      <c r="K2904" t="b">
        <v>0</v>
      </c>
      <c r="L2904">
        <v>3</v>
      </c>
      <c r="M2904" t="b">
        <v>0</v>
      </c>
      <c r="N2904" t="s">
        <v>8269</v>
      </c>
      <c r="O2904">
        <f t="shared" si="225"/>
        <v>3</v>
      </c>
      <c r="P2904">
        <f t="shared" si="226"/>
        <v>10.67</v>
      </c>
      <c r="Q2904" s="10" t="s">
        <v>8315</v>
      </c>
      <c r="R2904" t="s">
        <v>8316</v>
      </c>
      <c r="S2904" s="14">
        <f t="shared" si="227"/>
        <v>42209.67288194444</v>
      </c>
      <c r="T2904" s="14">
        <f t="shared" si="228"/>
        <v>42223.625</v>
      </c>
      <c r="U2904" s="12">
        <f t="shared" si="229"/>
        <v>2015</v>
      </c>
    </row>
    <row r="2905" spans="1:21" ht="43.2" x14ac:dyDescent="0.3">
      <c r="A2905">
        <v>4103</v>
      </c>
      <c r="B2905" s="3" t="s">
        <v>4099</v>
      </c>
      <c r="C2905" s="3" t="s">
        <v>8206</v>
      </c>
      <c r="D2905" s="6">
        <v>1000</v>
      </c>
      <c r="E2905" s="8">
        <v>100</v>
      </c>
      <c r="F2905" t="s">
        <v>8220</v>
      </c>
      <c r="G2905" t="s">
        <v>8223</v>
      </c>
      <c r="H2905" t="s">
        <v>8245</v>
      </c>
      <c r="I2905">
        <v>1440613920</v>
      </c>
      <c r="J2905">
        <v>1435953566</v>
      </c>
      <c r="K2905" t="b">
        <v>0</v>
      </c>
      <c r="L2905">
        <v>6</v>
      </c>
      <c r="M2905" t="b">
        <v>0</v>
      </c>
      <c r="N2905" t="s">
        <v>8269</v>
      </c>
      <c r="O2905">
        <f t="shared" si="225"/>
        <v>10</v>
      </c>
      <c r="P2905">
        <f t="shared" si="226"/>
        <v>16.670000000000002</v>
      </c>
      <c r="Q2905" s="10" t="s">
        <v>8315</v>
      </c>
      <c r="R2905" t="s">
        <v>8316</v>
      </c>
      <c r="S2905" s="14">
        <f t="shared" si="227"/>
        <v>42188.83293981482</v>
      </c>
      <c r="T2905" s="14">
        <f t="shared" si="228"/>
        <v>42242.772222222222</v>
      </c>
      <c r="U2905" s="12">
        <f t="shared" si="229"/>
        <v>2015</v>
      </c>
    </row>
    <row r="2906" spans="1:21" ht="43.2" x14ac:dyDescent="0.3">
      <c r="A2906">
        <v>2843</v>
      </c>
      <c r="B2906" s="3" t="s">
        <v>2843</v>
      </c>
      <c r="C2906" s="3" t="s">
        <v>6953</v>
      </c>
      <c r="D2906" s="6">
        <v>1200</v>
      </c>
      <c r="E2906" s="8">
        <v>0</v>
      </c>
      <c r="F2906" t="s">
        <v>8220</v>
      </c>
      <c r="G2906" t="s">
        <v>8223</v>
      </c>
      <c r="H2906" t="s">
        <v>8245</v>
      </c>
      <c r="I2906">
        <v>1465790400</v>
      </c>
      <c r="J2906">
        <v>1462210950</v>
      </c>
      <c r="K2906" t="b">
        <v>0</v>
      </c>
      <c r="L2906">
        <v>0</v>
      </c>
      <c r="M2906" t="b">
        <v>0</v>
      </c>
      <c r="N2906" t="s">
        <v>8269</v>
      </c>
      <c r="O2906">
        <f t="shared" si="225"/>
        <v>0</v>
      </c>
      <c r="P2906">
        <f t="shared" si="226"/>
        <v>0</v>
      </c>
      <c r="Q2906" s="10" t="s">
        <v>8315</v>
      </c>
      <c r="R2906" t="s">
        <v>8316</v>
      </c>
      <c r="S2906" s="14">
        <f t="shared" si="227"/>
        <v>42492.737847222219</v>
      </c>
      <c r="T2906" s="14">
        <f t="shared" si="228"/>
        <v>42534.166666666672</v>
      </c>
      <c r="U2906" s="12">
        <f t="shared" si="229"/>
        <v>2016</v>
      </c>
    </row>
    <row r="2907" spans="1:21" ht="57.6" x14ac:dyDescent="0.3">
      <c r="A2907">
        <v>3744</v>
      </c>
      <c r="B2907" s="3" t="s">
        <v>3741</v>
      </c>
      <c r="C2907" s="3" t="s">
        <v>7854</v>
      </c>
      <c r="D2907" s="6">
        <v>1200</v>
      </c>
      <c r="E2907" s="8">
        <v>0</v>
      </c>
      <c r="F2907" t="s">
        <v>8220</v>
      </c>
      <c r="G2907" t="s">
        <v>8223</v>
      </c>
      <c r="H2907" t="s">
        <v>8245</v>
      </c>
      <c r="I2907">
        <v>1404532740</v>
      </c>
      <c r="J2907">
        <v>1401823952</v>
      </c>
      <c r="K2907" t="b">
        <v>0</v>
      </c>
      <c r="L2907">
        <v>0</v>
      </c>
      <c r="M2907" t="b">
        <v>0</v>
      </c>
      <c r="N2907" t="s">
        <v>8269</v>
      </c>
      <c r="O2907">
        <f t="shared" ref="O2907:O2970" si="230">ROUND(E2907/D2907*100,0)</f>
        <v>0</v>
      </c>
      <c r="P2907">
        <f t="shared" ref="P2907:P2970" si="231">IFERROR(ROUND(E2907/L2907,2),0)</f>
        <v>0</v>
      </c>
      <c r="Q2907" s="10" t="s">
        <v>8315</v>
      </c>
      <c r="R2907" t="s">
        <v>8316</v>
      </c>
      <c r="S2907" s="14">
        <f t="shared" si="227"/>
        <v>41793.814259259263</v>
      </c>
      <c r="T2907" s="14">
        <f t="shared" si="228"/>
        <v>41825.165972222225</v>
      </c>
      <c r="U2907" s="12">
        <f t="shared" si="229"/>
        <v>2014</v>
      </c>
    </row>
    <row r="2908" spans="1:21" ht="43.2" x14ac:dyDescent="0.3">
      <c r="A2908">
        <v>3942</v>
      </c>
      <c r="B2908" s="3" t="s">
        <v>3939</v>
      </c>
      <c r="C2908" s="3" t="s">
        <v>8050</v>
      </c>
      <c r="D2908" s="6">
        <v>1200</v>
      </c>
      <c r="E2908" s="8">
        <v>0</v>
      </c>
      <c r="F2908" t="s">
        <v>8220</v>
      </c>
      <c r="G2908" t="s">
        <v>8223</v>
      </c>
      <c r="H2908" t="s">
        <v>8245</v>
      </c>
      <c r="I2908">
        <v>1434490914</v>
      </c>
      <c r="J2908">
        <v>1429306914</v>
      </c>
      <c r="K2908" t="b">
        <v>0</v>
      </c>
      <c r="L2908">
        <v>0</v>
      </c>
      <c r="M2908" t="b">
        <v>0</v>
      </c>
      <c r="N2908" t="s">
        <v>8269</v>
      </c>
      <c r="O2908">
        <f t="shared" si="230"/>
        <v>0</v>
      </c>
      <c r="P2908">
        <f t="shared" si="231"/>
        <v>0</v>
      </c>
      <c r="Q2908" s="10" t="s">
        <v>8315</v>
      </c>
      <c r="R2908" t="s">
        <v>8316</v>
      </c>
      <c r="S2908" s="14">
        <f t="shared" si="227"/>
        <v>42111.904097222221</v>
      </c>
      <c r="T2908" s="14">
        <f t="shared" si="228"/>
        <v>42171.904097222221</v>
      </c>
      <c r="U2908" s="12">
        <f t="shared" si="229"/>
        <v>2015</v>
      </c>
    </row>
    <row r="2909" spans="1:21" ht="43.2" x14ac:dyDescent="0.3">
      <c r="A2909">
        <v>3959</v>
      </c>
      <c r="B2909" s="3" t="s">
        <v>3956</v>
      </c>
      <c r="C2909" s="3" t="s">
        <v>8066</v>
      </c>
      <c r="D2909" s="6">
        <v>1200</v>
      </c>
      <c r="E2909" s="8">
        <v>292</v>
      </c>
      <c r="F2909" t="s">
        <v>8220</v>
      </c>
      <c r="G2909" t="s">
        <v>8223</v>
      </c>
      <c r="H2909" t="s">
        <v>8245</v>
      </c>
      <c r="I2909">
        <v>1411930556</v>
      </c>
      <c r="J2909">
        <v>1409338556</v>
      </c>
      <c r="K2909" t="b">
        <v>0</v>
      </c>
      <c r="L2909">
        <v>12</v>
      </c>
      <c r="M2909" t="b">
        <v>0</v>
      </c>
      <c r="N2909" t="s">
        <v>8269</v>
      </c>
      <c r="O2909">
        <f t="shared" si="230"/>
        <v>24</v>
      </c>
      <c r="P2909">
        <f t="shared" si="231"/>
        <v>24.33</v>
      </c>
      <c r="Q2909" s="10" t="s">
        <v>8315</v>
      </c>
      <c r="R2909" t="s">
        <v>8316</v>
      </c>
      <c r="S2909" s="14">
        <f t="shared" si="227"/>
        <v>41880.788842592592</v>
      </c>
      <c r="T2909" s="14">
        <f t="shared" si="228"/>
        <v>41910.788842592592</v>
      </c>
      <c r="U2909" s="12">
        <f t="shared" si="229"/>
        <v>2014</v>
      </c>
    </row>
    <row r="2910" spans="1:21" ht="57.6" x14ac:dyDescent="0.3">
      <c r="A2910">
        <v>4001</v>
      </c>
      <c r="B2910" s="3" t="s">
        <v>3997</v>
      </c>
      <c r="C2910" s="3" t="s">
        <v>8107</v>
      </c>
      <c r="D2910" s="6">
        <v>1200</v>
      </c>
      <c r="E2910" s="8">
        <v>453</v>
      </c>
      <c r="F2910" t="s">
        <v>8220</v>
      </c>
      <c r="G2910" t="s">
        <v>8224</v>
      </c>
      <c r="H2910" t="s">
        <v>8246</v>
      </c>
      <c r="I2910">
        <v>1488394800</v>
      </c>
      <c r="J2910">
        <v>1486681708</v>
      </c>
      <c r="K2910" t="b">
        <v>0</v>
      </c>
      <c r="L2910">
        <v>14</v>
      </c>
      <c r="M2910" t="b">
        <v>0</v>
      </c>
      <c r="N2910" t="s">
        <v>8269</v>
      </c>
      <c r="O2910">
        <f t="shared" si="230"/>
        <v>38</v>
      </c>
      <c r="P2910">
        <f t="shared" si="231"/>
        <v>32.36</v>
      </c>
      <c r="Q2910" s="10" t="s">
        <v>8315</v>
      </c>
      <c r="R2910" t="s">
        <v>8316</v>
      </c>
      <c r="S2910" s="14">
        <f t="shared" si="227"/>
        <v>42775.964212962965</v>
      </c>
      <c r="T2910" s="14">
        <f t="shared" si="228"/>
        <v>42795.791666666672</v>
      </c>
      <c r="U2910" s="12">
        <f t="shared" si="229"/>
        <v>2017</v>
      </c>
    </row>
    <row r="2911" spans="1:21" ht="43.2" x14ac:dyDescent="0.3">
      <c r="A2911">
        <v>3998</v>
      </c>
      <c r="B2911" s="3" t="s">
        <v>3994</v>
      </c>
      <c r="C2911" s="3" t="s">
        <v>8104</v>
      </c>
      <c r="D2911" s="6">
        <v>1250</v>
      </c>
      <c r="E2911" s="8">
        <v>715</v>
      </c>
      <c r="F2911" t="s">
        <v>8220</v>
      </c>
      <c r="G2911" t="s">
        <v>8223</v>
      </c>
      <c r="H2911" t="s">
        <v>8245</v>
      </c>
      <c r="I2911">
        <v>1427580426</v>
      </c>
      <c r="J2911">
        <v>1424992026</v>
      </c>
      <c r="K2911" t="b">
        <v>0</v>
      </c>
      <c r="L2911">
        <v>12</v>
      </c>
      <c r="M2911" t="b">
        <v>0</v>
      </c>
      <c r="N2911" t="s">
        <v>8269</v>
      </c>
      <c r="O2911">
        <f t="shared" si="230"/>
        <v>57</v>
      </c>
      <c r="P2911">
        <f t="shared" si="231"/>
        <v>59.58</v>
      </c>
      <c r="Q2911" s="10" t="s">
        <v>8315</v>
      </c>
      <c r="R2911" t="s">
        <v>8316</v>
      </c>
      <c r="S2911" s="14">
        <f t="shared" si="227"/>
        <v>42061.963263888887</v>
      </c>
      <c r="T2911" s="14">
        <f t="shared" si="228"/>
        <v>42091.921597222223</v>
      </c>
      <c r="U2911" s="12">
        <f t="shared" si="229"/>
        <v>2015</v>
      </c>
    </row>
    <row r="2912" spans="1:21" ht="43.2" x14ac:dyDescent="0.3">
      <c r="A2912">
        <v>4002</v>
      </c>
      <c r="B2912" s="3" t="s">
        <v>3998</v>
      </c>
      <c r="C2912" s="3" t="s">
        <v>8108</v>
      </c>
      <c r="D2912" s="6">
        <v>1250</v>
      </c>
      <c r="E2912" s="8">
        <v>23</v>
      </c>
      <c r="F2912" t="s">
        <v>8220</v>
      </c>
      <c r="G2912" t="s">
        <v>8223</v>
      </c>
      <c r="H2912" t="s">
        <v>8245</v>
      </c>
      <c r="I2912">
        <v>1411779761</v>
      </c>
      <c r="J2912">
        <v>1409187761</v>
      </c>
      <c r="K2912" t="b">
        <v>0</v>
      </c>
      <c r="L2912">
        <v>4</v>
      </c>
      <c r="M2912" t="b">
        <v>0</v>
      </c>
      <c r="N2912" t="s">
        <v>8269</v>
      </c>
      <c r="O2912">
        <f t="shared" si="230"/>
        <v>2</v>
      </c>
      <c r="P2912">
        <f t="shared" si="231"/>
        <v>5.75</v>
      </c>
      <c r="Q2912" s="10" t="s">
        <v>8315</v>
      </c>
      <c r="R2912" t="s">
        <v>8316</v>
      </c>
      <c r="S2912" s="14">
        <f t="shared" si="227"/>
        <v>41879.043530092589</v>
      </c>
      <c r="T2912" s="14">
        <f t="shared" si="228"/>
        <v>41909.043530092589</v>
      </c>
      <c r="U2912" s="12">
        <f t="shared" si="229"/>
        <v>2014</v>
      </c>
    </row>
    <row r="2913" spans="1:21" ht="43.2" x14ac:dyDescent="0.3">
      <c r="A2913">
        <v>4069</v>
      </c>
      <c r="B2913" s="3" t="s">
        <v>4065</v>
      </c>
      <c r="C2913" s="3" t="s">
        <v>8172</v>
      </c>
      <c r="D2913" s="6">
        <v>1250</v>
      </c>
      <c r="E2913" s="8">
        <v>430</v>
      </c>
      <c r="F2913" t="s">
        <v>8220</v>
      </c>
      <c r="G2913" t="s">
        <v>8224</v>
      </c>
      <c r="H2913" t="s">
        <v>8246</v>
      </c>
      <c r="I2913">
        <v>1425124800</v>
      </c>
      <c r="J2913">
        <v>1421596356</v>
      </c>
      <c r="K2913" t="b">
        <v>0</v>
      </c>
      <c r="L2913">
        <v>13</v>
      </c>
      <c r="M2913" t="b">
        <v>0</v>
      </c>
      <c r="N2913" t="s">
        <v>8269</v>
      </c>
      <c r="O2913">
        <f t="shared" si="230"/>
        <v>34</v>
      </c>
      <c r="P2913">
        <f t="shared" si="231"/>
        <v>33.08</v>
      </c>
      <c r="Q2913" s="10" t="s">
        <v>8315</v>
      </c>
      <c r="R2913" t="s">
        <v>8316</v>
      </c>
      <c r="S2913" s="14">
        <f t="shared" si="227"/>
        <v>42022.661527777775</v>
      </c>
      <c r="T2913" s="14">
        <f t="shared" si="228"/>
        <v>42063.5</v>
      </c>
      <c r="U2913" s="12">
        <f t="shared" si="229"/>
        <v>2015</v>
      </c>
    </row>
    <row r="2914" spans="1:21" ht="43.2" x14ac:dyDescent="0.3">
      <c r="A2914">
        <v>3976</v>
      </c>
      <c r="B2914" s="3" t="s">
        <v>3973</v>
      </c>
      <c r="C2914" s="3" t="s">
        <v>8083</v>
      </c>
      <c r="D2914" s="6">
        <v>1300</v>
      </c>
      <c r="E2914" s="8">
        <v>620</v>
      </c>
      <c r="F2914" t="s">
        <v>8220</v>
      </c>
      <c r="G2914" t="s">
        <v>8223</v>
      </c>
      <c r="H2914" t="s">
        <v>8245</v>
      </c>
      <c r="I2914">
        <v>1406876400</v>
      </c>
      <c r="J2914">
        <v>1405024561</v>
      </c>
      <c r="K2914" t="b">
        <v>0</v>
      </c>
      <c r="L2914">
        <v>10</v>
      </c>
      <c r="M2914" t="b">
        <v>0</v>
      </c>
      <c r="N2914" t="s">
        <v>8269</v>
      </c>
      <c r="O2914">
        <f t="shared" si="230"/>
        <v>48</v>
      </c>
      <c r="P2914">
        <f t="shared" si="231"/>
        <v>62</v>
      </c>
      <c r="Q2914" s="10" t="s">
        <v>8315</v>
      </c>
      <c r="R2914" t="s">
        <v>8316</v>
      </c>
      <c r="S2914" s="14">
        <f t="shared" si="227"/>
        <v>41830.858344907407</v>
      </c>
      <c r="T2914" s="14">
        <f t="shared" si="228"/>
        <v>41852.291666666664</v>
      </c>
      <c r="U2914" s="12">
        <f t="shared" si="229"/>
        <v>2014</v>
      </c>
    </row>
    <row r="2915" spans="1:21" ht="57.6" x14ac:dyDescent="0.3">
      <c r="A2915">
        <v>3962</v>
      </c>
      <c r="B2915" s="3" t="s">
        <v>3959</v>
      </c>
      <c r="C2915" s="3" t="s">
        <v>8069</v>
      </c>
      <c r="D2915" s="6">
        <v>1400</v>
      </c>
      <c r="E2915" s="8">
        <v>45</v>
      </c>
      <c r="F2915" t="s">
        <v>8220</v>
      </c>
      <c r="G2915" t="s">
        <v>8224</v>
      </c>
      <c r="H2915" t="s">
        <v>8246</v>
      </c>
      <c r="I2915">
        <v>1448722494</v>
      </c>
      <c r="J2915">
        <v>1446562494</v>
      </c>
      <c r="K2915" t="b">
        <v>0</v>
      </c>
      <c r="L2915">
        <v>3</v>
      </c>
      <c r="M2915" t="b">
        <v>0</v>
      </c>
      <c r="N2915" t="s">
        <v>8269</v>
      </c>
      <c r="O2915">
        <f t="shared" si="230"/>
        <v>3</v>
      </c>
      <c r="P2915">
        <f t="shared" si="231"/>
        <v>15</v>
      </c>
      <c r="Q2915" s="10" t="s">
        <v>8315</v>
      </c>
      <c r="R2915" t="s">
        <v>8316</v>
      </c>
      <c r="S2915" s="14">
        <f t="shared" si="227"/>
        <v>42311.621458333335</v>
      </c>
      <c r="T2915" s="14">
        <f t="shared" si="228"/>
        <v>42336.621458333335</v>
      </c>
      <c r="U2915" s="12">
        <f t="shared" si="229"/>
        <v>2015</v>
      </c>
    </row>
    <row r="2916" spans="1:21" ht="43.2" x14ac:dyDescent="0.3">
      <c r="A2916">
        <v>2842</v>
      </c>
      <c r="B2916" s="3" t="s">
        <v>2842</v>
      </c>
      <c r="C2916" s="3" t="s">
        <v>6952</v>
      </c>
      <c r="D2916" s="6">
        <v>1500</v>
      </c>
      <c r="E2916" s="8">
        <v>0</v>
      </c>
      <c r="F2916" t="s">
        <v>8220</v>
      </c>
      <c r="G2916" t="s">
        <v>8224</v>
      </c>
      <c r="H2916" t="s">
        <v>8246</v>
      </c>
      <c r="I2916">
        <v>1403348400</v>
      </c>
      <c r="J2916">
        <v>1401058295</v>
      </c>
      <c r="K2916" t="b">
        <v>0</v>
      </c>
      <c r="L2916">
        <v>0</v>
      </c>
      <c r="M2916" t="b">
        <v>0</v>
      </c>
      <c r="N2916" t="s">
        <v>8269</v>
      </c>
      <c r="O2916">
        <f t="shared" si="230"/>
        <v>0</v>
      </c>
      <c r="P2916">
        <f t="shared" si="231"/>
        <v>0</v>
      </c>
      <c r="Q2916" s="10" t="s">
        <v>8315</v>
      </c>
      <c r="R2916" t="s">
        <v>8316</v>
      </c>
      <c r="S2916" s="14">
        <f t="shared" si="227"/>
        <v>41784.952488425923</v>
      </c>
      <c r="T2916" s="14">
        <f t="shared" si="228"/>
        <v>41811.458333333336</v>
      </c>
      <c r="U2916" s="12">
        <f t="shared" si="229"/>
        <v>2014</v>
      </c>
    </row>
    <row r="2917" spans="1:21" ht="43.2" x14ac:dyDescent="0.3">
      <c r="A2917">
        <v>2904</v>
      </c>
      <c r="B2917" s="3" t="s">
        <v>2904</v>
      </c>
      <c r="C2917" s="3" t="s">
        <v>7014</v>
      </c>
      <c r="D2917" s="6">
        <v>1500</v>
      </c>
      <c r="E2917" s="8">
        <v>75</v>
      </c>
      <c r="F2917" t="s">
        <v>8220</v>
      </c>
      <c r="G2917" t="s">
        <v>8224</v>
      </c>
      <c r="H2917" t="s">
        <v>8246</v>
      </c>
      <c r="I2917">
        <v>1415534400</v>
      </c>
      <c r="J2917">
        <v>1414538031</v>
      </c>
      <c r="K2917" t="b">
        <v>0</v>
      </c>
      <c r="L2917">
        <v>4</v>
      </c>
      <c r="M2917" t="b">
        <v>0</v>
      </c>
      <c r="N2917" t="s">
        <v>8269</v>
      </c>
      <c r="O2917">
        <f t="shared" si="230"/>
        <v>5</v>
      </c>
      <c r="P2917">
        <f t="shared" si="231"/>
        <v>18.75</v>
      </c>
      <c r="Q2917" s="10" t="s">
        <v>8315</v>
      </c>
      <c r="R2917" t="s">
        <v>8316</v>
      </c>
      <c r="S2917" s="14">
        <f t="shared" si="227"/>
        <v>41940.967951388891</v>
      </c>
      <c r="T2917" s="14">
        <f t="shared" si="228"/>
        <v>41952.5</v>
      </c>
      <c r="U2917" s="12">
        <f t="shared" si="229"/>
        <v>2014</v>
      </c>
    </row>
    <row r="2918" spans="1:21" ht="43.2" x14ac:dyDescent="0.3">
      <c r="A2918">
        <v>3733</v>
      </c>
      <c r="B2918" s="3" t="s">
        <v>3730</v>
      </c>
      <c r="C2918" s="3" t="s">
        <v>7843</v>
      </c>
      <c r="D2918" s="6">
        <v>1500</v>
      </c>
      <c r="E2918" s="8">
        <v>0</v>
      </c>
      <c r="F2918" t="s">
        <v>8220</v>
      </c>
      <c r="G2918" t="s">
        <v>8223</v>
      </c>
      <c r="H2918" t="s">
        <v>8245</v>
      </c>
      <c r="I2918">
        <v>1429396200</v>
      </c>
      <c r="J2918">
        <v>1428539708</v>
      </c>
      <c r="K2918" t="b">
        <v>0</v>
      </c>
      <c r="L2918">
        <v>0</v>
      </c>
      <c r="M2918" t="b">
        <v>0</v>
      </c>
      <c r="N2918" t="s">
        <v>8269</v>
      </c>
      <c r="O2918">
        <f t="shared" si="230"/>
        <v>0</v>
      </c>
      <c r="P2918">
        <f t="shared" si="231"/>
        <v>0</v>
      </c>
      <c r="Q2918" s="10" t="s">
        <v>8315</v>
      </c>
      <c r="R2918" t="s">
        <v>8316</v>
      </c>
      <c r="S2918" s="14">
        <f t="shared" si="227"/>
        <v>42103.024398148147</v>
      </c>
      <c r="T2918" s="14">
        <f t="shared" si="228"/>
        <v>42112.9375</v>
      </c>
      <c r="U2918" s="12">
        <f t="shared" si="229"/>
        <v>2015</v>
      </c>
    </row>
    <row r="2919" spans="1:21" ht="57.6" x14ac:dyDescent="0.3">
      <c r="A2919">
        <v>3734</v>
      </c>
      <c r="B2919" s="3" t="s">
        <v>3731</v>
      </c>
      <c r="C2919" s="3" t="s">
        <v>7844</v>
      </c>
      <c r="D2919" s="6">
        <v>1500</v>
      </c>
      <c r="E2919" s="8">
        <v>427</v>
      </c>
      <c r="F2919" t="s">
        <v>8220</v>
      </c>
      <c r="G2919" t="s">
        <v>8223</v>
      </c>
      <c r="H2919" t="s">
        <v>8245</v>
      </c>
      <c r="I2919">
        <v>1432589896</v>
      </c>
      <c r="J2919">
        <v>1427405896</v>
      </c>
      <c r="K2919" t="b">
        <v>0</v>
      </c>
      <c r="L2919">
        <v>7</v>
      </c>
      <c r="M2919" t="b">
        <v>0</v>
      </c>
      <c r="N2919" t="s">
        <v>8269</v>
      </c>
      <c r="O2919">
        <f t="shared" si="230"/>
        <v>28</v>
      </c>
      <c r="P2919">
        <f t="shared" si="231"/>
        <v>61</v>
      </c>
      <c r="Q2919" s="10" t="s">
        <v>8315</v>
      </c>
      <c r="R2919" t="s">
        <v>8316</v>
      </c>
      <c r="S2919" s="14">
        <f t="shared" si="227"/>
        <v>42089.901574074072</v>
      </c>
      <c r="T2919" s="14">
        <f t="shared" si="228"/>
        <v>42149.901574074072</v>
      </c>
      <c r="U2919" s="12">
        <f t="shared" si="229"/>
        <v>2015</v>
      </c>
    </row>
    <row r="2920" spans="1:21" ht="43.2" x14ac:dyDescent="0.3">
      <c r="A2920">
        <v>3736</v>
      </c>
      <c r="B2920" s="3" t="s">
        <v>3733</v>
      </c>
      <c r="C2920" s="3" t="s">
        <v>7846</v>
      </c>
      <c r="D2920" s="6">
        <v>1500</v>
      </c>
      <c r="E2920" s="8">
        <v>10</v>
      </c>
      <c r="F2920" t="s">
        <v>8220</v>
      </c>
      <c r="G2920" t="s">
        <v>8224</v>
      </c>
      <c r="H2920" t="s">
        <v>8246</v>
      </c>
      <c r="I2920">
        <v>1427133600</v>
      </c>
      <c r="J2920">
        <v>1423847093</v>
      </c>
      <c r="K2920" t="b">
        <v>0</v>
      </c>
      <c r="L2920">
        <v>1</v>
      </c>
      <c r="M2920" t="b">
        <v>0</v>
      </c>
      <c r="N2920" t="s">
        <v>8269</v>
      </c>
      <c r="O2920">
        <f t="shared" si="230"/>
        <v>1</v>
      </c>
      <c r="P2920">
        <f t="shared" si="231"/>
        <v>10</v>
      </c>
      <c r="Q2920" s="10" t="s">
        <v>8315</v>
      </c>
      <c r="R2920" t="s">
        <v>8316</v>
      </c>
      <c r="S2920" s="14">
        <f t="shared" si="227"/>
        <v>42048.711724537032</v>
      </c>
      <c r="T2920" s="14">
        <f t="shared" si="228"/>
        <v>42086.75</v>
      </c>
      <c r="U2920" s="12">
        <f t="shared" si="229"/>
        <v>2015</v>
      </c>
    </row>
    <row r="2921" spans="1:21" ht="28.8" x14ac:dyDescent="0.3">
      <c r="A2921">
        <v>3738</v>
      </c>
      <c r="B2921" s="3" t="s">
        <v>3735</v>
      </c>
      <c r="C2921" s="3" t="s">
        <v>7848</v>
      </c>
      <c r="D2921" s="6">
        <v>1500</v>
      </c>
      <c r="E2921" s="8">
        <v>270</v>
      </c>
      <c r="F2921" t="s">
        <v>8220</v>
      </c>
      <c r="G2921" t="s">
        <v>8224</v>
      </c>
      <c r="H2921" t="s">
        <v>8246</v>
      </c>
      <c r="I2921">
        <v>1405461600</v>
      </c>
      <c r="J2921">
        <v>1403562705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18</v>
      </c>
      <c r="P2921">
        <f t="shared" si="231"/>
        <v>45</v>
      </c>
      <c r="Q2921" s="10" t="s">
        <v>8315</v>
      </c>
      <c r="R2921" t="s">
        <v>8316</v>
      </c>
      <c r="S2921" s="14">
        <f t="shared" si="227"/>
        <v>41813.938715277778</v>
      </c>
      <c r="T2921" s="14">
        <f t="shared" si="228"/>
        <v>41835.916666666664</v>
      </c>
      <c r="U2921" s="12">
        <f t="shared" si="229"/>
        <v>2014</v>
      </c>
    </row>
    <row r="2922" spans="1:21" ht="57.6" x14ac:dyDescent="0.3">
      <c r="A2922">
        <v>3903</v>
      </c>
      <c r="B2922" s="3" t="s">
        <v>3900</v>
      </c>
      <c r="C2922" s="3" t="s">
        <v>8011</v>
      </c>
      <c r="D2922" s="6">
        <v>1500</v>
      </c>
      <c r="E2922" s="8">
        <v>0</v>
      </c>
      <c r="F2922" t="s">
        <v>8220</v>
      </c>
      <c r="G2922" t="s">
        <v>8223</v>
      </c>
      <c r="H2922" t="s">
        <v>8245</v>
      </c>
      <c r="I2922">
        <v>1439581080</v>
      </c>
      <c r="J2922">
        <v>1435709765</v>
      </c>
      <c r="K2922" t="b">
        <v>0</v>
      </c>
      <c r="L2922">
        <v>0</v>
      </c>
      <c r="M2922" t="b">
        <v>0</v>
      </c>
      <c r="N2922" t="s">
        <v>8269</v>
      </c>
      <c r="O2922">
        <f t="shared" si="230"/>
        <v>0</v>
      </c>
      <c r="P2922">
        <f t="shared" si="231"/>
        <v>0</v>
      </c>
      <c r="Q2922" s="10" t="s">
        <v>8315</v>
      </c>
      <c r="R2922" t="s">
        <v>8316</v>
      </c>
      <c r="S2922" s="14">
        <f t="shared" si="227"/>
        <v>42186.01116898148</v>
      </c>
      <c r="T2922" s="14">
        <f t="shared" si="228"/>
        <v>42230.818055555559</v>
      </c>
      <c r="U2922" s="1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 s="12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 s="12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 s="12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 s="12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 s="12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 s="12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 s="12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 s="12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 s="12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 s="1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 s="12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 s="12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 s="12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 s="12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 s="12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 s="12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 s="12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 s="12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 s="12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 s="1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 s="12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 s="12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 s="12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 s="12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 s="12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 s="12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 s="12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 s="12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 s="12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 s="1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 s="12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 s="12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 s="12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 s="12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 s="12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 s="12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 s="12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 s="12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 s="12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 s="1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 s="12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 s="12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 s="12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 s="12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 s="12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 s="12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 s="12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 s="12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ref="O2971:O3034" si="235">ROUND(E2971/D2971*100,0)</f>
        <v>163</v>
      </c>
      <c r="P2971">
        <f t="shared" ref="P2971:P3034" si="236">IFERROR(ROUND(E2971/L2971,2),0)</f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 s="12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5"/>
        <v>106</v>
      </c>
      <c r="P2972">
        <f t="shared" si="236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 s="1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5"/>
        <v>100</v>
      </c>
      <c r="P2973">
        <f t="shared" si="236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 s="12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5"/>
        <v>105</v>
      </c>
      <c r="P2974">
        <f t="shared" si="236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 s="12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5"/>
        <v>175</v>
      </c>
      <c r="P2975">
        <f t="shared" si="236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 s="12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5"/>
        <v>102</v>
      </c>
      <c r="P2976">
        <f t="shared" si="236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 s="12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5"/>
        <v>100</v>
      </c>
      <c r="P2977">
        <f t="shared" si="236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 s="12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5"/>
        <v>171</v>
      </c>
      <c r="P2978">
        <f t="shared" si="236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 s="12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5"/>
        <v>114</v>
      </c>
      <c r="P2979">
        <f t="shared" si="236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 s="12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5"/>
        <v>129</v>
      </c>
      <c r="P2980">
        <f t="shared" si="236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 s="12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5"/>
        <v>101</v>
      </c>
      <c r="P2981">
        <f t="shared" si="236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 s="12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5"/>
        <v>109</v>
      </c>
      <c r="P2982">
        <f t="shared" si="236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 s="1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 s="12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 s="12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 s="12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 s="12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 s="12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 s="12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 s="12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 s="12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 s="12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 s="1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 s="12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 s="12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 s="12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 s="12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 s="12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 s="12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 s="12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 s="12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 s="12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 s="1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 s="12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 s="12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 s="12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 s="12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 s="12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 s="12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 s="12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 s="12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 s="12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 s="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 s="12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 s="12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 s="12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 s="12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 s="12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 s="12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 s="12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 s="12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 s="12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 s="1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 s="12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 s="12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 s="12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 s="12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 s="12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 s="12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 s="12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 s="12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 s="12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 s="1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 s="12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 s="12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ref="O3035:O3098" si="240">ROUND(E3035/D3035*100,0)</f>
        <v>147</v>
      </c>
      <c r="P3035">
        <f t="shared" ref="P3035:P3098" si="241">IFERROR(ROUND(E3035/L3035,2),0)</f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 s="12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1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 s="12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1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 s="12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 s="12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 s="12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 s="12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 s="12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 s="1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 s="12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 s="12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 s="12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 s="12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 s="12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 s="12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 s="12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 s="12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 s="12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 s="1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 s="12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 s="12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 s="12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 s="12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 s="12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 s="12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41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 s="12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 s="12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 s="12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 s="1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 s="12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 s="12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 s="12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 s="12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 s="12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 s="12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 s="12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 s="12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 s="12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 s="1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 s="12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 s="12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 s="12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 s="12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 s="12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 s="12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 s="12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 s="12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 s="12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 s="1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 s="12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 s="12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 s="12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 s="12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 s="12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 s="12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 s="12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 s="12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 s="12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 s="1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 s="12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 s="12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 s="12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 s="12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 s="12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 s="12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ref="O3099:O3162" si="245">ROUND(E3099/D3099*100,0)</f>
        <v>17</v>
      </c>
      <c r="P3099">
        <f t="shared" ref="P3099:P3162" si="246">IFERROR(ROUND(E3099/L3099,2),0)</f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 s="12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 s="12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 s="12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 s="1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 s="12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 s="12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 s="12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 s="12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 s="12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 s="12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 s="12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 s="12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 s="12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 s="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 s="12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 s="12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 s="12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 s="12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 s="12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 s="12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 s="12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 s="12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 s="12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 s="1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 s="12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 s="12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 s="12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 s="12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 s="12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 s="12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 s="12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 s="12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 s="12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 s="1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 s="12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 s="12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 s="12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 s="12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 s="12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 s="12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 s="12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 s="12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 s="12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 s="1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 s="12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 s="12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 s="12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 s="12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 s="12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 s="12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 s="12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 s="12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 s="12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 s="1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 s="12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 s="12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 s="12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 s="12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 s="12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 s="12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 s="12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 s="12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 s="12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 s="1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ref="O3163:O3226" si="250">ROUND(E3163/D3163*100,0)</f>
        <v>105</v>
      </c>
      <c r="P3163">
        <f t="shared" ref="P3163:P3226" si="251">IFERROR(ROUND(E3163/L3163,2),0)</f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 s="12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0"/>
        <v>127</v>
      </c>
      <c r="P3164">
        <f t="shared" si="251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 s="12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0"/>
        <v>111</v>
      </c>
      <c r="P3165">
        <f t="shared" si="251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 s="12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0"/>
        <v>107</v>
      </c>
      <c r="P3166">
        <f t="shared" si="251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 s="12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0"/>
        <v>163</v>
      </c>
      <c r="P3167">
        <f t="shared" si="251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 s="12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0"/>
        <v>160</v>
      </c>
      <c r="P3168">
        <f t="shared" si="251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 s="12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0"/>
        <v>116</v>
      </c>
      <c r="P3169">
        <f t="shared" si="251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 s="12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0"/>
        <v>124</v>
      </c>
      <c r="P3170">
        <f t="shared" si="251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 s="12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0"/>
        <v>103</v>
      </c>
      <c r="P3171">
        <f t="shared" si="251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 s="12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0"/>
        <v>112</v>
      </c>
      <c r="P3172">
        <f t="shared" si="251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 s="1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0"/>
        <v>109</v>
      </c>
      <c r="P3173">
        <f t="shared" si="251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 s="12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0"/>
        <v>115</v>
      </c>
      <c r="P3174">
        <f t="shared" si="251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 s="12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0"/>
        <v>103</v>
      </c>
      <c r="P3175">
        <f t="shared" si="251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 s="12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0"/>
        <v>101</v>
      </c>
      <c r="P3176">
        <f t="shared" si="251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 s="12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0"/>
        <v>110</v>
      </c>
      <c r="P3177">
        <f t="shared" si="251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 s="12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0"/>
        <v>115</v>
      </c>
      <c r="P3178">
        <f t="shared" si="251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 s="12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0"/>
        <v>117</v>
      </c>
      <c r="P3179">
        <f t="shared" si="251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 s="12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0"/>
        <v>172</v>
      </c>
      <c r="P3180">
        <f t="shared" si="251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 s="12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0"/>
        <v>114</v>
      </c>
      <c r="P3181">
        <f t="shared" si="251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 s="12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0"/>
        <v>120</v>
      </c>
      <c r="P3182">
        <f t="shared" si="251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 s="1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0"/>
        <v>109</v>
      </c>
      <c r="P3183">
        <f t="shared" si="251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 s="12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0"/>
        <v>101</v>
      </c>
      <c r="P3184">
        <f t="shared" si="251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 s="12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0"/>
        <v>109</v>
      </c>
      <c r="P3185">
        <f t="shared" si="251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 s="12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0"/>
        <v>107</v>
      </c>
      <c r="P3186">
        <f t="shared" si="251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 s="12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0"/>
        <v>100</v>
      </c>
      <c r="P3187">
        <f t="shared" si="251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 s="12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0"/>
        <v>102</v>
      </c>
      <c r="P3188">
        <f t="shared" si="251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 s="12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0"/>
        <v>116</v>
      </c>
      <c r="P3189">
        <f t="shared" si="251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 s="12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 s="12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 s="12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 s="1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 s="12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 s="12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 s="12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 s="12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 s="12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 s="12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 s="12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 s="12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 s="12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 s="1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 s="12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 s="12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 s="12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 s="12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 s="12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 s="12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 s="12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 s="12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 s="12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 s="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 s="12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 s="12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 s="12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 s="12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 s="12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 s="12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 s="12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 s="12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 s="12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 s="1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 s="12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 s="12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 s="12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 s="12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ref="O3227:O3290" si="255">ROUND(E3227/D3227*100,0)</f>
        <v>102</v>
      </c>
      <c r="P3227">
        <f t="shared" ref="P3227:P3290" si="256">IFERROR(ROUND(E3227/L3227,2),0)</f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 s="12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5"/>
        <v>104</v>
      </c>
      <c r="P3228">
        <f t="shared" si="256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 s="12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5"/>
        <v>125</v>
      </c>
      <c r="P3229">
        <f t="shared" si="256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 s="12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5"/>
        <v>102</v>
      </c>
      <c r="P3230">
        <f t="shared" si="256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 s="12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5"/>
        <v>108</v>
      </c>
      <c r="P3231">
        <f t="shared" si="256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 s="12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5"/>
        <v>110</v>
      </c>
      <c r="P3232">
        <f t="shared" si="256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 s="1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5"/>
        <v>161</v>
      </c>
      <c r="P3233">
        <f t="shared" si="256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 s="12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5"/>
        <v>131</v>
      </c>
      <c r="P3234">
        <f t="shared" si="256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 s="12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5"/>
        <v>119</v>
      </c>
      <c r="P3235">
        <f t="shared" si="256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 s="12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5"/>
        <v>100</v>
      </c>
      <c r="P3236">
        <f t="shared" si="256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 s="12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5"/>
        <v>103</v>
      </c>
      <c r="P3237">
        <f t="shared" si="256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 s="12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5"/>
        <v>101</v>
      </c>
      <c r="P3238">
        <f t="shared" si="256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 s="12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5"/>
        <v>101</v>
      </c>
      <c r="P3239">
        <f t="shared" si="256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 s="12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5"/>
        <v>112</v>
      </c>
      <c r="P3240">
        <f t="shared" si="256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 s="12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5"/>
        <v>106</v>
      </c>
      <c r="P3241">
        <f t="shared" si="256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 s="12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5"/>
        <v>101</v>
      </c>
      <c r="P3242">
        <f t="shared" si="256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 s="1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5"/>
        <v>115</v>
      </c>
      <c r="P3243">
        <f t="shared" si="256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 s="12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5"/>
        <v>127</v>
      </c>
      <c r="P3244">
        <f t="shared" si="256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 s="12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5"/>
        <v>103</v>
      </c>
      <c r="P3245">
        <f t="shared" si="256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 s="12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5"/>
        <v>103</v>
      </c>
      <c r="P3246">
        <f t="shared" si="256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 s="12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5"/>
        <v>104</v>
      </c>
      <c r="P3247">
        <f t="shared" si="256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 s="12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5"/>
        <v>111</v>
      </c>
      <c r="P3248">
        <f t="shared" si="256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 s="12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5"/>
        <v>106</v>
      </c>
      <c r="P3249">
        <f t="shared" si="256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 s="12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5"/>
        <v>101</v>
      </c>
      <c r="P3250">
        <f t="shared" si="256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 s="12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5"/>
        <v>105</v>
      </c>
      <c r="P3251">
        <f t="shared" si="256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 s="12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5"/>
        <v>102</v>
      </c>
      <c r="P3252">
        <f t="shared" si="256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 s="1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5"/>
        <v>111</v>
      </c>
      <c r="P3253">
        <f t="shared" si="256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 s="12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5"/>
        <v>128</v>
      </c>
      <c r="P3254">
        <f t="shared" si="256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 s="12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5"/>
        <v>102</v>
      </c>
      <c r="P3255">
        <f t="shared" si="256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 s="12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5"/>
        <v>101</v>
      </c>
      <c r="P3256">
        <f t="shared" si="256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 s="12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5"/>
        <v>175</v>
      </c>
      <c r="P3257">
        <f t="shared" si="256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 s="12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5"/>
        <v>128</v>
      </c>
      <c r="P3258">
        <f t="shared" si="256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 s="12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5"/>
        <v>106</v>
      </c>
      <c r="P3259">
        <f t="shared" si="256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 s="12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105</v>
      </c>
      <c r="P3260">
        <f t="shared" si="256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 s="12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106</v>
      </c>
      <c r="P3261">
        <f t="shared" si="256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 s="12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>
        <f t="shared" si="256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 s="1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>
        <f t="shared" si="256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 s="12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>
        <f t="shared" si="256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 s="12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>
        <f t="shared" si="256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 s="12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103</v>
      </c>
      <c r="P3266">
        <f t="shared" si="256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 s="12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 s="12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 s="12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 s="12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 s="12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 s="12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 s="1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 s="12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 s="12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 s="12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 s="12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 s="12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 s="12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 s="12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 s="12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 s="12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 s="1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 s="12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 s="12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 s="12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 s="12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 s="12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 s="12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 s="12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 s="12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ref="O3291:O3354" si="260">ROUND(E3291/D3291*100,0)</f>
        <v>133</v>
      </c>
      <c r="P3291">
        <f t="shared" ref="P3291:P3354" si="261">IFERROR(ROUND(E3291/L3291,2),0)</f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 s="12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60"/>
        <v>121</v>
      </c>
      <c r="P3292">
        <f t="shared" si="261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 s="1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60"/>
        <v>114</v>
      </c>
      <c r="P3293">
        <f t="shared" si="261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 s="12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60"/>
        <v>286</v>
      </c>
      <c r="P3294">
        <f t="shared" si="261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 s="12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0"/>
        <v>170</v>
      </c>
      <c r="P3295">
        <f t="shared" si="261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 s="12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0"/>
        <v>118</v>
      </c>
      <c r="P3296">
        <f t="shared" si="261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 s="12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0"/>
        <v>103</v>
      </c>
      <c r="P3297">
        <f t="shared" si="261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 s="12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0"/>
        <v>144</v>
      </c>
      <c r="P3298">
        <f t="shared" si="261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 s="12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0"/>
        <v>100</v>
      </c>
      <c r="P3299">
        <f t="shared" si="261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 s="12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0"/>
        <v>102</v>
      </c>
      <c r="P3300">
        <f t="shared" si="261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 s="12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0"/>
        <v>116</v>
      </c>
      <c r="P3301">
        <f t="shared" si="261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 s="12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0"/>
        <v>136</v>
      </c>
      <c r="P3302">
        <f t="shared" si="261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 s="1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0"/>
        <v>133</v>
      </c>
      <c r="P3303">
        <f t="shared" si="261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 s="12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0"/>
        <v>103</v>
      </c>
      <c r="P3304">
        <f t="shared" si="261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 s="12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0"/>
        <v>116</v>
      </c>
      <c r="P3305">
        <f t="shared" si="261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 s="12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0"/>
        <v>105</v>
      </c>
      <c r="P3306">
        <f t="shared" si="261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 s="12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0"/>
        <v>102</v>
      </c>
      <c r="P3307">
        <f t="shared" si="261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 s="12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0"/>
        <v>175</v>
      </c>
      <c r="P3308">
        <f t="shared" si="261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 s="12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0"/>
        <v>107</v>
      </c>
      <c r="P3309">
        <f t="shared" si="261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 s="12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0"/>
        <v>122</v>
      </c>
      <c r="P3310">
        <f t="shared" si="261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 s="12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0"/>
        <v>159</v>
      </c>
      <c r="P3311">
        <f t="shared" si="261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 s="12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0"/>
        <v>100</v>
      </c>
      <c r="P3312">
        <f t="shared" si="261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 s="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0"/>
        <v>110</v>
      </c>
      <c r="P3313">
        <f t="shared" si="261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 s="12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0"/>
        <v>100</v>
      </c>
      <c r="P3314">
        <f t="shared" si="261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 s="12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0"/>
        <v>116</v>
      </c>
      <c r="P3315">
        <f t="shared" si="261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 s="12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0"/>
        <v>211</v>
      </c>
      <c r="P3316">
        <f t="shared" si="261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 s="12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0"/>
        <v>110</v>
      </c>
      <c r="P3317">
        <f t="shared" si="261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 s="12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0"/>
        <v>100</v>
      </c>
      <c r="P3318">
        <f t="shared" si="261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 s="12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0"/>
        <v>106</v>
      </c>
      <c r="P3319">
        <f t="shared" si="261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 s="12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0"/>
        <v>126</v>
      </c>
      <c r="P3320">
        <f t="shared" si="261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 s="12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0"/>
        <v>108</v>
      </c>
      <c r="P3321">
        <f t="shared" si="261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 s="12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0"/>
        <v>101</v>
      </c>
      <c r="P3322">
        <f t="shared" si="261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 s="1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0"/>
        <v>107</v>
      </c>
      <c r="P3323">
        <f t="shared" si="261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 s="12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0"/>
        <v>102</v>
      </c>
      <c r="P3324">
        <f t="shared" si="261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 s="12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0"/>
        <v>126</v>
      </c>
      <c r="P3325">
        <f t="shared" si="261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 s="12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>
        <f t="shared" si="261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 s="12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0"/>
        <v>113</v>
      </c>
      <c r="P3327">
        <f t="shared" si="261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 s="12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>
        <f t="shared" si="261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 s="12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101</v>
      </c>
      <c r="P3329">
        <f t="shared" si="261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 s="12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146</v>
      </c>
      <c r="P3330">
        <f t="shared" si="261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 s="12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 s="12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 s="1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 s="12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 s="12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 s="12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 s="12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 s="12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 s="12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 s="12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 s="12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 s="12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 s="1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 s="12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 s="12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 s="12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 s="12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 s="12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 s="12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 s="12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 s="12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 s="12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 s="1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 s="12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 s="12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ref="O3355:O3418" si="265">ROUND(E3355/D3355*100,0)</f>
        <v>315</v>
      </c>
      <c r="P3355">
        <f t="shared" ref="P3355:P3418" si="266">IFERROR(ROUND(E3355/L3355,2),0)</f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 s="12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5"/>
        <v>102</v>
      </c>
      <c r="P3356">
        <f t="shared" si="266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 s="12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5"/>
        <v>126</v>
      </c>
      <c r="P3357">
        <f t="shared" si="266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 s="12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5"/>
        <v>101</v>
      </c>
      <c r="P3358">
        <f t="shared" si="266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 s="12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5"/>
        <v>101</v>
      </c>
      <c r="P3359">
        <f t="shared" si="266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 s="12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5"/>
        <v>103</v>
      </c>
      <c r="P3360">
        <f t="shared" si="266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 s="12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5"/>
        <v>106</v>
      </c>
      <c r="P3361">
        <f t="shared" si="266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 s="12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5"/>
        <v>101</v>
      </c>
      <c r="P3362">
        <f t="shared" si="266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 s="1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5"/>
        <v>113</v>
      </c>
      <c r="P3363">
        <f t="shared" si="266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 s="12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5"/>
        <v>218</v>
      </c>
      <c r="P3364">
        <f t="shared" si="266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 s="12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5"/>
        <v>101</v>
      </c>
      <c r="P3365">
        <f t="shared" si="266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 s="12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5"/>
        <v>106</v>
      </c>
      <c r="P3366">
        <f t="shared" si="266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 s="12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5"/>
        <v>104</v>
      </c>
      <c r="P3367">
        <f t="shared" si="266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 s="12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5"/>
        <v>221</v>
      </c>
      <c r="P3368">
        <f t="shared" si="266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 s="12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5"/>
        <v>119</v>
      </c>
      <c r="P3369">
        <f t="shared" si="266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 s="12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5"/>
        <v>105</v>
      </c>
      <c r="P3370">
        <f t="shared" si="266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 s="12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5"/>
        <v>104</v>
      </c>
      <c r="P3371">
        <f t="shared" si="266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 s="12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5"/>
        <v>118</v>
      </c>
      <c r="P3372">
        <f t="shared" si="266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 s="1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5"/>
        <v>139</v>
      </c>
      <c r="P3373">
        <f t="shared" si="266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 s="12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5"/>
        <v>104</v>
      </c>
      <c r="P3374">
        <f t="shared" si="266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 s="12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100</v>
      </c>
      <c r="P3375">
        <f t="shared" si="266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 s="12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5"/>
        <v>107</v>
      </c>
      <c r="P3376">
        <f t="shared" si="266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 s="12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5"/>
        <v>100</v>
      </c>
      <c r="P3377">
        <f t="shared" si="266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 s="12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100</v>
      </c>
      <c r="P3378">
        <f t="shared" si="266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 s="12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5"/>
        <v>101</v>
      </c>
      <c r="P3379">
        <f t="shared" si="266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 s="12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5"/>
        <v>108</v>
      </c>
      <c r="P3380">
        <f t="shared" si="266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 s="12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5"/>
        <v>104</v>
      </c>
      <c r="P3381">
        <f t="shared" si="266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 s="12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5"/>
        <v>104</v>
      </c>
      <c r="P3382">
        <f t="shared" si="266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 s="1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5"/>
        <v>102</v>
      </c>
      <c r="P3383">
        <f t="shared" si="266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 s="12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5"/>
        <v>101</v>
      </c>
      <c r="P3384">
        <f t="shared" si="266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 s="12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5"/>
        <v>112</v>
      </c>
      <c r="P3385">
        <f t="shared" si="266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 s="12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5"/>
        <v>100</v>
      </c>
      <c r="P3386">
        <f t="shared" si="266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 s="12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5"/>
        <v>100</v>
      </c>
      <c r="P3387">
        <f t="shared" si="266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 s="12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5"/>
        <v>105</v>
      </c>
      <c r="P3388">
        <f t="shared" si="266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 s="12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5"/>
        <v>117</v>
      </c>
      <c r="P3389">
        <f t="shared" si="266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 s="12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5"/>
        <v>104</v>
      </c>
      <c r="P3390">
        <f t="shared" si="266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 s="12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>
        <f t="shared" si="266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 s="12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>
        <f t="shared" si="266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 s="1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>
        <f t="shared" si="266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 s="12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5"/>
        <v>100</v>
      </c>
      <c r="P3394">
        <f t="shared" si="266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 s="12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 s="12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 s="12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 s="12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 s="12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 s="12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 s="12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 s="12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 s="1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 s="12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 s="12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 s="12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 s="12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 s="12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 s="12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 s="12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 s="12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 s="12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 s="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 s="12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 s="12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 s="12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 s="12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 s="12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 s="12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ref="O3419:O3482" si="270">ROUND(E3419/D3419*100,0)</f>
        <v>100</v>
      </c>
      <c r="P3419">
        <f t="shared" ref="P3419:P3482" si="271">IFERROR(ROUND(E3419/L3419,2),0)</f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 s="12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70"/>
        <v>101</v>
      </c>
      <c r="P3420">
        <f t="shared" si="271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 s="12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70"/>
        <v>107</v>
      </c>
      <c r="P3421">
        <f t="shared" si="271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 s="12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0"/>
        <v>138</v>
      </c>
      <c r="P3422">
        <f t="shared" si="271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 s="1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0"/>
        <v>101</v>
      </c>
      <c r="P3423">
        <f t="shared" si="271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 s="12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0"/>
        <v>109</v>
      </c>
      <c r="P3424">
        <f t="shared" si="271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 s="12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0"/>
        <v>140</v>
      </c>
      <c r="P3425">
        <f t="shared" si="271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 s="12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0"/>
        <v>104</v>
      </c>
      <c r="P3426">
        <f t="shared" si="271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 s="12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0"/>
        <v>103</v>
      </c>
      <c r="P3427">
        <f t="shared" si="271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 s="12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0"/>
        <v>108</v>
      </c>
      <c r="P3428">
        <f t="shared" si="271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 s="12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0"/>
        <v>100</v>
      </c>
      <c r="P3429">
        <f t="shared" si="271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 s="12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0"/>
        <v>103</v>
      </c>
      <c r="P3430">
        <f t="shared" si="271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 s="12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0"/>
        <v>130</v>
      </c>
      <c r="P3431">
        <f t="shared" si="271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 s="12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0"/>
        <v>109</v>
      </c>
      <c r="P3432">
        <f t="shared" si="271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 s="1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0"/>
        <v>100</v>
      </c>
      <c r="P3433">
        <f t="shared" si="271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 s="12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0"/>
        <v>110</v>
      </c>
      <c r="P3434">
        <f t="shared" si="271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 s="12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0"/>
        <v>100</v>
      </c>
      <c r="P3435">
        <f t="shared" si="271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 s="12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0"/>
        <v>106</v>
      </c>
      <c r="P3436">
        <f t="shared" si="271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 s="12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0"/>
        <v>112</v>
      </c>
      <c r="P3437">
        <f t="shared" si="271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 s="12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0"/>
        <v>106</v>
      </c>
      <c r="P3438">
        <f t="shared" si="271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 s="12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0"/>
        <v>101</v>
      </c>
      <c r="P3439">
        <f t="shared" si="271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 s="12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0"/>
        <v>104</v>
      </c>
      <c r="P3440">
        <f t="shared" si="271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 s="12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0"/>
        <v>135</v>
      </c>
      <c r="P3441">
        <f t="shared" si="271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 s="12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0"/>
        <v>105</v>
      </c>
      <c r="P3442">
        <f t="shared" si="271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 s="1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0"/>
        <v>103</v>
      </c>
      <c r="P3443">
        <f t="shared" si="271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 s="12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0"/>
        <v>100</v>
      </c>
      <c r="P3444">
        <f t="shared" si="271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 s="12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0"/>
        <v>186</v>
      </c>
      <c r="P3445">
        <f t="shared" si="271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 s="12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0"/>
        <v>289</v>
      </c>
      <c r="P3446">
        <f t="shared" si="271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 s="12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0"/>
        <v>100</v>
      </c>
      <c r="P3447">
        <f t="shared" si="271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 s="12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0"/>
        <v>108</v>
      </c>
      <c r="P3448">
        <f t="shared" si="271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 s="12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0"/>
        <v>108</v>
      </c>
      <c r="P3449">
        <f t="shared" si="271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 s="12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0"/>
        <v>110</v>
      </c>
      <c r="P3450">
        <f t="shared" si="271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 s="12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171</v>
      </c>
      <c r="P3451">
        <f t="shared" si="271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 s="12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0"/>
        <v>152</v>
      </c>
      <c r="P3452">
        <f t="shared" si="271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 s="1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101</v>
      </c>
      <c r="P3453">
        <f t="shared" si="271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 s="12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>
        <f t="shared" si="271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 s="12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0"/>
        <v>128</v>
      </c>
      <c r="P3455">
        <f t="shared" si="271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 s="12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0"/>
        <v>101</v>
      </c>
      <c r="P3456">
        <f t="shared" si="271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 s="12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>
        <f t="shared" si="271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 s="12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>
        <f t="shared" si="271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 s="12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 s="12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 s="12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 s="12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 s="1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 s="12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 s="12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 s="12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 s="12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 s="12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 s="12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 s="12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 s="12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 s="12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 s="1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 s="12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 s="12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 s="12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 s="12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 s="12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 s="12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 s="12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 s="12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 s="12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 s="1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ref="O3483:O3546" si="275">ROUND(E3483/D3483*100,0)</f>
        <v>119</v>
      </c>
      <c r="P3483">
        <f t="shared" ref="P3483:P3546" si="276">IFERROR(ROUND(E3483/L3483,2),0)</f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 s="12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5"/>
        <v>138</v>
      </c>
      <c r="P3484">
        <f t="shared" si="276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 s="12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5"/>
        <v>160</v>
      </c>
      <c r="P3485">
        <f t="shared" si="276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 s="12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5"/>
        <v>114</v>
      </c>
      <c r="P3486">
        <f t="shared" si="276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 s="12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5"/>
        <v>101</v>
      </c>
      <c r="P3487">
        <f t="shared" si="276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 s="12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5"/>
        <v>155</v>
      </c>
      <c r="P3488">
        <f t="shared" si="276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 s="12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5"/>
        <v>128</v>
      </c>
      <c r="P3489">
        <f t="shared" si="276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 s="12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5"/>
        <v>121</v>
      </c>
      <c r="P3490">
        <f t="shared" si="276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 s="12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5"/>
        <v>113</v>
      </c>
      <c r="P3491">
        <f t="shared" si="276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 s="12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5"/>
        <v>128</v>
      </c>
      <c r="P3492">
        <f t="shared" si="276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 s="1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5"/>
        <v>158</v>
      </c>
      <c r="P3493">
        <f t="shared" si="276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 s="12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5"/>
        <v>105</v>
      </c>
      <c r="P3494">
        <f t="shared" si="276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 s="12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5"/>
        <v>100</v>
      </c>
      <c r="P3495">
        <f t="shared" si="276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 s="12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5"/>
        <v>100</v>
      </c>
      <c r="P3496">
        <f t="shared" si="276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 s="12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5"/>
        <v>107</v>
      </c>
      <c r="P3497">
        <f t="shared" si="276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 s="12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5"/>
        <v>124</v>
      </c>
      <c r="P3498">
        <f t="shared" si="276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 s="12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5"/>
        <v>109</v>
      </c>
      <c r="P3499">
        <f t="shared" si="276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 s="12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5"/>
        <v>102</v>
      </c>
      <c r="P3500">
        <f t="shared" si="276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 s="12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5"/>
        <v>106</v>
      </c>
      <c r="P3501">
        <f t="shared" si="276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 s="12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5"/>
        <v>106</v>
      </c>
      <c r="P3502">
        <f t="shared" si="276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 s="1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5"/>
        <v>101</v>
      </c>
      <c r="P3503">
        <f t="shared" si="276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 s="12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105</v>
      </c>
      <c r="P3504">
        <f t="shared" si="276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 s="12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5"/>
        <v>108</v>
      </c>
      <c r="P3505">
        <f t="shared" si="276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 s="12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5"/>
        <v>100</v>
      </c>
      <c r="P3506">
        <f t="shared" si="276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 s="12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5"/>
        <v>104</v>
      </c>
      <c r="P3507">
        <f t="shared" si="276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 s="12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5"/>
        <v>102</v>
      </c>
      <c r="P3508">
        <f t="shared" si="276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 s="12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5"/>
        <v>104</v>
      </c>
      <c r="P3509">
        <f t="shared" si="276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 s="12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5"/>
        <v>180</v>
      </c>
      <c r="P3510">
        <f t="shared" si="276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 s="12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106</v>
      </c>
      <c r="P3511">
        <f t="shared" si="276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 s="12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101</v>
      </c>
      <c r="P3512">
        <f t="shared" si="276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 s="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5"/>
        <v>101</v>
      </c>
      <c r="P3513">
        <f t="shared" si="276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 s="12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5"/>
        <v>100</v>
      </c>
      <c r="P3514">
        <f t="shared" si="276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 s="12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>
        <f t="shared" si="276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 s="12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>
        <f t="shared" si="276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 s="12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>
        <f t="shared" si="276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 s="12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>
        <f t="shared" si="276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 s="12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>
        <f t="shared" si="276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 s="12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>
        <f t="shared" si="276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 s="12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>
        <f t="shared" si="276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 s="12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>
        <f t="shared" si="276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 s="1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 s="12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 s="12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 s="12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 s="12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 s="12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 s="12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 s="12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 s="12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 s="12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 s="1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 s="12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 s="12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 s="12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 s="12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 s="12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 s="12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 s="12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 s="12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 s="12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 s="1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 s="12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 s="12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 s="12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 s="12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ref="O3547:O3610" si="280">ROUND(E3547/D3547*100,0)</f>
        <v>100</v>
      </c>
      <c r="P3547">
        <f t="shared" ref="P3547:P3610" si="281">IFERROR(ROUND(E3547/L3547,2),0)</f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 s="12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80"/>
        <v>102</v>
      </c>
      <c r="P3548">
        <f t="shared" si="281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 s="12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80"/>
        <v>114</v>
      </c>
      <c r="P3549">
        <f t="shared" si="281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 s="12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80"/>
        <v>102</v>
      </c>
      <c r="P3550">
        <f t="shared" si="281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 s="12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80"/>
        <v>102</v>
      </c>
      <c r="P3551">
        <f t="shared" si="281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 s="12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0"/>
        <v>105</v>
      </c>
      <c r="P3552">
        <f t="shared" si="281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 s="1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0"/>
        <v>102</v>
      </c>
      <c r="P3553">
        <f t="shared" si="281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 s="12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0"/>
        <v>100</v>
      </c>
      <c r="P3554">
        <f t="shared" si="281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 s="12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0"/>
        <v>106</v>
      </c>
      <c r="P3555">
        <f t="shared" si="281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 s="12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0"/>
        <v>113</v>
      </c>
      <c r="P3556">
        <f t="shared" si="281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 s="12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0"/>
        <v>100</v>
      </c>
      <c r="P3557">
        <f t="shared" si="281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 s="12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0"/>
        <v>100</v>
      </c>
      <c r="P3558">
        <f t="shared" si="281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 s="12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0"/>
        <v>100</v>
      </c>
      <c r="P3559">
        <f t="shared" si="281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 s="12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0"/>
        <v>144</v>
      </c>
      <c r="P3560">
        <f t="shared" si="281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 s="12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0"/>
        <v>104</v>
      </c>
      <c r="P3561">
        <f t="shared" si="281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 s="12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0"/>
        <v>108</v>
      </c>
      <c r="P3562">
        <f t="shared" si="281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 s="1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0"/>
        <v>102</v>
      </c>
      <c r="P3563">
        <f t="shared" si="281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 s="12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0"/>
        <v>149</v>
      </c>
      <c r="P3564">
        <f t="shared" si="281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 s="12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0"/>
        <v>105</v>
      </c>
      <c r="P3565">
        <f t="shared" si="281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 s="12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0"/>
        <v>101</v>
      </c>
      <c r="P3566">
        <f t="shared" si="281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 s="12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0"/>
        <v>131</v>
      </c>
      <c r="P3567">
        <f t="shared" si="281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 s="12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0"/>
        <v>105</v>
      </c>
      <c r="P3568">
        <f t="shared" si="281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 s="12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0"/>
        <v>109</v>
      </c>
      <c r="P3569">
        <f t="shared" si="281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 s="12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0"/>
        <v>111</v>
      </c>
      <c r="P3570">
        <f t="shared" si="281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 s="12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100</v>
      </c>
      <c r="P3571">
        <f t="shared" si="281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 s="12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0"/>
        <v>114</v>
      </c>
      <c r="P3572">
        <f t="shared" si="281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 s="1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0"/>
        <v>122</v>
      </c>
      <c r="P3573">
        <f t="shared" si="281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 s="12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0"/>
        <v>100</v>
      </c>
      <c r="P3574">
        <f t="shared" si="281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 s="12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0"/>
        <v>103</v>
      </c>
      <c r="P3575">
        <f t="shared" si="281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 s="12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0"/>
        <v>106</v>
      </c>
      <c r="P3576">
        <f t="shared" si="281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 s="12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0"/>
        <v>101</v>
      </c>
      <c r="P3577">
        <f t="shared" si="281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 s="12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0"/>
        <v>100</v>
      </c>
      <c r="P3578">
        <f t="shared" si="281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 s="12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130</v>
      </c>
      <c r="P3579">
        <f t="shared" si="281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 s="12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0"/>
        <v>100</v>
      </c>
      <c r="P3580">
        <f t="shared" si="281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 s="12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0"/>
        <v>100</v>
      </c>
      <c r="P3581">
        <f t="shared" si="281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 s="12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>
        <f t="shared" si="281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 s="1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0"/>
        <v>100</v>
      </c>
      <c r="P3583">
        <f t="shared" si="281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 s="12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>
        <f t="shared" si="281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 s="12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>
        <f t="shared" si="281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 s="12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0"/>
        <v>116</v>
      </c>
      <c r="P3586">
        <f t="shared" si="281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 s="12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 s="12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 s="12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 s="12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 s="12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 s="12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 s="1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 s="12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 s="12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 s="12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 s="12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 s="12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 s="12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 s="12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 s="12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 s="12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 s="1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 s="12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 s="12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 s="12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 s="12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 s="12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 s="12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 s="12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 s="12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ref="O3611:O3674" si="285">ROUND(E3611/D3611*100,0)</f>
        <v>153</v>
      </c>
      <c r="P3611">
        <f t="shared" ref="P3611:P3674" si="286">IFERROR(ROUND(E3611/L3611,2),0)</f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 s="12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5"/>
        <v>162</v>
      </c>
      <c r="P3612">
        <f t="shared" si="286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 s="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5"/>
        <v>136</v>
      </c>
      <c r="P3613">
        <f t="shared" si="286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 s="12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5"/>
        <v>144</v>
      </c>
      <c r="P3614">
        <f t="shared" si="286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 s="12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5"/>
        <v>100</v>
      </c>
      <c r="P3615">
        <f t="shared" si="286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 s="12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5"/>
        <v>101</v>
      </c>
      <c r="P3616">
        <f t="shared" si="286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 s="12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5"/>
        <v>107</v>
      </c>
      <c r="P3617">
        <f t="shared" si="286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 s="12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5"/>
        <v>125</v>
      </c>
      <c r="P3618">
        <f t="shared" si="286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 s="12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5"/>
        <v>119</v>
      </c>
      <c r="P3619">
        <f t="shared" si="286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 s="12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5"/>
        <v>101</v>
      </c>
      <c r="P3620">
        <f t="shared" si="286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 s="12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5"/>
        <v>113</v>
      </c>
      <c r="P3621">
        <f t="shared" si="286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 s="12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5"/>
        <v>105</v>
      </c>
      <c r="P3622">
        <f t="shared" si="286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 s="1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5"/>
        <v>110</v>
      </c>
      <c r="P3623">
        <f t="shared" si="286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 s="12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5"/>
        <v>100</v>
      </c>
      <c r="P3624">
        <f t="shared" si="286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 s="12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5"/>
        <v>120</v>
      </c>
      <c r="P3625">
        <f t="shared" si="286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 s="12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5"/>
        <v>105</v>
      </c>
      <c r="P3626">
        <f t="shared" si="286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 s="12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5"/>
        <v>103</v>
      </c>
      <c r="P3627">
        <f t="shared" si="286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 s="12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5"/>
        <v>102</v>
      </c>
      <c r="P3628">
        <f t="shared" si="286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 s="12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5"/>
        <v>100</v>
      </c>
      <c r="P3629">
        <f t="shared" si="286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 s="12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 s="12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 s="12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 s="1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 s="12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 s="12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 s="12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 s="12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 s="12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 s="12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 s="12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 s="12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 s="12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 s="1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 s="12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 s="12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 s="12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 s="12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 s="12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 s="12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 s="12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100</v>
      </c>
      <c r="P3650">
        <f t="shared" si="286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 s="12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 s="12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 s="1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 s="12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 s="12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 s="12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 s="12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 s="12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 s="12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 s="12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 s="12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 s="12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 s="1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 s="12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 s="12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 s="12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 s="12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 s="12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 s="12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 s="12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 s="12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 s="12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 s="1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 s="12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 s="12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ref="O3675:O3738" si="290">ROUND(E3675/D3675*100,0)</f>
        <v>114</v>
      </c>
      <c r="P3675">
        <f t="shared" ref="P3675:P3738" si="291">IFERROR(ROUND(E3675/L3675,2),0)</f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 s="12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90"/>
        <v>100</v>
      </c>
      <c r="P3676">
        <f t="shared" si="291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 s="12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90"/>
        <v>140</v>
      </c>
      <c r="P3677">
        <f t="shared" si="291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 s="12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0"/>
        <v>129</v>
      </c>
      <c r="P3678">
        <f t="shared" si="291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 s="12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0"/>
        <v>103</v>
      </c>
      <c r="P3679">
        <f t="shared" si="291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 s="12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0"/>
        <v>103</v>
      </c>
      <c r="P3680">
        <f t="shared" si="291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 s="12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0"/>
        <v>110</v>
      </c>
      <c r="P3681">
        <f t="shared" si="291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 s="12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0"/>
        <v>113</v>
      </c>
      <c r="P3682">
        <f t="shared" si="291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 s="1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0"/>
        <v>112</v>
      </c>
      <c r="P3683">
        <f t="shared" si="291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 s="12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0"/>
        <v>139</v>
      </c>
      <c r="P3684">
        <f t="shared" si="291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 s="12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0"/>
        <v>111</v>
      </c>
      <c r="P3685">
        <f t="shared" si="291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 s="12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0"/>
        <v>139</v>
      </c>
      <c r="P3686">
        <f t="shared" si="291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 s="12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0"/>
        <v>106</v>
      </c>
      <c r="P3687">
        <f t="shared" si="291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 s="12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0"/>
        <v>101</v>
      </c>
      <c r="P3688">
        <f t="shared" si="291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 s="12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0"/>
        <v>100</v>
      </c>
      <c r="P3689">
        <f t="shared" si="291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 s="12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0"/>
        <v>109</v>
      </c>
      <c r="P3690">
        <f t="shared" si="291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 s="12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0"/>
        <v>118</v>
      </c>
      <c r="P3691">
        <f t="shared" si="291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 s="12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0"/>
        <v>120</v>
      </c>
      <c r="P3692">
        <f t="shared" si="291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 s="1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0"/>
        <v>128</v>
      </c>
      <c r="P3693">
        <f t="shared" si="291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 s="12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0"/>
        <v>126</v>
      </c>
      <c r="P3694">
        <f t="shared" si="291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 s="12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0"/>
        <v>129</v>
      </c>
      <c r="P3695">
        <f t="shared" si="291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 s="12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0"/>
        <v>107</v>
      </c>
      <c r="P3696">
        <f t="shared" si="291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 s="12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0"/>
        <v>100</v>
      </c>
      <c r="P3697">
        <f t="shared" si="291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 s="12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0"/>
        <v>155</v>
      </c>
      <c r="P3698">
        <f t="shared" si="291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 s="12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0"/>
        <v>108</v>
      </c>
      <c r="P3699">
        <f t="shared" si="291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 s="12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0"/>
        <v>111</v>
      </c>
      <c r="P3700">
        <f t="shared" si="291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 s="12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0"/>
        <v>101</v>
      </c>
      <c r="P3701">
        <f t="shared" si="291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 s="12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0"/>
        <v>121</v>
      </c>
      <c r="P3702">
        <f t="shared" si="291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 s="1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0"/>
        <v>100</v>
      </c>
      <c r="P3703">
        <f t="shared" si="291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 s="12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0"/>
        <v>109</v>
      </c>
      <c r="P3704">
        <f t="shared" si="291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 s="12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0"/>
        <v>123</v>
      </c>
      <c r="P3705">
        <f t="shared" si="291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 s="12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0"/>
        <v>136</v>
      </c>
      <c r="P3706">
        <f t="shared" si="291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 s="12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0"/>
        <v>103</v>
      </c>
      <c r="P3707">
        <f t="shared" si="291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 s="12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0"/>
        <v>121</v>
      </c>
      <c r="P3708">
        <f t="shared" si="291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 s="12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0"/>
        <v>186</v>
      </c>
      <c r="P3709">
        <f t="shared" si="291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 s="12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>
        <f t="shared" si="291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 s="12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0"/>
        <v>108</v>
      </c>
      <c r="P3711">
        <f t="shared" si="291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 s="12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>
        <f t="shared" si="291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 s="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>
        <f t="shared" si="291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 s="12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154</v>
      </c>
      <c r="P3714">
        <f t="shared" si="291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 s="12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 s="12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 s="12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 s="12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 s="12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 s="12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 s="12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 s="12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 s="1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 s="12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 s="12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 s="12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 s="12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 s="12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 s="12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 s="12">
        <f t="shared" si="294"/>
        <v>2016</v>
      </c>
    </row>
    <row r="3730" spans="1:21" ht="43.2" x14ac:dyDescent="0.3">
      <c r="A3730">
        <v>3905</v>
      </c>
      <c r="B3730" s="3" t="s">
        <v>3902</v>
      </c>
      <c r="C3730" s="3" t="s">
        <v>8013</v>
      </c>
      <c r="D3730" s="6">
        <v>1500</v>
      </c>
      <c r="E3730" s="8">
        <v>173</v>
      </c>
      <c r="F3730" t="s">
        <v>8220</v>
      </c>
      <c r="G3730" t="s">
        <v>8224</v>
      </c>
      <c r="H3730" t="s">
        <v>8246</v>
      </c>
      <c r="I3730">
        <v>1434063600</v>
      </c>
      <c r="J3730">
        <v>1430405903</v>
      </c>
      <c r="K3730" t="b">
        <v>0</v>
      </c>
      <c r="L3730">
        <v>7</v>
      </c>
      <c r="M3730" t="b">
        <v>0</v>
      </c>
      <c r="N3730" t="s">
        <v>8269</v>
      </c>
      <c r="O3730">
        <f t="shared" si="290"/>
        <v>12</v>
      </c>
      <c r="P3730">
        <f t="shared" si="291"/>
        <v>24.71</v>
      </c>
      <c r="Q3730" s="10" t="s">
        <v>8315</v>
      </c>
      <c r="R3730" t="s">
        <v>8316</v>
      </c>
      <c r="S3730" s="14">
        <f t="shared" si="292"/>
        <v>42124.623877314814</v>
      </c>
      <c r="T3730" s="14">
        <f t="shared" si="293"/>
        <v>42166.958333333328</v>
      </c>
      <c r="U3730" s="12">
        <f t="shared" si="294"/>
        <v>2015</v>
      </c>
    </row>
    <row r="3731" spans="1:21" ht="43.2" x14ac:dyDescent="0.3">
      <c r="A3731">
        <v>3906</v>
      </c>
      <c r="B3731" s="3" t="s">
        <v>3903</v>
      </c>
      <c r="C3731" s="3" t="s">
        <v>8014</v>
      </c>
      <c r="D3731" s="6">
        <v>1500</v>
      </c>
      <c r="E3731" s="8">
        <v>1010</v>
      </c>
      <c r="F3731" t="s">
        <v>8220</v>
      </c>
      <c r="G3731" t="s">
        <v>8224</v>
      </c>
      <c r="H3731" t="s">
        <v>8246</v>
      </c>
      <c r="I3731">
        <v>1435325100</v>
      </c>
      <c r="J3731">
        <v>1432072893</v>
      </c>
      <c r="K3731" t="b">
        <v>0</v>
      </c>
      <c r="L3731">
        <v>16</v>
      </c>
      <c r="M3731" t="b">
        <v>0</v>
      </c>
      <c r="N3731" t="s">
        <v>8269</v>
      </c>
      <c r="O3731">
        <f t="shared" si="290"/>
        <v>67</v>
      </c>
      <c r="P3731">
        <f t="shared" si="291"/>
        <v>63.13</v>
      </c>
      <c r="Q3731" s="10" t="s">
        <v>8315</v>
      </c>
      <c r="R3731" t="s">
        <v>8316</v>
      </c>
      <c r="S3731" s="14">
        <f t="shared" si="292"/>
        <v>42143.917743055557</v>
      </c>
      <c r="T3731" s="14">
        <f t="shared" si="293"/>
        <v>42181.559027777781</v>
      </c>
      <c r="U3731" s="12">
        <f t="shared" si="294"/>
        <v>2015</v>
      </c>
    </row>
    <row r="3732" spans="1:21" ht="43.2" x14ac:dyDescent="0.3">
      <c r="A3732">
        <v>3915</v>
      </c>
      <c r="B3732" s="3" t="s">
        <v>3912</v>
      </c>
      <c r="C3732" s="3" t="s">
        <v>8023</v>
      </c>
      <c r="D3732" s="6">
        <v>1500</v>
      </c>
      <c r="E3732" s="8">
        <v>5</v>
      </c>
      <c r="F3732" t="s">
        <v>8220</v>
      </c>
      <c r="G3732" t="s">
        <v>8224</v>
      </c>
      <c r="H3732" t="s">
        <v>8246</v>
      </c>
      <c r="I3732">
        <v>1464824309</v>
      </c>
      <c r="J3732">
        <v>1462232309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0</v>
      </c>
      <c r="P3732">
        <f t="shared" si="291"/>
        <v>5</v>
      </c>
      <c r="Q3732" s="10" t="s">
        <v>8315</v>
      </c>
      <c r="R3732" t="s">
        <v>8316</v>
      </c>
      <c r="S3732" s="14">
        <f t="shared" si="292"/>
        <v>42492.98505787037</v>
      </c>
      <c r="T3732" s="14">
        <f t="shared" si="293"/>
        <v>42522.98505787037</v>
      </c>
      <c r="U3732" s="12">
        <f t="shared" si="294"/>
        <v>2016</v>
      </c>
    </row>
    <row r="3733" spans="1:21" ht="43.2" x14ac:dyDescent="0.3">
      <c r="A3733">
        <v>3984</v>
      </c>
      <c r="B3733" s="3" t="s">
        <v>3980</v>
      </c>
      <c r="C3733" s="3" t="s">
        <v>8090</v>
      </c>
      <c r="D3733" s="6">
        <v>1500</v>
      </c>
      <c r="E3733" s="8">
        <v>95</v>
      </c>
      <c r="F3733" t="s">
        <v>8220</v>
      </c>
      <c r="G3733" t="s">
        <v>8224</v>
      </c>
      <c r="H3733" t="s">
        <v>8246</v>
      </c>
      <c r="I3733">
        <v>1415404800</v>
      </c>
      <c r="J3733">
        <v>1412809644</v>
      </c>
      <c r="K3733" t="b">
        <v>0</v>
      </c>
      <c r="L3733">
        <v>10</v>
      </c>
      <c r="M3733" t="b">
        <v>0</v>
      </c>
      <c r="N3733" t="s">
        <v>8269</v>
      </c>
      <c r="O3733">
        <f t="shared" si="290"/>
        <v>6</v>
      </c>
      <c r="P3733">
        <f t="shared" si="291"/>
        <v>9.5</v>
      </c>
      <c r="Q3733" s="10" t="s">
        <v>8315</v>
      </c>
      <c r="R3733" t="s">
        <v>8316</v>
      </c>
      <c r="S3733" s="14">
        <f t="shared" si="292"/>
        <v>41920.963472222218</v>
      </c>
      <c r="T3733" s="14">
        <f t="shared" si="293"/>
        <v>41951</v>
      </c>
      <c r="U3733" s="12">
        <f t="shared" si="294"/>
        <v>2014</v>
      </c>
    </row>
    <row r="3734" spans="1:21" ht="28.8" x14ac:dyDescent="0.3">
      <c r="A3734">
        <v>3988</v>
      </c>
      <c r="B3734" s="3" t="s">
        <v>3984</v>
      </c>
      <c r="C3734" s="3" t="s">
        <v>8094</v>
      </c>
      <c r="D3734" s="6">
        <v>1500</v>
      </c>
      <c r="E3734" s="8">
        <v>32</v>
      </c>
      <c r="F3734" t="s">
        <v>8220</v>
      </c>
      <c r="G3734" t="s">
        <v>8223</v>
      </c>
      <c r="H3734" t="s">
        <v>8245</v>
      </c>
      <c r="I3734">
        <v>1440813413</v>
      </c>
      <c r="J3734">
        <v>1439517413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2</v>
      </c>
      <c r="P3734">
        <f t="shared" si="291"/>
        <v>8</v>
      </c>
      <c r="Q3734" s="10" t="s">
        <v>8315</v>
      </c>
      <c r="R3734" t="s">
        <v>8316</v>
      </c>
      <c r="S3734" s="14">
        <f t="shared" si="292"/>
        <v>42230.08116898148</v>
      </c>
      <c r="T3734" s="14">
        <f t="shared" si="293"/>
        <v>42245.08116898148</v>
      </c>
      <c r="U3734" s="12">
        <f t="shared" si="294"/>
        <v>2015</v>
      </c>
    </row>
    <row r="3735" spans="1:21" ht="28.8" x14ac:dyDescent="0.3">
      <c r="A3735">
        <v>4018</v>
      </c>
      <c r="B3735" s="3" t="s">
        <v>4014</v>
      </c>
      <c r="C3735" s="3" t="s">
        <v>8123</v>
      </c>
      <c r="D3735" s="6">
        <v>1500</v>
      </c>
      <c r="E3735" s="8">
        <v>130</v>
      </c>
      <c r="F3735" t="s">
        <v>8220</v>
      </c>
      <c r="G3735" t="s">
        <v>8224</v>
      </c>
      <c r="H3735" t="s">
        <v>8246</v>
      </c>
      <c r="I3735">
        <v>1475877108</v>
      </c>
      <c r="J3735">
        <v>1473285108</v>
      </c>
      <c r="K3735" t="b">
        <v>0</v>
      </c>
      <c r="L3735">
        <v>4</v>
      </c>
      <c r="M3735" t="b">
        <v>0</v>
      </c>
      <c r="N3735" t="s">
        <v>8269</v>
      </c>
      <c r="O3735">
        <f t="shared" si="290"/>
        <v>9</v>
      </c>
      <c r="P3735">
        <f t="shared" si="291"/>
        <v>32.5</v>
      </c>
      <c r="Q3735" s="10" t="s">
        <v>8315</v>
      </c>
      <c r="R3735" t="s">
        <v>8316</v>
      </c>
      <c r="S3735" s="14">
        <f t="shared" si="292"/>
        <v>42620.91097222222</v>
      </c>
      <c r="T3735" s="14">
        <f t="shared" si="293"/>
        <v>42650.91097222222</v>
      </c>
      <c r="U3735" s="12">
        <f t="shared" si="294"/>
        <v>2016</v>
      </c>
    </row>
    <row r="3736" spans="1:21" ht="43.2" x14ac:dyDescent="0.3">
      <c r="A3736">
        <v>4050</v>
      </c>
      <c r="B3736" s="3" t="s">
        <v>4046</v>
      </c>
      <c r="C3736" s="3" t="s">
        <v>8154</v>
      </c>
      <c r="D3736" s="6">
        <v>1500</v>
      </c>
      <c r="E3736" s="8">
        <v>1</v>
      </c>
      <c r="F3736" t="s">
        <v>8220</v>
      </c>
      <c r="G3736" t="s">
        <v>8223</v>
      </c>
      <c r="H3736" t="s">
        <v>8245</v>
      </c>
      <c r="I3736">
        <v>1414077391</v>
      </c>
      <c r="J3736">
        <v>1411485391</v>
      </c>
      <c r="K3736" t="b">
        <v>0</v>
      </c>
      <c r="L3736">
        <v>1</v>
      </c>
      <c r="M3736" t="b">
        <v>0</v>
      </c>
      <c r="N3736" t="s">
        <v>8269</v>
      </c>
      <c r="O3736">
        <f t="shared" si="290"/>
        <v>0</v>
      </c>
      <c r="P3736">
        <f t="shared" si="291"/>
        <v>1</v>
      </c>
      <c r="Q3736" s="10" t="s">
        <v>8315</v>
      </c>
      <c r="R3736" t="s">
        <v>8316</v>
      </c>
      <c r="S3736" s="14">
        <f t="shared" si="292"/>
        <v>41905.636469907404</v>
      </c>
      <c r="T3736" s="14">
        <f t="shared" si="293"/>
        <v>41935.636469907404</v>
      </c>
      <c r="U3736" s="12">
        <f t="shared" si="294"/>
        <v>2014</v>
      </c>
    </row>
    <row r="3737" spans="1:21" ht="43.2" x14ac:dyDescent="0.3">
      <c r="A3737">
        <v>4056</v>
      </c>
      <c r="B3737" s="3" t="s">
        <v>4052</v>
      </c>
      <c r="C3737" s="3" t="s">
        <v>8160</v>
      </c>
      <c r="D3737" s="6">
        <v>1500</v>
      </c>
      <c r="E3737" s="8">
        <v>795</v>
      </c>
      <c r="F3737" t="s">
        <v>8220</v>
      </c>
      <c r="G3737" t="s">
        <v>8223</v>
      </c>
      <c r="H3737" t="s">
        <v>8245</v>
      </c>
      <c r="I3737">
        <v>1467575940</v>
      </c>
      <c r="J3737">
        <v>1465856639</v>
      </c>
      <c r="K3737" t="b">
        <v>0</v>
      </c>
      <c r="L3737">
        <v>9</v>
      </c>
      <c r="M3737" t="b">
        <v>0</v>
      </c>
      <c r="N3737" t="s">
        <v>8269</v>
      </c>
      <c r="O3737">
        <f t="shared" si="290"/>
        <v>53</v>
      </c>
      <c r="P3737">
        <f t="shared" si="291"/>
        <v>88.33</v>
      </c>
      <c r="Q3737" s="10" t="s">
        <v>8315</v>
      </c>
      <c r="R3737" t="s">
        <v>8316</v>
      </c>
      <c r="S3737" s="14">
        <f t="shared" si="292"/>
        <v>42534.933321759265</v>
      </c>
      <c r="T3737" s="14">
        <f t="shared" si="293"/>
        <v>42554.832638888889</v>
      </c>
      <c r="U3737" s="12">
        <f t="shared" si="294"/>
        <v>2016</v>
      </c>
    </row>
    <row r="3738" spans="1:21" ht="43.2" x14ac:dyDescent="0.3">
      <c r="A3738">
        <v>4113</v>
      </c>
      <c r="B3738" s="3" t="s">
        <v>4109</v>
      </c>
      <c r="C3738" s="3" t="s">
        <v>8215</v>
      </c>
      <c r="D3738" s="6">
        <v>1500</v>
      </c>
      <c r="E3738" s="8">
        <v>3</v>
      </c>
      <c r="F3738" t="s">
        <v>8220</v>
      </c>
      <c r="G3738" t="s">
        <v>8223</v>
      </c>
      <c r="H3738" t="s">
        <v>8245</v>
      </c>
      <c r="I3738">
        <v>1452234840</v>
      </c>
      <c r="J3738">
        <v>1450619123</v>
      </c>
      <c r="K3738" t="b">
        <v>0</v>
      </c>
      <c r="L3738">
        <v>3</v>
      </c>
      <c r="M3738" t="b">
        <v>0</v>
      </c>
      <c r="N3738" t="s">
        <v>8269</v>
      </c>
      <c r="O3738">
        <f t="shared" si="290"/>
        <v>0</v>
      </c>
      <c r="P3738">
        <f t="shared" si="291"/>
        <v>1</v>
      </c>
      <c r="Q3738" s="10" t="s">
        <v>8315</v>
      </c>
      <c r="R3738" t="s">
        <v>8316</v>
      </c>
      <c r="S3738" s="14">
        <f t="shared" si="292"/>
        <v>42358.573182870372</v>
      </c>
      <c r="T3738" s="14">
        <f t="shared" si="293"/>
        <v>42377.273611111115</v>
      </c>
      <c r="U3738" s="12">
        <f t="shared" si="294"/>
        <v>2015</v>
      </c>
    </row>
    <row r="3739" spans="1:21" ht="43.2" x14ac:dyDescent="0.3">
      <c r="A3739">
        <v>3896</v>
      </c>
      <c r="B3739" s="3" t="s">
        <v>3893</v>
      </c>
      <c r="C3739" s="3" t="s">
        <v>8004</v>
      </c>
      <c r="D3739" s="6">
        <v>1600</v>
      </c>
      <c r="E3739" s="8">
        <v>170</v>
      </c>
      <c r="F3739" t="s">
        <v>8220</v>
      </c>
      <c r="G3739" t="s">
        <v>8223</v>
      </c>
      <c r="H3739" t="s">
        <v>8245</v>
      </c>
      <c r="I3739">
        <v>1402979778</v>
      </c>
      <c r="J3739">
        <v>1401770178</v>
      </c>
      <c r="K3739" t="b">
        <v>0</v>
      </c>
      <c r="L3739">
        <v>4</v>
      </c>
      <c r="M3739" t="b">
        <v>0</v>
      </c>
      <c r="N3739" t="s">
        <v>8269</v>
      </c>
      <c r="O3739">
        <f t="shared" ref="O3739:O3802" si="295">ROUND(E3739/D3739*100,0)</f>
        <v>11</v>
      </c>
      <c r="P3739">
        <f t="shared" ref="P3739:P3802" si="296">IFERROR(ROUND(E3739/L3739,2),0)</f>
        <v>42.5</v>
      </c>
      <c r="Q3739" s="10" t="s">
        <v>8315</v>
      </c>
      <c r="R3739" t="s">
        <v>8316</v>
      </c>
      <c r="S3739" s="14">
        <f t="shared" si="292"/>
        <v>41793.191875000004</v>
      </c>
      <c r="T3739" s="14">
        <f t="shared" si="293"/>
        <v>41807.191875000004</v>
      </c>
      <c r="U3739" s="12">
        <f t="shared" si="294"/>
        <v>2014</v>
      </c>
    </row>
    <row r="3740" spans="1:21" ht="43.2" x14ac:dyDescent="0.3">
      <c r="A3740">
        <v>4091</v>
      </c>
      <c r="B3740" s="3" t="s">
        <v>4087</v>
      </c>
      <c r="C3740" s="3" t="s">
        <v>8194</v>
      </c>
      <c r="D3740" s="6">
        <v>1600</v>
      </c>
      <c r="E3740" s="8">
        <v>204</v>
      </c>
      <c r="F3740" t="s">
        <v>8220</v>
      </c>
      <c r="G3740" t="s">
        <v>8223</v>
      </c>
      <c r="H3740" t="s">
        <v>8245</v>
      </c>
      <c r="I3740">
        <v>1421410151</v>
      </c>
      <c r="J3740">
        <v>1418818151</v>
      </c>
      <c r="K3740" t="b">
        <v>0</v>
      </c>
      <c r="L3740">
        <v>8</v>
      </c>
      <c r="M3740" t="b">
        <v>0</v>
      </c>
      <c r="N3740" t="s">
        <v>8269</v>
      </c>
      <c r="O3740">
        <f t="shared" si="295"/>
        <v>13</v>
      </c>
      <c r="P3740">
        <f t="shared" si="296"/>
        <v>25.5</v>
      </c>
      <c r="Q3740" s="10" t="s">
        <v>8315</v>
      </c>
      <c r="R3740" t="s">
        <v>8316</v>
      </c>
      <c r="S3740" s="14">
        <f t="shared" si="292"/>
        <v>41990.506377314814</v>
      </c>
      <c r="T3740" s="14">
        <f t="shared" si="293"/>
        <v>42020.506377314814</v>
      </c>
      <c r="U3740" s="12">
        <f t="shared" si="294"/>
        <v>2014</v>
      </c>
    </row>
    <row r="3741" spans="1:21" ht="43.2" x14ac:dyDescent="0.3">
      <c r="A3741">
        <v>3990</v>
      </c>
      <c r="B3741" s="3" t="s">
        <v>3986</v>
      </c>
      <c r="C3741" s="3" t="s">
        <v>8096</v>
      </c>
      <c r="D3741" s="6">
        <v>1650</v>
      </c>
      <c r="E3741" s="8">
        <v>69</v>
      </c>
      <c r="F3741" t="s">
        <v>8220</v>
      </c>
      <c r="G3741" t="s">
        <v>8224</v>
      </c>
      <c r="H3741" t="s">
        <v>8246</v>
      </c>
      <c r="I3741">
        <v>1456934893</v>
      </c>
      <c r="J3741">
        <v>1454342893</v>
      </c>
      <c r="K3741" t="b">
        <v>0</v>
      </c>
      <c r="L3741">
        <v>3</v>
      </c>
      <c r="M3741" t="b">
        <v>0</v>
      </c>
      <c r="N3741" t="s">
        <v>8269</v>
      </c>
      <c r="O3741">
        <f t="shared" si="295"/>
        <v>4</v>
      </c>
      <c r="P3741">
        <f t="shared" si="296"/>
        <v>23</v>
      </c>
      <c r="Q3741" s="10" t="s">
        <v>8315</v>
      </c>
      <c r="R3741" t="s">
        <v>8316</v>
      </c>
      <c r="S3741" s="14">
        <f t="shared" si="292"/>
        <v>42401.672372685185</v>
      </c>
      <c r="T3741" s="14">
        <f t="shared" si="293"/>
        <v>42431.672372685185</v>
      </c>
      <c r="U3741" s="12">
        <f t="shared" si="294"/>
        <v>2016</v>
      </c>
    </row>
    <row r="3742" spans="1:21" ht="43.2" x14ac:dyDescent="0.3">
      <c r="A3742">
        <v>3967</v>
      </c>
      <c r="B3742" s="3" t="s">
        <v>3964</v>
      </c>
      <c r="C3742" s="3" t="s">
        <v>8074</v>
      </c>
      <c r="D3742" s="6">
        <v>1700</v>
      </c>
      <c r="E3742" s="8">
        <v>410</v>
      </c>
      <c r="F3742" t="s">
        <v>8220</v>
      </c>
      <c r="G3742" t="s">
        <v>8223</v>
      </c>
      <c r="H3742" t="s">
        <v>8245</v>
      </c>
      <c r="I3742">
        <v>1488783507</v>
      </c>
      <c r="J3742">
        <v>1486191507</v>
      </c>
      <c r="K3742" t="b">
        <v>0</v>
      </c>
      <c r="L3742">
        <v>10</v>
      </c>
      <c r="M3742" t="b">
        <v>0</v>
      </c>
      <c r="N3742" t="s">
        <v>8269</v>
      </c>
      <c r="O3742">
        <f t="shared" si="295"/>
        <v>24</v>
      </c>
      <c r="P3742">
        <f t="shared" si="296"/>
        <v>41</v>
      </c>
      <c r="Q3742" s="10" t="s">
        <v>8315</v>
      </c>
      <c r="R3742" t="s">
        <v>8316</v>
      </c>
      <c r="S3742" s="14">
        <f t="shared" si="292"/>
        <v>42770.290590277778</v>
      </c>
      <c r="T3742" s="14">
        <f t="shared" si="293"/>
        <v>42800.290590277778</v>
      </c>
      <c r="U3742" s="12">
        <f t="shared" si="294"/>
        <v>2017</v>
      </c>
    </row>
    <row r="3743" spans="1:21" ht="43.2" x14ac:dyDescent="0.3">
      <c r="A3743">
        <v>3955</v>
      </c>
      <c r="B3743" s="3" t="s">
        <v>3952</v>
      </c>
      <c r="C3743" s="3" t="s">
        <v>8062</v>
      </c>
      <c r="D3743" s="6">
        <v>1750</v>
      </c>
      <c r="E3743" s="8">
        <v>425</v>
      </c>
      <c r="F3743" t="s">
        <v>8220</v>
      </c>
      <c r="G3743" t="s">
        <v>8223</v>
      </c>
      <c r="H3743" t="s">
        <v>8245</v>
      </c>
      <c r="I3743">
        <v>1448745741</v>
      </c>
      <c r="J3743">
        <v>1446150141</v>
      </c>
      <c r="K3743" t="b">
        <v>0</v>
      </c>
      <c r="L3743">
        <v>8</v>
      </c>
      <c r="M3743" t="b">
        <v>0</v>
      </c>
      <c r="N3743" t="s">
        <v>8269</v>
      </c>
      <c r="O3743">
        <f t="shared" si="295"/>
        <v>24</v>
      </c>
      <c r="P3743">
        <f t="shared" si="296"/>
        <v>53.13</v>
      </c>
      <c r="Q3743" s="10" t="s">
        <v>8315</v>
      </c>
      <c r="R3743" t="s">
        <v>8316</v>
      </c>
      <c r="S3743" s="14">
        <f t="shared" si="292"/>
        <v>42306.848854166667</v>
      </c>
      <c r="T3743" s="14">
        <f t="shared" si="293"/>
        <v>42336.890520833331</v>
      </c>
      <c r="U3743" s="12">
        <f t="shared" si="294"/>
        <v>2015</v>
      </c>
    </row>
    <row r="3744" spans="1:21" ht="57.6" x14ac:dyDescent="0.3">
      <c r="A3744">
        <v>2911</v>
      </c>
      <c r="B3744" s="3" t="s">
        <v>2911</v>
      </c>
      <c r="C3744" s="3" t="s">
        <v>7021</v>
      </c>
      <c r="D3744" s="6">
        <v>1800</v>
      </c>
      <c r="E3744" s="8">
        <v>657</v>
      </c>
      <c r="F3744" t="s">
        <v>8220</v>
      </c>
      <c r="G3744" t="s">
        <v>8223</v>
      </c>
      <c r="H3744" t="s">
        <v>8245</v>
      </c>
      <c r="I3744">
        <v>1435429626</v>
      </c>
      <c r="J3744">
        <v>1431973626</v>
      </c>
      <c r="K3744" t="b">
        <v>0</v>
      </c>
      <c r="L3744">
        <v>14</v>
      </c>
      <c r="M3744" t="b">
        <v>0</v>
      </c>
      <c r="N3744" t="s">
        <v>8269</v>
      </c>
      <c r="O3744">
        <f t="shared" si="295"/>
        <v>37</v>
      </c>
      <c r="P3744">
        <f t="shared" si="296"/>
        <v>46.93</v>
      </c>
      <c r="Q3744" s="10" t="s">
        <v>8315</v>
      </c>
      <c r="R3744" t="s">
        <v>8316</v>
      </c>
      <c r="S3744" s="14">
        <f t="shared" si="292"/>
        <v>42142.768819444449</v>
      </c>
      <c r="T3744" s="14">
        <f t="shared" si="293"/>
        <v>42182.768819444449</v>
      </c>
      <c r="U3744" s="12">
        <f t="shared" si="294"/>
        <v>2015</v>
      </c>
    </row>
    <row r="3745" spans="1:21" ht="43.2" x14ac:dyDescent="0.3">
      <c r="A3745">
        <v>2916</v>
      </c>
      <c r="B3745" s="3" t="s">
        <v>2916</v>
      </c>
      <c r="C3745" s="3" t="s">
        <v>7026</v>
      </c>
      <c r="D3745" s="6">
        <v>1850</v>
      </c>
      <c r="E3745" s="8">
        <v>145</v>
      </c>
      <c r="F3745" t="s">
        <v>8220</v>
      </c>
      <c r="G3745" t="s">
        <v>8224</v>
      </c>
      <c r="H3745" t="s">
        <v>8246</v>
      </c>
      <c r="I3745">
        <v>1400498789</v>
      </c>
      <c r="J3745">
        <v>1398511589</v>
      </c>
      <c r="K3745" t="b">
        <v>0</v>
      </c>
      <c r="L3745">
        <v>7</v>
      </c>
      <c r="M3745" t="b">
        <v>0</v>
      </c>
      <c r="N3745" t="s">
        <v>8269</v>
      </c>
      <c r="O3745">
        <f t="shared" si="295"/>
        <v>8</v>
      </c>
      <c r="P3745">
        <f t="shared" si="296"/>
        <v>20.71</v>
      </c>
      <c r="Q3745" s="10" t="s">
        <v>8315</v>
      </c>
      <c r="R3745" t="s">
        <v>8316</v>
      </c>
      <c r="S3745" s="14">
        <f t="shared" si="292"/>
        <v>41755.476724537039</v>
      </c>
      <c r="T3745" s="14">
        <f t="shared" si="293"/>
        <v>41778.476724537039</v>
      </c>
      <c r="U3745" s="12">
        <f t="shared" si="294"/>
        <v>2014</v>
      </c>
    </row>
    <row r="3746" spans="1:21" ht="43.2" x14ac:dyDescent="0.3">
      <c r="A3746">
        <v>4009</v>
      </c>
      <c r="B3746" s="3" t="s">
        <v>4005</v>
      </c>
      <c r="C3746" s="3" t="s">
        <v>8114</v>
      </c>
      <c r="D3746" s="6">
        <v>1930</v>
      </c>
      <c r="E3746" s="8">
        <v>75</v>
      </c>
      <c r="F3746" t="s">
        <v>8220</v>
      </c>
      <c r="G3746" t="s">
        <v>8224</v>
      </c>
      <c r="H3746" t="s">
        <v>8246</v>
      </c>
      <c r="I3746">
        <v>1410281360</v>
      </c>
      <c r="J3746">
        <v>1406825360</v>
      </c>
      <c r="K3746" t="b">
        <v>0</v>
      </c>
      <c r="L3746">
        <v>3</v>
      </c>
      <c r="M3746" t="b">
        <v>0</v>
      </c>
      <c r="N3746" t="s">
        <v>8269</v>
      </c>
      <c r="O3746">
        <f t="shared" si="295"/>
        <v>4</v>
      </c>
      <c r="P3746">
        <f t="shared" si="296"/>
        <v>25</v>
      </c>
      <c r="Q3746" s="10" t="s">
        <v>8315</v>
      </c>
      <c r="R3746" t="s">
        <v>8316</v>
      </c>
      <c r="S3746" s="14">
        <f t="shared" si="292"/>
        <v>41851.700925925928</v>
      </c>
      <c r="T3746" s="14">
        <f t="shared" si="293"/>
        <v>41891.700925925928</v>
      </c>
      <c r="U3746" s="12">
        <f t="shared" si="294"/>
        <v>2014</v>
      </c>
    </row>
    <row r="3747" spans="1:21" ht="43.2" x14ac:dyDescent="0.3">
      <c r="A3747">
        <v>2847</v>
      </c>
      <c r="B3747" s="3" t="s">
        <v>2847</v>
      </c>
      <c r="C3747" s="3" t="s">
        <v>6957</v>
      </c>
      <c r="D3747" s="6">
        <v>2000</v>
      </c>
      <c r="E3747" s="8">
        <v>0</v>
      </c>
      <c r="F3747" t="s">
        <v>8220</v>
      </c>
      <c r="G3747" t="s">
        <v>8223</v>
      </c>
      <c r="H3747" t="s">
        <v>8245</v>
      </c>
      <c r="I3747">
        <v>1464031265</v>
      </c>
      <c r="J3747">
        <v>1458847265</v>
      </c>
      <c r="K3747" t="b">
        <v>0</v>
      </c>
      <c r="L3747">
        <v>0</v>
      </c>
      <c r="M3747" t="b">
        <v>0</v>
      </c>
      <c r="N3747" t="s">
        <v>8269</v>
      </c>
      <c r="O3747">
        <f t="shared" si="295"/>
        <v>0</v>
      </c>
      <c r="P3747">
        <f t="shared" si="296"/>
        <v>0</v>
      </c>
      <c r="Q3747" s="10" t="s">
        <v>8315</v>
      </c>
      <c r="R3747" t="s">
        <v>8316</v>
      </c>
      <c r="S3747" s="14">
        <f t="shared" si="292"/>
        <v>42453.806307870371</v>
      </c>
      <c r="T3747" s="14">
        <f t="shared" si="293"/>
        <v>42513.806307870371</v>
      </c>
      <c r="U3747" s="12">
        <f t="shared" si="294"/>
        <v>2016</v>
      </c>
    </row>
    <row r="3748" spans="1:21" ht="43.2" x14ac:dyDescent="0.3">
      <c r="A3748">
        <v>2859</v>
      </c>
      <c r="B3748" s="3" t="s">
        <v>2859</v>
      </c>
      <c r="C3748" s="3" t="s">
        <v>6969</v>
      </c>
      <c r="D3748" s="6">
        <v>2000</v>
      </c>
      <c r="E3748" s="8">
        <v>35</v>
      </c>
      <c r="F3748" t="s">
        <v>8220</v>
      </c>
      <c r="G3748" t="s">
        <v>8225</v>
      </c>
      <c r="H3748" t="s">
        <v>8247</v>
      </c>
      <c r="I3748">
        <v>1444984904</v>
      </c>
      <c r="J3748">
        <v>1439800904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>
        <f t="shared" si="296"/>
        <v>35</v>
      </c>
      <c r="Q3748" s="10" t="s">
        <v>8315</v>
      </c>
      <c r="R3748" t="s">
        <v>8316</v>
      </c>
      <c r="S3748" s="14">
        <f t="shared" si="292"/>
        <v>42233.362314814818</v>
      </c>
      <c r="T3748" s="14">
        <f t="shared" si="293"/>
        <v>42293.362314814818</v>
      </c>
      <c r="U3748" s="12">
        <f t="shared" si="294"/>
        <v>2015</v>
      </c>
    </row>
    <row r="3749" spans="1:21" ht="43.2" x14ac:dyDescent="0.3">
      <c r="A3749">
        <v>2890</v>
      </c>
      <c r="B3749" s="3" t="s">
        <v>2890</v>
      </c>
      <c r="C3749" s="3" t="s">
        <v>7000</v>
      </c>
      <c r="D3749" s="6">
        <v>2000</v>
      </c>
      <c r="E3749" s="8">
        <v>21</v>
      </c>
      <c r="F3749" t="s">
        <v>8220</v>
      </c>
      <c r="G3749" t="s">
        <v>8223</v>
      </c>
      <c r="H3749" t="s">
        <v>8245</v>
      </c>
      <c r="I3749">
        <v>1407553200</v>
      </c>
      <c r="J3749">
        <v>1405100992</v>
      </c>
      <c r="K3749" t="b">
        <v>0</v>
      </c>
      <c r="L3749">
        <v>3</v>
      </c>
      <c r="M3749" t="b">
        <v>0</v>
      </c>
      <c r="N3749" t="s">
        <v>8269</v>
      </c>
      <c r="O3749">
        <f t="shared" si="295"/>
        <v>1</v>
      </c>
      <c r="P3749">
        <f t="shared" si="296"/>
        <v>7</v>
      </c>
      <c r="Q3749" s="10" t="s">
        <v>8315</v>
      </c>
      <c r="R3749" t="s">
        <v>8316</v>
      </c>
      <c r="S3749" s="14">
        <f t="shared" si="292"/>
        <v>41831.742962962962</v>
      </c>
      <c r="T3749" s="14">
        <f t="shared" si="293"/>
        <v>41860.125</v>
      </c>
      <c r="U3749" s="12">
        <f t="shared" si="294"/>
        <v>2014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 s="12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 s="12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 s="1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 s="12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6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 s="12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 s="12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 s="12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 s="12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 s="12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 s="12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 s="12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 s="12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 s="1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 s="12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 s="12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 s="12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 s="12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 s="12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 s="12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 s="12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 s="12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 s="12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 s="1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 s="12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 s="12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 s="12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 s="12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 s="12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 s="12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 s="12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 s="12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 s="12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 s="1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 s="12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 s="12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 s="12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 s="12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 s="12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 s="12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 s="12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 s="12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 s="12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 s="1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 s="12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 s="12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 s="12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 s="12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 s="12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 s="12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 s="12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 s="12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 s="12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 s="1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ref="O3803:O3866" si="300">ROUND(E3803/D3803*100,0)</f>
        <v>9</v>
      </c>
      <c r="P3803">
        <f t="shared" ref="P3803:P3866" si="301">IFERROR(ROUND(E3803/L3803,2),0)</f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 s="12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>
        <f t="shared" si="301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 s="12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301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 s="12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301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 s="12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 s="12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 s="12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 s="12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0"/>
        <v>100</v>
      </c>
      <c r="P3810">
        <f t="shared" si="301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 s="12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0"/>
        <v>101</v>
      </c>
      <c r="P3811">
        <f t="shared" si="301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 s="12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0"/>
        <v>122</v>
      </c>
      <c r="P3812">
        <f t="shared" si="301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 s="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0"/>
        <v>330</v>
      </c>
      <c r="P3813">
        <f t="shared" si="301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 s="12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0"/>
        <v>110</v>
      </c>
      <c r="P3814">
        <f t="shared" si="301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 s="12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0"/>
        <v>101</v>
      </c>
      <c r="P3815">
        <f t="shared" si="301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 s="12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0"/>
        <v>140</v>
      </c>
      <c r="P3816">
        <f t="shared" si="301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 s="12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0"/>
        <v>100</v>
      </c>
      <c r="P3817">
        <f t="shared" si="301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 s="12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0"/>
        <v>119</v>
      </c>
      <c r="P3818">
        <f t="shared" si="301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 s="12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0"/>
        <v>107</v>
      </c>
      <c r="P3819">
        <f t="shared" si="301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 s="12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0"/>
        <v>228</v>
      </c>
      <c r="P3820">
        <f t="shared" si="301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 s="12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0"/>
        <v>106</v>
      </c>
      <c r="P3821">
        <f t="shared" si="301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 s="12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0"/>
        <v>143</v>
      </c>
      <c r="P3822">
        <f t="shared" si="301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 s="1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105</v>
      </c>
      <c r="P3823">
        <f t="shared" si="301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 s="12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0"/>
        <v>110</v>
      </c>
      <c r="P3824">
        <f t="shared" si="301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 s="12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0"/>
        <v>106</v>
      </c>
      <c r="P3825">
        <f t="shared" si="301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 s="12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0"/>
        <v>108</v>
      </c>
      <c r="P3826">
        <f t="shared" si="301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 s="12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0"/>
        <v>105</v>
      </c>
      <c r="P3827">
        <f t="shared" si="301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 s="12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0"/>
        <v>119</v>
      </c>
      <c r="P3828">
        <f t="shared" si="301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 s="12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0"/>
        <v>153</v>
      </c>
      <c r="P3829">
        <f t="shared" si="301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 s="12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0"/>
        <v>100</v>
      </c>
      <c r="P3830">
        <f t="shared" si="301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 s="12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0"/>
        <v>100</v>
      </c>
      <c r="P3831">
        <f t="shared" si="301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 s="12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0"/>
        <v>225</v>
      </c>
      <c r="P3832">
        <f t="shared" si="301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 s="1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0"/>
        <v>106</v>
      </c>
      <c r="P3833">
        <f t="shared" si="301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 s="12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0"/>
        <v>105</v>
      </c>
      <c r="P3834">
        <f t="shared" si="301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 s="12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>
        <f t="shared" si="301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 s="12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0"/>
        <v>109</v>
      </c>
      <c r="P3836">
        <f t="shared" si="301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 s="12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0"/>
        <v>160</v>
      </c>
      <c r="P3837">
        <f t="shared" si="301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 s="12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>
        <f t="shared" si="301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 s="12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102</v>
      </c>
      <c r="P3839">
        <f t="shared" si="301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 s="12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>
        <f t="shared" si="301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 s="12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>
        <f t="shared" si="301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 s="12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>
        <f t="shared" si="301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 s="12">
        <f t="shared" si="299"/>
        <v>2016</v>
      </c>
    </row>
    <row r="3843" spans="1:21" ht="43.2" x14ac:dyDescent="0.3">
      <c r="A3843">
        <v>2917</v>
      </c>
      <c r="B3843" s="3" t="s">
        <v>2917</v>
      </c>
      <c r="C3843" s="3" t="s">
        <v>7027</v>
      </c>
      <c r="D3843" s="6">
        <v>2000</v>
      </c>
      <c r="E3843" s="8">
        <v>437</v>
      </c>
      <c r="F3843" t="s">
        <v>8220</v>
      </c>
      <c r="G3843" t="s">
        <v>8223</v>
      </c>
      <c r="H3843" t="s">
        <v>8245</v>
      </c>
      <c r="I3843">
        <v>1442381847</v>
      </c>
      <c r="J3843">
        <v>1440826647</v>
      </c>
      <c r="K3843" t="b">
        <v>0</v>
      </c>
      <c r="L3843">
        <v>9</v>
      </c>
      <c r="M3843" t="b">
        <v>0</v>
      </c>
      <c r="N3843" t="s">
        <v>8269</v>
      </c>
      <c r="O3843">
        <f t="shared" si="300"/>
        <v>22</v>
      </c>
      <c r="P3843">
        <f t="shared" si="301"/>
        <v>48.56</v>
      </c>
      <c r="Q3843" s="10" t="s">
        <v>8315</v>
      </c>
      <c r="R3843" t="s">
        <v>8316</v>
      </c>
      <c r="S3843" s="14">
        <f t="shared" ref="S3843:S3906" si="302">(((J3843/60)/60)/24)+DATE(1970,1,1)</f>
        <v>42245.234340277777</v>
      </c>
      <c r="T3843" s="14">
        <f t="shared" ref="T3843:T3906" si="303">(((I3843/60)/60)/24)+DATE(1970,1,1)</f>
        <v>42263.234340277777</v>
      </c>
      <c r="U3843" s="12">
        <f t="shared" ref="U3843:U3906" si="304">YEAR(S3843)</f>
        <v>2015</v>
      </c>
    </row>
    <row r="3844" spans="1:21" ht="43.2" x14ac:dyDescent="0.3">
      <c r="A3844">
        <v>3740</v>
      </c>
      <c r="B3844" s="3" t="s">
        <v>3737</v>
      </c>
      <c r="C3844" s="3" t="s">
        <v>7850</v>
      </c>
      <c r="D3844" s="6">
        <v>2000</v>
      </c>
      <c r="E3844" s="8">
        <v>358</v>
      </c>
      <c r="F3844" t="s">
        <v>8220</v>
      </c>
      <c r="G3844" t="s">
        <v>8223</v>
      </c>
      <c r="H3844" t="s">
        <v>8245</v>
      </c>
      <c r="I3844">
        <v>1407808438</v>
      </c>
      <c r="J3844">
        <v>1405217355</v>
      </c>
      <c r="K3844" t="b">
        <v>0</v>
      </c>
      <c r="L3844">
        <v>14</v>
      </c>
      <c r="M3844" t="b">
        <v>0</v>
      </c>
      <c r="N3844" t="s">
        <v>8269</v>
      </c>
      <c r="O3844">
        <f t="shared" si="300"/>
        <v>18</v>
      </c>
      <c r="P3844">
        <f t="shared" si="301"/>
        <v>25.57</v>
      </c>
      <c r="Q3844" s="10" t="s">
        <v>8315</v>
      </c>
      <c r="R3844" t="s">
        <v>8316</v>
      </c>
      <c r="S3844" s="14">
        <f t="shared" si="302"/>
        <v>41833.089756944442</v>
      </c>
      <c r="T3844" s="14">
        <f t="shared" si="303"/>
        <v>41863.079143518517</v>
      </c>
      <c r="U3844" s="12">
        <f t="shared" si="304"/>
        <v>2014</v>
      </c>
    </row>
    <row r="3845" spans="1:21" x14ac:dyDescent="0.3">
      <c r="A3845">
        <v>3861</v>
      </c>
      <c r="B3845" s="3" t="s">
        <v>3858</v>
      </c>
      <c r="C3845" s="3" t="s">
        <v>7970</v>
      </c>
      <c r="D3845" s="6">
        <v>2000</v>
      </c>
      <c r="E3845" s="8">
        <v>100</v>
      </c>
      <c r="F3845" t="s">
        <v>8220</v>
      </c>
      <c r="G3845" t="s">
        <v>8223</v>
      </c>
      <c r="H3845" t="s">
        <v>8245</v>
      </c>
      <c r="I3845">
        <v>1415828820</v>
      </c>
      <c r="J3845">
        <v>1412258977</v>
      </c>
      <c r="K3845" t="b">
        <v>0</v>
      </c>
      <c r="L3845">
        <v>1</v>
      </c>
      <c r="M3845" t="b">
        <v>0</v>
      </c>
      <c r="N3845" t="s">
        <v>8269</v>
      </c>
      <c r="O3845">
        <f t="shared" si="300"/>
        <v>5</v>
      </c>
      <c r="P3845">
        <f t="shared" si="301"/>
        <v>100</v>
      </c>
      <c r="Q3845" s="10" t="s">
        <v>8315</v>
      </c>
      <c r="R3845" t="s">
        <v>8316</v>
      </c>
      <c r="S3845" s="14">
        <f t="shared" si="302"/>
        <v>41914.590011574073</v>
      </c>
      <c r="T3845" s="14">
        <f t="shared" si="303"/>
        <v>41955.907638888893</v>
      </c>
      <c r="U3845" s="12">
        <f t="shared" si="304"/>
        <v>2014</v>
      </c>
    </row>
    <row r="3846" spans="1:21" ht="28.8" x14ac:dyDescent="0.3">
      <c r="A3846">
        <v>3866</v>
      </c>
      <c r="B3846" s="3" t="s">
        <v>3863</v>
      </c>
      <c r="C3846" s="3" t="s">
        <v>7975</v>
      </c>
      <c r="D3846" s="6">
        <v>2000</v>
      </c>
      <c r="E3846" s="8">
        <v>11</v>
      </c>
      <c r="F3846" t="s">
        <v>8220</v>
      </c>
      <c r="G3846" t="s">
        <v>8223</v>
      </c>
      <c r="H3846" t="s">
        <v>8245</v>
      </c>
      <c r="I3846">
        <v>1458703740</v>
      </c>
      <c r="J3846">
        <v>1454453021</v>
      </c>
      <c r="K3846" t="b">
        <v>0</v>
      </c>
      <c r="L3846">
        <v>2</v>
      </c>
      <c r="M3846" t="b">
        <v>0</v>
      </c>
      <c r="N3846" t="s">
        <v>8269</v>
      </c>
      <c r="O3846">
        <f t="shared" si="300"/>
        <v>1</v>
      </c>
      <c r="P3846">
        <f t="shared" si="301"/>
        <v>5.5</v>
      </c>
      <c r="Q3846" s="10" t="s">
        <v>8315</v>
      </c>
      <c r="R3846" t="s">
        <v>8316</v>
      </c>
      <c r="S3846" s="14">
        <f t="shared" si="302"/>
        <v>42402.947002314817</v>
      </c>
      <c r="T3846" s="14">
        <f t="shared" si="303"/>
        <v>42452.145138888889</v>
      </c>
      <c r="U3846" s="12">
        <f t="shared" si="304"/>
        <v>2016</v>
      </c>
    </row>
    <row r="3847" spans="1:21" ht="43.2" x14ac:dyDescent="0.3">
      <c r="A3847">
        <v>3867</v>
      </c>
      <c r="B3847" s="3" t="s">
        <v>3864</v>
      </c>
      <c r="C3847" s="3" t="s">
        <v>7976</v>
      </c>
      <c r="D3847" s="6">
        <v>2000</v>
      </c>
      <c r="E3847" s="8">
        <v>251</v>
      </c>
      <c r="F3847" t="s">
        <v>8220</v>
      </c>
      <c r="G3847" t="s">
        <v>8223</v>
      </c>
      <c r="H3847" t="s">
        <v>8245</v>
      </c>
      <c r="I3847">
        <v>1466278339</v>
      </c>
      <c r="J3847">
        <v>1463686339</v>
      </c>
      <c r="K3847" t="b">
        <v>0</v>
      </c>
      <c r="L3847">
        <v>5</v>
      </c>
      <c r="M3847" t="b">
        <v>0</v>
      </c>
      <c r="N3847" t="s">
        <v>8269</v>
      </c>
      <c r="O3847">
        <f t="shared" si="300"/>
        <v>13</v>
      </c>
      <c r="P3847">
        <f t="shared" si="301"/>
        <v>50.2</v>
      </c>
      <c r="Q3847" s="10" t="s">
        <v>8315</v>
      </c>
      <c r="R3847" t="s">
        <v>8316</v>
      </c>
      <c r="S3847" s="14">
        <f t="shared" si="302"/>
        <v>42509.814108796301</v>
      </c>
      <c r="T3847" s="14">
        <f t="shared" si="303"/>
        <v>42539.814108796301</v>
      </c>
      <c r="U3847" s="12">
        <f t="shared" si="304"/>
        <v>2016</v>
      </c>
    </row>
    <row r="3848" spans="1:21" ht="43.2" x14ac:dyDescent="0.3">
      <c r="A3848">
        <v>3888</v>
      </c>
      <c r="B3848" s="3" t="s">
        <v>3885</v>
      </c>
      <c r="C3848" s="3" t="s">
        <v>7996</v>
      </c>
      <c r="D3848" s="6">
        <v>2000</v>
      </c>
      <c r="E3848" s="8">
        <v>542</v>
      </c>
      <c r="F3848" t="s">
        <v>8220</v>
      </c>
      <c r="G3848" t="s">
        <v>8224</v>
      </c>
      <c r="H3848" t="s">
        <v>8246</v>
      </c>
      <c r="I3848">
        <v>1488114358</v>
      </c>
      <c r="J3848">
        <v>1485522358</v>
      </c>
      <c r="K3848" t="b">
        <v>0</v>
      </c>
      <c r="L3848">
        <v>14</v>
      </c>
      <c r="M3848" t="b">
        <v>0</v>
      </c>
      <c r="N3848" t="s">
        <v>8269</v>
      </c>
      <c r="O3848">
        <f t="shared" si="300"/>
        <v>27</v>
      </c>
      <c r="P3848">
        <f t="shared" si="301"/>
        <v>38.71</v>
      </c>
      <c r="Q3848" s="10" t="s">
        <v>8315</v>
      </c>
      <c r="R3848" t="s">
        <v>8316</v>
      </c>
      <c r="S3848" s="14">
        <f t="shared" si="302"/>
        <v>42762.545810185184</v>
      </c>
      <c r="T3848" s="14">
        <f t="shared" si="303"/>
        <v>42792.545810185184</v>
      </c>
      <c r="U3848" s="12">
        <f t="shared" si="304"/>
        <v>2017</v>
      </c>
    </row>
    <row r="3849" spans="1:21" ht="43.2" x14ac:dyDescent="0.3">
      <c r="A3849">
        <v>3916</v>
      </c>
      <c r="B3849" s="3" t="s">
        <v>3913</v>
      </c>
      <c r="C3849" s="3" t="s">
        <v>8024</v>
      </c>
      <c r="D3849" s="6">
        <v>2000</v>
      </c>
      <c r="E3849" s="8">
        <v>0</v>
      </c>
      <c r="F3849" t="s">
        <v>8220</v>
      </c>
      <c r="G3849" t="s">
        <v>8231</v>
      </c>
      <c r="H3849" t="s">
        <v>8252</v>
      </c>
      <c r="I3849">
        <v>1464952752</v>
      </c>
      <c r="J3849">
        <v>1462360752</v>
      </c>
      <c r="K3849" t="b">
        <v>0</v>
      </c>
      <c r="L3849">
        <v>0</v>
      </c>
      <c r="M3849" t="b">
        <v>0</v>
      </c>
      <c r="N3849" t="s">
        <v>8269</v>
      </c>
      <c r="O3849">
        <f t="shared" si="300"/>
        <v>0</v>
      </c>
      <c r="P3849">
        <f t="shared" si="301"/>
        <v>0</v>
      </c>
      <c r="Q3849" s="10" t="s">
        <v>8315</v>
      </c>
      <c r="R3849" t="s">
        <v>8316</v>
      </c>
      <c r="S3849" s="14">
        <f t="shared" si="302"/>
        <v>42494.471666666665</v>
      </c>
      <c r="T3849" s="14">
        <f t="shared" si="303"/>
        <v>42524.471666666665</v>
      </c>
      <c r="U3849" s="12">
        <f t="shared" si="304"/>
        <v>2016</v>
      </c>
    </row>
    <row r="3850" spans="1:21" ht="43.2" x14ac:dyDescent="0.3">
      <c r="A3850">
        <v>3945</v>
      </c>
      <c r="B3850" s="3" t="s">
        <v>3942</v>
      </c>
      <c r="C3850" s="3" t="s">
        <v>8053</v>
      </c>
      <c r="D3850" s="6">
        <v>2000</v>
      </c>
      <c r="E3850" s="8">
        <v>5</v>
      </c>
      <c r="F3850" t="s">
        <v>8220</v>
      </c>
      <c r="G3850" t="s">
        <v>8223</v>
      </c>
      <c r="H3850" t="s">
        <v>8245</v>
      </c>
      <c r="I3850">
        <v>1431717268</v>
      </c>
      <c r="J3850">
        <v>1429125268</v>
      </c>
      <c r="K3850" t="b">
        <v>0</v>
      </c>
      <c r="L3850">
        <v>1</v>
      </c>
      <c r="M3850" t="b">
        <v>0</v>
      </c>
      <c r="N3850" t="s">
        <v>8269</v>
      </c>
      <c r="O3850">
        <f t="shared" si="300"/>
        <v>0</v>
      </c>
      <c r="P3850">
        <f t="shared" si="301"/>
        <v>5</v>
      </c>
      <c r="Q3850" s="10" t="s">
        <v>8315</v>
      </c>
      <c r="R3850" t="s">
        <v>8316</v>
      </c>
      <c r="S3850" s="14">
        <f t="shared" si="302"/>
        <v>42109.801712962959</v>
      </c>
      <c r="T3850" s="14">
        <f t="shared" si="303"/>
        <v>42139.801712962959</v>
      </c>
      <c r="U3850" s="12">
        <f t="shared" si="304"/>
        <v>2015</v>
      </c>
    </row>
    <row r="3851" spans="1:21" ht="43.2" x14ac:dyDescent="0.3">
      <c r="A3851">
        <v>3958</v>
      </c>
      <c r="B3851" s="3" t="s">
        <v>3955</v>
      </c>
      <c r="C3851" s="3" t="s">
        <v>8065</v>
      </c>
      <c r="D3851" s="6">
        <v>2000</v>
      </c>
      <c r="E3851" s="8">
        <v>641</v>
      </c>
      <c r="F3851" t="s">
        <v>8220</v>
      </c>
      <c r="G3851" t="s">
        <v>8223</v>
      </c>
      <c r="H3851" t="s">
        <v>8245</v>
      </c>
      <c r="I3851">
        <v>1406988000</v>
      </c>
      <c r="J3851">
        <v>1403822912</v>
      </c>
      <c r="K3851" t="b">
        <v>0</v>
      </c>
      <c r="L3851">
        <v>16</v>
      </c>
      <c r="M3851" t="b">
        <v>0</v>
      </c>
      <c r="N3851" t="s">
        <v>8269</v>
      </c>
      <c r="O3851">
        <f t="shared" si="300"/>
        <v>32</v>
      </c>
      <c r="P3851">
        <f t="shared" si="301"/>
        <v>40.06</v>
      </c>
      <c r="Q3851" s="10" t="s">
        <v>8315</v>
      </c>
      <c r="R3851" t="s">
        <v>8316</v>
      </c>
      <c r="S3851" s="14">
        <f t="shared" si="302"/>
        <v>41816.950370370374</v>
      </c>
      <c r="T3851" s="14">
        <f t="shared" si="303"/>
        <v>41853.583333333336</v>
      </c>
      <c r="U3851" s="12">
        <f t="shared" si="304"/>
        <v>2014</v>
      </c>
    </row>
    <row r="3852" spans="1:21" ht="43.2" x14ac:dyDescent="0.3">
      <c r="A3852">
        <v>3964</v>
      </c>
      <c r="B3852" s="3" t="s">
        <v>3961</v>
      </c>
      <c r="C3852" s="3" t="s">
        <v>8071</v>
      </c>
      <c r="D3852" s="6">
        <v>2000</v>
      </c>
      <c r="E3852" s="8">
        <v>126</v>
      </c>
      <c r="F3852" t="s">
        <v>8220</v>
      </c>
      <c r="G3852" t="s">
        <v>8223</v>
      </c>
      <c r="H3852" t="s">
        <v>8245</v>
      </c>
      <c r="I3852">
        <v>1429460386</v>
      </c>
      <c r="J3852">
        <v>1424279986</v>
      </c>
      <c r="K3852" t="b">
        <v>0</v>
      </c>
      <c r="L3852">
        <v>3</v>
      </c>
      <c r="M3852" t="b">
        <v>0</v>
      </c>
      <c r="N3852" t="s">
        <v>8269</v>
      </c>
      <c r="O3852">
        <f t="shared" si="300"/>
        <v>6</v>
      </c>
      <c r="P3852">
        <f t="shared" si="301"/>
        <v>42</v>
      </c>
      <c r="Q3852" s="10" t="s">
        <v>8315</v>
      </c>
      <c r="R3852" t="s">
        <v>8316</v>
      </c>
      <c r="S3852" s="14">
        <f t="shared" si="302"/>
        <v>42053.722060185188</v>
      </c>
      <c r="T3852" s="14">
        <f t="shared" si="303"/>
        <v>42113.680393518516</v>
      </c>
      <c r="U3852" s="12">
        <f t="shared" si="304"/>
        <v>2015</v>
      </c>
    </row>
    <row r="3853" spans="1:21" ht="43.2" x14ac:dyDescent="0.3">
      <c r="A3853">
        <v>3965</v>
      </c>
      <c r="B3853" s="3" t="s">
        <v>3962</v>
      </c>
      <c r="C3853" s="3" t="s">
        <v>8072</v>
      </c>
      <c r="D3853" s="6">
        <v>2000</v>
      </c>
      <c r="E3853" s="8">
        <v>285</v>
      </c>
      <c r="F3853" t="s">
        <v>8220</v>
      </c>
      <c r="G3853" t="s">
        <v>8223</v>
      </c>
      <c r="H3853" t="s">
        <v>8245</v>
      </c>
      <c r="I3853">
        <v>1460608780</v>
      </c>
      <c r="J3853">
        <v>1455428380</v>
      </c>
      <c r="K3853" t="b">
        <v>0</v>
      </c>
      <c r="L3853">
        <v>4</v>
      </c>
      <c r="M3853" t="b">
        <v>0</v>
      </c>
      <c r="N3853" t="s">
        <v>8269</v>
      </c>
      <c r="O3853">
        <f t="shared" si="300"/>
        <v>14</v>
      </c>
      <c r="P3853">
        <f t="shared" si="301"/>
        <v>71.25</v>
      </c>
      <c r="Q3853" s="10" t="s">
        <v>8315</v>
      </c>
      <c r="R3853" t="s">
        <v>8316</v>
      </c>
      <c r="S3853" s="14">
        <f t="shared" si="302"/>
        <v>42414.235879629632</v>
      </c>
      <c r="T3853" s="14">
        <f t="shared" si="303"/>
        <v>42474.194212962961</v>
      </c>
      <c r="U3853" s="12">
        <f t="shared" si="304"/>
        <v>2016</v>
      </c>
    </row>
    <row r="3854" spans="1:21" ht="43.2" x14ac:dyDescent="0.3">
      <c r="A3854">
        <v>3978</v>
      </c>
      <c r="B3854" s="3" t="s">
        <v>3975</v>
      </c>
      <c r="C3854" s="3" t="s">
        <v>8085</v>
      </c>
      <c r="D3854" s="6">
        <v>2000</v>
      </c>
      <c r="E3854" s="8">
        <v>214</v>
      </c>
      <c r="F3854" t="s">
        <v>8220</v>
      </c>
      <c r="G3854" t="s">
        <v>8223</v>
      </c>
      <c r="H3854" t="s">
        <v>8245</v>
      </c>
      <c r="I3854">
        <v>1422717953</v>
      </c>
      <c r="J3854">
        <v>1417533953</v>
      </c>
      <c r="K3854" t="b">
        <v>0</v>
      </c>
      <c r="L3854">
        <v>8</v>
      </c>
      <c r="M3854" t="b">
        <v>0</v>
      </c>
      <c r="N3854" t="s">
        <v>8269</v>
      </c>
      <c r="O3854">
        <f t="shared" si="300"/>
        <v>11</v>
      </c>
      <c r="P3854">
        <f t="shared" si="301"/>
        <v>26.75</v>
      </c>
      <c r="Q3854" s="10" t="s">
        <v>8315</v>
      </c>
      <c r="R3854" t="s">
        <v>8316</v>
      </c>
      <c r="S3854" s="14">
        <f t="shared" si="302"/>
        <v>41975.642974537041</v>
      </c>
      <c r="T3854" s="14">
        <f t="shared" si="303"/>
        <v>42035.642974537041</v>
      </c>
      <c r="U3854" s="12">
        <f t="shared" si="304"/>
        <v>2014</v>
      </c>
    </row>
    <row r="3855" spans="1:21" ht="57.6" x14ac:dyDescent="0.3">
      <c r="A3855">
        <v>3985</v>
      </c>
      <c r="B3855" s="3" t="s">
        <v>3981</v>
      </c>
      <c r="C3855" s="3" t="s">
        <v>8091</v>
      </c>
      <c r="D3855" s="6">
        <v>2000</v>
      </c>
      <c r="E3855" s="8">
        <v>641</v>
      </c>
      <c r="F3855" t="s">
        <v>8220</v>
      </c>
      <c r="G3855" t="s">
        <v>8223</v>
      </c>
      <c r="H3855" t="s">
        <v>8245</v>
      </c>
      <c r="I3855">
        <v>1456002300</v>
      </c>
      <c r="J3855">
        <v>1454173120</v>
      </c>
      <c r="K3855" t="b">
        <v>0</v>
      </c>
      <c r="L3855">
        <v>19</v>
      </c>
      <c r="M3855" t="b">
        <v>0</v>
      </c>
      <c r="N3855" t="s">
        <v>8269</v>
      </c>
      <c r="O3855">
        <f t="shared" si="300"/>
        <v>32</v>
      </c>
      <c r="P3855">
        <f t="shared" si="301"/>
        <v>33.74</v>
      </c>
      <c r="Q3855" s="10" t="s">
        <v>8315</v>
      </c>
      <c r="R3855" t="s">
        <v>8316</v>
      </c>
      <c r="S3855" s="14">
        <f t="shared" si="302"/>
        <v>42399.707407407404</v>
      </c>
      <c r="T3855" s="14">
        <f t="shared" si="303"/>
        <v>42420.878472222219</v>
      </c>
      <c r="U3855" s="12">
        <f t="shared" si="304"/>
        <v>2016</v>
      </c>
    </row>
    <row r="3856" spans="1:21" ht="43.2" x14ac:dyDescent="0.3">
      <c r="A3856">
        <v>3994</v>
      </c>
      <c r="B3856" s="3" t="s">
        <v>3990</v>
      </c>
      <c r="C3856" s="3" t="s">
        <v>8100</v>
      </c>
      <c r="D3856" s="6">
        <v>2000</v>
      </c>
      <c r="E3856" s="8">
        <v>5</v>
      </c>
      <c r="F3856" t="s">
        <v>8220</v>
      </c>
      <c r="G3856" t="s">
        <v>8223</v>
      </c>
      <c r="H3856" t="s">
        <v>8245</v>
      </c>
      <c r="I3856">
        <v>1405761690</v>
      </c>
      <c r="J3856">
        <v>1403169690</v>
      </c>
      <c r="K3856" t="b">
        <v>0</v>
      </c>
      <c r="L3856">
        <v>1</v>
      </c>
      <c r="M3856" t="b">
        <v>0</v>
      </c>
      <c r="N3856" t="s">
        <v>8269</v>
      </c>
      <c r="O3856">
        <f t="shared" si="300"/>
        <v>0</v>
      </c>
      <c r="P3856">
        <f t="shared" si="301"/>
        <v>5</v>
      </c>
      <c r="Q3856" s="10" t="s">
        <v>8315</v>
      </c>
      <c r="R3856" t="s">
        <v>8316</v>
      </c>
      <c r="S3856" s="14">
        <f t="shared" si="302"/>
        <v>41809.389930555553</v>
      </c>
      <c r="T3856" s="14">
        <f t="shared" si="303"/>
        <v>41839.389930555553</v>
      </c>
      <c r="U3856" s="12">
        <f t="shared" si="304"/>
        <v>2014</v>
      </c>
    </row>
    <row r="3857" spans="1:21" ht="43.2" x14ac:dyDescent="0.3">
      <c r="A3857">
        <v>4003</v>
      </c>
      <c r="B3857" s="3" t="s">
        <v>3999</v>
      </c>
      <c r="C3857" s="3" t="s">
        <v>8071</v>
      </c>
      <c r="D3857" s="6">
        <v>2000</v>
      </c>
      <c r="E3857" s="8">
        <v>201</v>
      </c>
      <c r="F3857" t="s">
        <v>8220</v>
      </c>
      <c r="G3857" t="s">
        <v>8223</v>
      </c>
      <c r="H3857" t="s">
        <v>8245</v>
      </c>
      <c r="I3857">
        <v>1424009147</v>
      </c>
      <c r="J3857">
        <v>1421417147</v>
      </c>
      <c r="K3857" t="b">
        <v>0</v>
      </c>
      <c r="L3857">
        <v>2</v>
      </c>
      <c r="M3857" t="b">
        <v>0</v>
      </c>
      <c r="N3857" t="s">
        <v>8269</v>
      </c>
      <c r="O3857">
        <f t="shared" si="300"/>
        <v>10</v>
      </c>
      <c r="P3857">
        <f t="shared" si="301"/>
        <v>100.5</v>
      </c>
      <c r="Q3857" s="10" t="s">
        <v>8315</v>
      </c>
      <c r="R3857" t="s">
        <v>8316</v>
      </c>
      <c r="S3857" s="14">
        <f t="shared" si="302"/>
        <v>42020.587349537032</v>
      </c>
      <c r="T3857" s="14">
        <f t="shared" si="303"/>
        <v>42050.587349537032</v>
      </c>
      <c r="U3857" s="12">
        <f t="shared" si="304"/>
        <v>2015</v>
      </c>
    </row>
    <row r="3858" spans="1:21" ht="43.2" x14ac:dyDescent="0.3">
      <c r="A3858">
        <v>4007</v>
      </c>
      <c r="B3858" s="3" t="s">
        <v>4003</v>
      </c>
      <c r="C3858" s="3" t="s">
        <v>8112</v>
      </c>
      <c r="D3858" s="6">
        <v>2000</v>
      </c>
      <c r="E3858" s="8">
        <v>5</v>
      </c>
      <c r="F3858" t="s">
        <v>8220</v>
      </c>
      <c r="G3858" t="s">
        <v>8223</v>
      </c>
      <c r="H3858" t="s">
        <v>8245</v>
      </c>
      <c r="I3858">
        <v>1409070480</v>
      </c>
      <c r="J3858">
        <v>1406572381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5</v>
      </c>
      <c r="Q3858" s="10" t="s">
        <v>8315</v>
      </c>
      <c r="R3858" t="s">
        <v>8316</v>
      </c>
      <c r="S3858" s="14">
        <f t="shared" si="302"/>
        <v>41848.772928240738</v>
      </c>
      <c r="T3858" s="14">
        <f t="shared" si="303"/>
        <v>41877.686111111114</v>
      </c>
      <c r="U3858" s="12">
        <f t="shared" si="304"/>
        <v>2014</v>
      </c>
    </row>
    <row r="3859" spans="1:21" ht="57.6" x14ac:dyDescent="0.3">
      <c r="A3859">
        <v>4013</v>
      </c>
      <c r="B3859" s="3" t="s">
        <v>4009</v>
      </c>
      <c r="C3859" s="3" t="s">
        <v>8118</v>
      </c>
      <c r="D3859" s="6">
        <v>2000</v>
      </c>
      <c r="E3859" s="8">
        <v>26</v>
      </c>
      <c r="F3859" t="s">
        <v>8220</v>
      </c>
      <c r="G3859" t="s">
        <v>8223</v>
      </c>
      <c r="H3859" t="s">
        <v>8245</v>
      </c>
      <c r="I3859">
        <v>1424070823</v>
      </c>
      <c r="J3859">
        <v>1421478823</v>
      </c>
      <c r="K3859" t="b">
        <v>0</v>
      </c>
      <c r="L3859">
        <v>2</v>
      </c>
      <c r="M3859" t="b">
        <v>0</v>
      </c>
      <c r="N3859" t="s">
        <v>8269</v>
      </c>
      <c r="O3859">
        <f t="shared" si="300"/>
        <v>1</v>
      </c>
      <c r="P3859">
        <f t="shared" si="301"/>
        <v>13</v>
      </c>
      <c r="Q3859" s="10" t="s">
        <v>8315</v>
      </c>
      <c r="R3859" t="s">
        <v>8316</v>
      </c>
      <c r="S3859" s="14">
        <f t="shared" si="302"/>
        <v>42021.301192129627</v>
      </c>
      <c r="T3859" s="14">
        <f t="shared" si="303"/>
        <v>42051.301192129627</v>
      </c>
      <c r="U3859" s="12">
        <f t="shared" si="304"/>
        <v>2015</v>
      </c>
    </row>
    <row r="3860" spans="1:21" ht="43.2" x14ac:dyDescent="0.3">
      <c r="A3860">
        <v>4028</v>
      </c>
      <c r="B3860" s="3" t="s">
        <v>4024</v>
      </c>
      <c r="C3860" s="3" t="s">
        <v>8133</v>
      </c>
      <c r="D3860" s="6">
        <v>2000</v>
      </c>
      <c r="E3860" s="8">
        <v>561</v>
      </c>
      <c r="F3860" t="s">
        <v>8220</v>
      </c>
      <c r="G3860" t="s">
        <v>8223</v>
      </c>
      <c r="H3860" t="s">
        <v>8245</v>
      </c>
      <c r="I3860">
        <v>1402007500</v>
      </c>
      <c r="J3860">
        <v>1399415500</v>
      </c>
      <c r="K3860" t="b">
        <v>0</v>
      </c>
      <c r="L3860">
        <v>11</v>
      </c>
      <c r="M3860" t="b">
        <v>0</v>
      </c>
      <c r="N3860" t="s">
        <v>8269</v>
      </c>
      <c r="O3860">
        <f t="shared" si="300"/>
        <v>28</v>
      </c>
      <c r="P3860">
        <f t="shared" si="301"/>
        <v>51</v>
      </c>
      <c r="Q3860" s="10" t="s">
        <v>8315</v>
      </c>
      <c r="R3860" t="s">
        <v>8316</v>
      </c>
      <c r="S3860" s="14">
        <f t="shared" si="302"/>
        <v>41765.938657407409</v>
      </c>
      <c r="T3860" s="14">
        <f t="shared" si="303"/>
        <v>41795.938657407409</v>
      </c>
      <c r="U3860" s="12">
        <f t="shared" si="304"/>
        <v>2014</v>
      </c>
    </row>
    <row r="3861" spans="1:21" ht="43.2" x14ac:dyDescent="0.3">
      <c r="A3861">
        <v>4064</v>
      </c>
      <c r="B3861" s="3" t="s">
        <v>4060</v>
      </c>
      <c r="C3861" s="3" t="s">
        <v>8168</v>
      </c>
      <c r="D3861" s="6">
        <v>2000</v>
      </c>
      <c r="E3861" s="8">
        <v>385</v>
      </c>
      <c r="F3861" t="s">
        <v>8220</v>
      </c>
      <c r="G3861" t="s">
        <v>8225</v>
      </c>
      <c r="H3861" t="s">
        <v>8247</v>
      </c>
      <c r="I3861">
        <v>1430316426</v>
      </c>
      <c r="J3861">
        <v>1427724426</v>
      </c>
      <c r="K3861" t="b">
        <v>0</v>
      </c>
      <c r="L3861">
        <v>6</v>
      </c>
      <c r="M3861" t="b">
        <v>0</v>
      </c>
      <c r="N3861" t="s">
        <v>8269</v>
      </c>
      <c r="O3861">
        <f t="shared" si="300"/>
        <v>19</v>
      </c>
      <c r="P3861">
        <f t="shared" si="301"/>
        <v>64.17</v>
      </c>
      <c r="Q3861" s="10" t="s">
        <v>8315</v>
      </c>
      <c r="R3861" t="s">
        <v>8316</v>
      </c>
      <c r="S3861" s="14">
        <f t="shared" si="302"/>
        <v>42093.588263888887</v>
      </c>
      <c r="T3861" s="14">
        <f t="shared" si="303"/>
        <v>42123.588263888887</v>
      </c>
      <c r="U3861" s="12">
        <f t="shared" si="304"/>
        <v>2015</v>
      </c>
    </row>
    <row r="3862" spans="1:21" ht="43.2" x14ac:dyDescent="0.3">
      <c r="A3862">
        <v>4075</v>
      </c>
      <c r="B3862" s="3" t="s">
        <v>4071</v>
      </c>
      <c r="C3862" s="3" t="s">
        <v>8178</v>
      </c>
      <c r="D3862" s="6">
        <v>2000</v>
      </c>
      <c r="E3862" s="8">
        <v>576</v>
      </c>
      <c r="F3862" t="s">
        <v>8220</v>
      </c>
      <c r="G3862" t="s">
        <v>8224</v>
      </c>
      <c r="H3862" t="s">
        <v>8246</v>
      </c>
      <c r="I3862">
        <v>1404149280</v>
      </c>
      <c r="J3862">
        <v>1400547969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29</v>
      </c>
      <c r="P3862">
        <f t="shared" si="301"/>
        <v>44.31</v>
      </c>
      <c r="Q3862" s="10" t="s">
        <v>8315</v>
      </c>
      <c r="R3862" t="s">
        <v>8316</v>
      </c>
      <c r="S3862" s="14">
        <f t="shared" si="302"/>
        <v>41779.045937499999</v>
      </c>
      <c r="T3862" s="14">
        <f t="shared" si="303"/>
        <v>41820.727777777778</v>
      </c>
      <c r="U3862" s="12">
        <f t="shared" si="304"/>
        <v>2014</v>
      </c>
    </row>
    <row r="3863" spans="1:21" ht="43.2" x14ac:dyDescent="0.3">
      <c r="A3863">
        <v>4088</v>
      </c>
      <c r="B3863" s="3" t="s">
        <v>4084</v>
      </c>
      <c r="C3863" s="3" t="s">
        <v>8191</v>
      </c>
      <c r="D3863" s="6">
        <v>2000</v>
      </c>
      <c r="E3863" s="8">
        <v>216</v>
      </c>
      <c r="F3863" t="s">
        <v>8220</v>
      </c>
      <c r="G3863" t="s">
        <v>8224</v>
      </c>
      <c r="H3863" t="s">
        <v>8246</v>
      </c>
      <c r="I3863">
        <v>1421403960</v>
      </c>
      <c r="J3863">
        <v>1418827324</v>
      </c>
      <c r="K3863" t="b">
        <v>0</v>
      </c>
      <c r="L3863">
        <v>3</v>
      </c>
      <c r="M3863" t="b">
        <v>0</v>
      </c>
      <c r="N3863" t="s">
        <v>8269</v>
      </c>
      <c r="O3863">
        <f t="shared" si="300"/>
        <v>11</v>
      </c>
      <c r="P3863">
        <f t="shared" si="301"/>
        <v>72</v>
      </c>
      <c r="Q3863" s="10" t="s">
        <v>8315</v>
      </c>
      <c r="R3863" t="s">
        <v>8316</v>
      </c>
      <c r="S3863" s="14">
        <f t="shared" si="302"/>
        <v>41990.612546296295</v>
      </c>
      <c r="T3863" s="14">
        <f t="shared" si="303"/>
        <v>42020.434722222228</v>
      </c>
      <c r="U3863" s="12">
        <f t="shared" si="304"/>
        <v>2014</v>
      </c>
    </row>
    <row r="3864" spans="1:21" ht="43.2" x14ac:dyDescent="0.3">
      <c r="A3864">
        <v>4094</v>
      </c>
      <c r="B3864" s="3" t="s">
        <v>4090</v>
      </c>
      <c r="C3864" s="3" t="s">
        <v>8197</v>
      </c>
      <c r="D3864" s="6">
        <v>2000</v>
      </c>
      <c r="E3864" s="8">
        <v>730</v>
      </c>
      <c r="F3864" t="s">
        <v>8220</v>
      </c>
      <c r="G3864" t="s">
        <v>8223</v>
      </c>
      <c r="H3864" t="s">
        <v>8245</v>
      </c>
      <c r="I3864">
        <v>1413953940</v>
      </c>
      <c r="J3864">
        <v>1410141900</v>
      </c>
      <c r="K3864" t="b">
        <v>0</v>
      </c>
      <c r="L3864">
        <v>8</v>
      </c>
      <c r="M3864" t="b">
        <v>0</v>
      </c>
      <c r="N3864" t="s">
        <v>8269</v>
      </c>
      <c r="O3864">
        <f t="shared" si="300"/>
        <v>37</v>
      </c>
      <c r="P3864">
        <f t="shared" si="301"/>
        <v>91.25</v>
      </c>
      <c r="Q3864" s="10" t="s">
        <v>8315</v>
      </c>
      <c r="R3864" t="s">
        <v>8316</v>
      </c>
      <c r="S3864" s="14">
        <f t="shared" si="302"/>
        <v>41890.086805555555</v>
      </c>
      <c r="T3864" s="14">
        <f t="shared" si="303"/>
        <v>41934.207638888889</v>
      </c>
      <c r="U3864" s="12">
        <f t="shared" si="304"/>
        <v>2014</v>
      </c>
    </row>
    <row r="3865" spans="1:21" ht="43.2" x14ac:dyDescent="0.3">
      <c r="A3865">
        <v>4107</v>
      </c>
      <c r="B3865" s="3" t="s">
        <v>4103</v>
      </c>
      <c r="C3865" s="3" t="s">
        <v>8210</v>
      </c>
      <c r="D3865" s="6">
        <v>2000</v>
      </c>
      <c r="E3865" s="8">
        <v>41</v>
      </c>
      <c r="F3865" t="s">
        <v>8220</v>
      </c>
      <c r="G3865" t="s">
        <v>8223</v>
      </c>
      <c r="H3865" t="s">
        <v>8245</v>
      </c>
      <c r="I3865">
        <v>1411596001</v>
      </c>
      <c r="J3865">
        <v>1409608801</v>
      </c>
      <c r="K3865" t="b">
        <v>0</v>
      </c>
      <c r="L3865">
        <v>4</v>
      </c>
      <c r="M3865" t="b">
        <v>0</v>
      </c>
      <c r="N3865" t="s">
        <v>8269</v>
      </c>
      <c r="O3865">
        <f t="shared" si="300"/>
        <v>2</v>
      </c>
      <c r="P3865">
        <f t="shared" si="301"/>
        <v>10.25</v>
      </c>
      <c r="Q3865" s="10" t="s">
        <v>8315</v>
      </c>
      <c r="R3865" t="s">
        <v>8316</v>
      </c>
      <c r="S3865" s="14">
        <f t="shared" si="302"/>
        <v>41883.916678240741</v>
      </c>
      <c r="T3865" s="14">
        <f t="shared" si="303"/>
        <v>41906.916678240741</v>
      </c>
      <c r="U3865" s="12">
        <f t="shared" si="304"/>
        <v>2014</v>
      </c>
    </row>
    <row r="3866" spans="1:21" ht="28.8" x14ac:dyDescent="0.3">
      <c r="A3866">
        <v>3743</v>
      </c>
      <c r="B3866" s="3" t="s">
        <v>3740</v>
      </c>
      <c r="C3866" s="3" t="s">
        <v>7853</v>
      </c>
      <c r="D3866" s="6">
        <v>2200</v>
      </c>
      <c r="E3866" s="8">
        <v>0</v>
      </c>
      <c r="F3866" t="s">
        <v>8220</v>
      </c>
      <c r="G3866" t="s">
        <v>8223</v>
      </c>
      <c r="H3866" t="s">
        <v>8245</v>
      </c>
      <c r="I3866">
        <v>1404406964</v>
      </c>
      <c r="J3866">
        <v>1401814964</v>
      </c>
      <c r="K3866" t="b">
        <v>0</v>
      </c>
      <c r="L3866">
        <v>0</v>
      </c>
      <c r="M3866" t="b">
        <v>0</v>
      </c>
      <c r="N3866" t="s">
        <v>8269</v>
      </c>
      <c r="O3866">
        <f t="shared" si="300"/>
        <v>0</v>
      </c>
      <c r="P3866">
        <f t="shared" si="301"/>
        <v>0</v>
      </c>
      <c r="Q3866" s="10" t="s">
        <v>8315</v>
      </c>
      <c r="R3866" t="s">
        <v>8316</v>
      </c>
      <c r="S3866" s="14">
        <f t="shared" si="302"/>
        <v>41793.710231481484</v>
      </c>
      <c r="T3866" s="14">
        <f t="shared" si="303"/>
        <v>41823.710231481484</v>
      </c>
      <c r="U3866" s="12">
        <f t="shared" si="304"/>
        <v>2014</v>
      </c>
    </row>
    <row r="3867" spans="1:21" ht="43.2" x14ac:dyDescent="0.3">
      <c r="A3867">
        <v>4081</v>
      </c>
      <c r="B3867" s="3" t="s">
        <v>4077</v>
      </c>
      <c r="C3867" s="3" t="s">
        <v>8184</v>
      </c>
      <c r="D3867" s="6">
        <v>2224</v>
      </c>
      <c r="E3867" s="8">
        <v>350</v>
      </c>
      <c r="F3867" t="s">
        <v>8220</v>
      </c>
      <c r="G3867" t="s">
        <v>8223</v>
      </c>
      <c r="H3867" t="s">
        <v>8245</v>
      </c>
      <c r="I3867">
        <v>1425819425</v>
      </c>
      <c r="J3867">
        <v>1423231025</v>
      </c>
      <c r="K3867" t="b">
        <v>0</v>
      </c>
      <c r="L3867">
        <v>12</v>
      </c>
      <c r="M3867" t="b">
        <v>0</v>
      </c>
      <c r="N3867" t="s">
        <v>8269</v>
      </c>
      <c r="O3867">
        <f t="shared" ref="O3867:O3930" si="305">ROUND(E3867/D3867*100,0)</f>
        <v>16</v>
      </c>
      <c r="P3867">
        <f t="shared" ref="P3867:P3930" si="306">IFERROR(ROUND(E3867/L3867,2),0)</f>
        <v>29.17</v>
      </c>
      <c r="Q3867" s="10" t="s">
        <v>8315</v>
      </c>
      <c r="R3867" t="s">
        <v>8316</v>
      </c>
      <c r="S3867" s="14">
        <f t="shared" si="302"/>
        <v>42041.581307870365</v>
      </c>
      <c r="T3867" s="14">
        <f t="shared" si="303"/>
        <v>42071.539641203708</v>
      </c>
      <c r="U3867" s="12">
        <f t="shared" si="304"/>
        <v>2015</v>
      </c>
    </row>
    <row r="3868" spans="1:21" ht="43.2" x14ac:dyDescent="0.3">
      <c r="A3868">
        <v>3865</v>
      </c>
      <c r="B3868" s="3" t="s">
        <v>3862</v>
      </c>
      <c r="C3868" s="3" t="s">
        <v>7974</v>
      </c>
      <c r="D3868" s="6">
        <v>2413</v>
      </c>
      <c r="E3868" s="8">
        <v>650</v>
      </c>
      <c r="F3868" t="s">
        <v>8220</v>
      </c>
      <c r="G3868" t="s">
        <v>8228</v>
      </c>
      <c r="H3868" t="s">
        <v>8250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8269</v>
      </c>
      <c r="O3868">
        <f t="shared" si="305"/>
        <v>27</v>
      </c>
      <c r="P3868">
        <f t="shared" si="306"/>
        <v>46.43</v>
      </c>
      <c r="Q3868" s="10" t="s">
        <v>8315</v>
      </c>
      <c r="R3868" t="s">
        <v>8316</v>
      </c>
      <c r="S3868" s="14">
        <f t="shared" si="302"/>
        <v>41841.651597222226</v>
      </c>
      <c r="T3868" s="14">
        <f t="shared" si="303"/>
        <v>41881.229166666664</v>
      </c>
      <c r="U3868" s="12">
        <f t="shared" si="304"/>
        <v>2014</v>
      </c>
    </row>
    <row r="3869" spans="1:21" x14ac:dyDescent="0.3">
      <c r="A3869">
        <v>2864</v>
      </c>
      <c r="B3869" s="3" t="s">
        <v>2864</v>
      </c>
      <c r="C3869" s="3" t="s">
        <v>6974</v>
      </c>
      <c r="D3869" s="6">
        <v>2500</v>
      </c>
      <c r="E3869" s="8">
        <v>40</v>
      </c>
      <c r="F3869" t="s">
        <v>8220</v>
      </c>
      <c r="G3869" t="s">
        <v>8224</v>
      </c>
      <c r="H3869" t="s">
        <v>8246</v>
      </c>
      <c r="I3869">
        <v>1437139080</v>
      </c>
      <c r="J3869">
        <v>1434552207</v>
      </c>
      <c r="K3869" t="b">
        <v>0</v>
      </c>
      <c r="L3869">
        <v>3</v>
      </c>
      <c r="M3869" t="b">
        <v>0</v>
      </c>
      <c r="N3869" t="s">
        <v>8269</v>
      </c>
      <c r="O3869">
        <f t="shared" si="305"/>
        <v>2</v>
      </c>
      <c r="P3869">
        <f t="shared" si="306"/>
        <v>13.33</v>
      </c>
      <c r="Q3869" s="10" t="s">
        <v>8315</v>
      </c>
      <c r="R3869" t="s">
        <v>8316</v>
      </c>
      <c r="S3869" s="14">
        <f t="shared" si="302"/>
        <v>42172.613506944443</v>
      </c>
      <c r="T3869" s="14">
        <f t="shared" si="303"/>
        <v>42202.554166666669</v>
      </c>
      <c r="U3869" s="12">
        <f t="shared" si="304"/>
        <v>2015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>
        <f t="shared" si="306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 s="12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 s="12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 s="1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 s="12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>
        <f t="shared" si="306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 s="12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>
        <f t="shared" si="306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 s="12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>
        <f t="shared" si="306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 s="12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>
        <f t="shared" si="306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 s="12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>
        <f t="shared" si="306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 s="12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 s="12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 s="12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>
        <f t="shared" si="306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 s="12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>
        <f t="shared" si="306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 s="1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 s="12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6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 s="12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>
        <f t="shared" si="306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 s="12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>
        <f t="shared" si="306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 s="12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6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 s="12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6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 s="12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 s="12">
        <f t="shared" si="304"/>
        <v>2015</v>
      </c>
    </row>
    <row r="3890" spans="1:21" ht="57.6" x14ac:dyDescent="0.3">
      <c r="A3890">
        <v>2867</v>
      </c>
      <c r="B3890" s="3" t="s">
        <v>2867</v>
      </c>
      <c r="C3890" s="3" t="s">
        <v>6977</v>
      </c>
      <c r="D3890" s="6">
        <v>2500</v>
      </c>
      <c r="E3890" s="8">
        <v>504</v>
      </c>
      <c r="F3890" t="s">
        <v>8220</v>
      </c>
      <c r="G3890" t="s">
        <v>8223</v>
      </c>
      <c r="H3890" t="s">
        <v>8245</v>
      </c>
      <c r="I3890">
        <v>1467604800</v>
      </c>
      <c r="J3890">
        <v>1465533672</v>
      </c>
      <c r="K3890" t="b">
        <v>0</v>
      </c>
      <c r="L3890">
        <v>10</v>
      </c>
      <c r="M3890" t="b">
        <v>0</v>
      </c>
      <c r="N3890" t="s">
        <v>8269</v>
      </c>
      <c r="O3890">
        <f t="shared" si="305"/>
        <v>20</v>
      </c>
      <c r="P3890">
        <f t="shared" si="306"/>
        <v>50.4</v>
      </c>
      <c r="Q3890" s="10" t="s">
        <v>8315</v>
      </c>
      <c r="R3890" t="s">
        <v>8316</v>
      </c>
      <c r="S3890" s="14">
        <f t="shared" si="302"/>
        <v>42531.195277777777</v>
      </c>
      <c r="T3890" s="14">
        <f t="shared" si="303"/>
        <v>42555.166666666672</v>
      </c>
      <c r="U3890" s="12">
        <f t="shared" si="304"/>
        <v>2016</v>
      </c>
    </row>
    <row r="3891" spans="1:21" ht="57.6" x14ac:dyDescent="0.3">
      <c r="A3891">
        <v>2873</v>
      </c>
      <c r="B3891" s="3" t="s">
        <v>2873</v>
      </c>
      <c r="C3891" s="3" t="s">
        <v>6983</v>
      </c>
      <c r="D3891" s="6">
        <v>2500</v>
      </c>
      <c r="E3891" s="8">
        <v>953</v>
      </c>
      <c r="F3891" t="s">
        <v>8220</v>
      </c>
      <c r="G3891" t="s">
        <v>8223</v>
      </c>
      <c r="H3891" t="s">
        <v>8245</v>
      </c>
      <c r="I3891">
        <v>1422473831</v>
      </c>
      <c r="J3891">
        <v>1419881831</v>
      </c>
      <c r="K3891" t="b">
        <v>0</v>
      </c>
      <c r="L3891">
        <v>8</v>
      </c>
      <c r="M3891" t="b">
        <v>0</v>
      </c>
      <c r="N3891" t="s">
        <v>8269</v>
      </c>
      <c r="O3891">
        <f t="shared" si="305"/>
        <v>38</v>
      </c>
      <c r="P3891">
        <f t="shared" si="306"/>
        <v>119.13</v>
      </c>
      <c r="Q3891" s="10" t="s">
        <v>8315</v>
      </c>
      <c r="R3891" t="s">
        <v>8316</v>
      </c>
      <c r="S3891" s="14">
        <f t="shared" si="302"/>
        <v>42002.817488425921</v>
      </c>
      <c r="T3891" s="14">
        <f t="shared" si="303"/>
        <v>42032.817488425921</v>
      </c>
      <c r="U3891" s="12">
        <f t="shared" si="304"/>
        <v>2014</v>
      </c>
    </row>
    <row r="3892" spans="1:21" ht="43.2" x14ac:dyDescent="0.3">
      <c r="A3892">
        <v>2907</v>
      </c>
      <c r="B3892" s="3" t="s">
        <v>2907</v>
      </c>
      <c r="C3892" s="3" t="s">
        <v>7017</v>
      </c>
      <c r="D3892" s="6">
        <v>2500</v>
      </c>
      <c r="E3892" s="8">
        <v>2</v>
      </c>
      <c r="F3892" t="s">
        <v>8220</v>
      </c>
      <c r="G3892" t="s">
        <v>8223</v>
      </c>
      <c r="H3892" t="s">
        <v>8245</v>
      </c>
      <c r="I3892">
        <v>1463259837</v>
      </c>
      <c r="J3892">
        <v>1458075837</v>
      </c>
      <c r="K3892" t="b">
        <v>0</v>
      </c>
      <c r="L3892">
        <v>2</v>
      </c>
      <c r="M3892" t="b">
        <v>0</v>
      </c>
      <c r="N3892" t="s">
        <v>8269</v>
      </c>
      <c r="O3892">
        <f t="shared" si="305"/>
        <v>0</v>
      </c>
      <c r="P3892">
        <f t="shared" si="306"/>
        <v>1</v>
      </c>
      <c r="Q3892" s="10" t="s">
        <v>8315</v>
      </c>
      <c r="R3892" t="s">
        <v>8316</v>
      </c>
      <c r="S3892" s="14">
        <f t="shared" si="302"/>
        <v>42444.877743055549</v>
      </c>
      <c r="T3892" s="14">
        <f t="shared" si="303"/>
        <v>42504.877743055549</v>
      </c>
      <c r="U3892" s="12">
        <f t="shared" si="304"/>
        <v>2016</v>
      </c>
    </row>
    <row r="3893" spans="1:21" ht="43.2" x14ac:dyDescent="0.3">
      <c r="A3893">
        <v>2920</v>
      </c>
      <c r="B3893" s="3" t="s">
        <v>2920</v>
      </c>
      <c r="C3893" s="3" t="s">
        <v>7030</v>
      </c>
      <c r="D3893" s="6">
        <v>2500</v>
      </c>
      <c r="E3893" s="8">
        <v>671</v>
      </c>
      <c r="F3893" t="s">
        <v>8220</v>
      </c>
      <c r="G3893" t="s">
        <v>8228</v>
      </c>
      <c r="H3893" t="s">
        <v>8250</v>
      </c>
      <c r="I3893">
        <v>1427306470</v>
      </c>
      <c r="J3893">
        <v>1424718070</v>
      </c>
      <c r="K3893" t="b">
        <v>0</v>
      </c>
      <c r="L3893">
        <v>13</v>
      </c>
      <c r="M3893" t="b">
        <v>0</v>
      </c>
      <c r="N3893" t="s">
        <v>8269</v>
      </c>
      <c r="O3893">
        <f t="shared" si="305"/>
        <v>27</v>
      </c>
      <c r="P3893">
        <f t="shared" si="306"/>
        <v>51.62</v>
      </c>
      <c r="Q3893" s="10" t="s">
        <v>8315</v>
      </c>
      <c r="R3893" t="s">
        <v>8316</v>
      </c>
      <c r="S3893" s="14">
        <f t="shared" si="302"/>
        <v>42058.792476851857</v>
      </c>
      <c r="T3893" s="14">
        <f t="shared" si="303"/>
        <v>42088.750810185185</v>
      </c>
      <c r="U3893" s="12">
        <f t="shared" si="304"/>
        <v>2015</v>
      </c>
    </row>
    <row r="3894" spans="1:21" ht="28.8" x14ac:dyDescent="0.3">
      <c r="A3894">
        <v>3747</v>
      </c>
      <c r="B3894" s="3" t="s">
        <v>3744</v>
      </c>
      <c r="C3894" s="3" t="s">
        <v>7857</v>
      </c>
      <c r="D3894" s="6">
        <v>2500</v>
      </c>
      <c r="E3894" s="8">
        <v>25</v>
      </c>
      <c r="F3894" t="s">
        <v>8220</v>
      </c>
      <c r="G3894" t="s">
        <v>8224</v>
      </c>
      <c r="H3894" t="s">
        <v>8246</v>
      </c>
      <c r="I3894">
        <v>1436137140</v>
      </c>
      <c r="J3894">
        <v>1433833896</v>
      </c>
      <c r="K3894" t="b">
        <v>0</v>
      </c>
      <c r="L3894">
        <v>1</v>
      </c>
      <c r="M3894" t="b">
        <v>0</v>
      </c>
      <c r="N3894" t="s">
        <v>8269</v>
      </c>
      <c r="O3894">
        <f t="shared" si="305"/>
        <v>1</v>
      </c>
      <c r="P3894">
        <f t="shared" si="306"/>
        <v>25</v>
      </c>
      <c r="Q3894" s="10" t="s">
        <v>8315</v>
      </c>
      <c r="R3894" t="s">
        <v>8316</v>
      </c>
      <c r="S3894" s="14">
        <f t="shared" si="302"/>
        <v>42164.299722222218</v>
      </c>
      <c r="T3894" s="14">
        <f t="shared" si="303"/>
        <v>42190.957638888889</v>
      </c>
      <c r="U3894" s="12">
        <f t="shared" si="304"/>
        <v>2015</v>
      </c>
    </row>
    <row r="3895" spans="1:21" ht="43.2" x14ac:dyDescent="0.3">
      <c r="A3895">
        <v>3851</v>
      </c>
      <c r="B3895" s="3" t="s">
        <v>3848</v>
      </c>
      <c r="C3895" s="3" t="s">
        <v>7960</v>
      </c>
      <c r="D3895" s="6">
        <v>2500</v>
      </c>
      <c r="E3895" s="8">
        <v>852</v>
      </c>
      <c r="F3895" t="s">
        <v>8220</v>
      </c>
      <c r="G3895" t="s">
        <v>8224</v>
      </c>
      <c r="H3895" t="s">
        <v>8246</v>
      </c>
      <c r="I3895">
        <v>1437129179</v>
      </c>
      <c r="J3895">
        <v>1434537179</v>
      </c>
      <c r="K3895" t="b">
        <v>1</v>
      </c>
      <c r="L3895">
        <v>24</v>
      </c>
      <c r="M3895" t="b">
        <v>0</v>
      </c>
      <c r="N3895" t="s">
        <v>8269</v>
      </c>
      <c r="O3895">
        <f t="shared" si="305"/>
        <v>34</v>
      </c>
      <c r="P3895">
        <f t="shared" si="306"/>
        <v>35.5</v>
      </c>
      <c r="Q3895" s="10" t="s">
        <v>8315</v>
      </c>
      <c r="R3895" t="s">
        <v>8316</v>
      </c>
      <c r="S3895" s="14">
        <f t="shared" si="302"/>
        <v>42172.439571759256</v>
      </c>
      <c r="T3895" s="14">
        <f t="shared" si="303"/>
        <v>42202.439571759256</v>
      </c>
      <c r="U3895" s="12">
        <f t="shared" si="304"/>
        <v>2015</v>
      </c>
    </row>
    <row r="3896" spans="1:21" ht="43.2" x14ac:dyDescent="0.3">
      <c r="A3896">
        <v>3859</v>
      </c>
      <c r="B3896" s="3" t="s">
        <v>3856</v>
      </c>
      <c r="C3896" s="3" t="s">
        <v>7968</v>
      </c>
      <c r="D3896" s="6">
        <v>2500</v>
      </c>
      <c r="E3896" s="8">
        <v>1</v>
      </c>
      <c r="F3896" t="s">
        <v>8220</v>
      </c>
      <c r="G3896" t="s">
        <v>8223</v>
      </c>
      <c r="H3896" t="s">
        <v>8245</v>
      </c>
      <c r="I3896">
        <v>1403730000</v>
      </c>
      <c r="J3896">
        <v>1401485207</v>
      </c>
      <c r="K3896" t="b">
        <v>0</v>
      </c>
      <c r="L3896">
        <v>1</v>
      </c>
      <c r="M3896" t="b">
        <v>0</v>
      </c>
      <c r="N3896" t="s">
        <v>8269</v>
      </c>
      <c r="O3896">
        <f t="shared" si="305"/>
        <v>0</v>
      </c>
      <c r="P3896">
        <f t="shared" si="306"/>
        <v>1</v>
      </c>
      <c r="Q3896" s="10" t="s">
        <v>8315</v>
      </c>
      <c r="R3896" t="s">
        <v>8316</v>
      </c>
      <c r="S3896" s="14">
        <f t="shared" si="302"/>
        <v>41789.893599537041</v>
      </c>
      <c r="T3896" s="14">
        <f t="shared" si="303"/>
        <v>41815.875</v>
      </c>
      <c r="U3896" s="12">
        <f t="shared" si="304"/>
        <v>2014</v>
      </c>
    </row>
    <row r="3897" spans="1:21" ht="43.2" x14ac:dyDescent="0.3">
      <c r="A3897">
        <v>3897</v>
      </c>
      <c r="B3897" s="3" t="s">
        <v>3894</v>
      </c>
      <c r="C3897" s="3" t="s">
        <v>8005</v>
      </c>
      <c r="D3897" s="6">
        <v>2500</v>
      </c>
      <c r="E3897" s="8">
        <v>440</v>
      </c>
      <c r="F3897" t="s">
        <v>8220</v>
      </c>
      <c r="G3897" t="s">
        <v>8227</v>
      </c>
      <c r="H3897" t="s">
        <v>8249</v>
      </c>
      <c r="I3897">
        <v>1420750683</v>
      </c>
      <c r="J3897">
        <v>1418158683</v>
      </c>
      <c r="K3897" t="b">
        <v>0</v>
      </c>
      <c r="L3897">
        <v>10</v>
      </c>
      <c r="M3897" t="b">
        <v>0</v>
      </c>
      <c r="N3897" t="s">
        <v>8269</v>
      </c>
      <c r="O3897">
        <f t="shared" si="305"/>
        <v>18</v>
      </c>
      <c r="P3897">
        <f t="shared" si="306"/>
        <v>44</v>
      </c>
      <c r="Q3897" s="10" t="s">
        <v>8315</v>
      </c>
      <c r="R3897" t="s">
        <v>8316</v>
      </c>
      <c r="S3897" s="14">
        <f t="shared" si="302"/>
        <v>41982.87364583333</v>
      </c>
      <c r="T3897" s="14">
        <f t="shared" si="303"/>
        <v>42012.87364583333</v>
      </c>
      <c r="U3897" s="12">
        <f t="shared" si="304"/>
        <v>2014</v>
      </c>
    </row>
    <row r="3898" spans="1:21" ht="57.6" x14ac:dyDescent="0.3">
      <c r="A3898">
        <v>3898</v>
      </c>
      <c r="B3898" s="3" t="s">
        <v>3895</v>
      </c>
      <c r="C3898" s="3" t="s">
        <v>8006</v>
      </c>
      <c r="D3898" s="6">
        <v>2500</v>
      </c>
      <c r="E3898" s="8">
        <v>814</v>
      </c>
      <c r="F3898" t="s">
        <v>8220</v>
      </c>
      <c r="G3898" t="s">
        <v>8224</v>
      </c>
      <c r="H3898" t="s">
        <v>8246</v>
      </c>
      <c r="I3898">
        <v>1439827200</v>
      </c>
      <c r="J3898">
        <v>1436355270</v>
      </c>
      <c r="K3898" t="b">
        <v>0</v>
      </c>
      <c r="L3898">
        <v>16</v>
      </c>
      <c r="M3898" t="b">
        <v>0</v>
      </c>
      <c r="N3898" t="s">
        <v>8269</v>
      </c>
      <c r="O3898">
        <f t="shared" si="305"/>
        <v>33</v>
      </c>
      <c r="P3898">
        <f t="shared" si="306"/>
        <v>50.88</v>
      </c>
      <c r="Q3898" s="10" t="s">
        <v>8315</v>
      </c>
      <c r="R3898" t="s">
        <v>8316</v>
      </c>
      <c r="S3898" s="14">
        <f t="shared" si="302"/>
        <v>42193.482291666667</v>
      </c>
      <c r="T3898" s="14">
        <f t="shared" si="303"/>
        <v>42233.666666666672</v>
      </c>
      <c r="U3898" s="12">
        <f t="shared" si="304"/>
        <v>2015</v>
      </c>
    </row>
    <row r="3899" spans="1:21" ht="43.2" x14ac:dyDescent="0.3">
      <c r="A3899">
        <v>3900</v>
      </c>
      <c r="B3899" s="3" t="s">
        <v>3897</v>
      </c>
      <c r="C3899" s="3" t="s">
        <v>8008</v>
      </c>
      <c r="D3899" s="6">
        <v>2500</v>
      </c>
      <c r="E3899" s="8">
        <v>135</v>
      </c>
      <c r="F3899" t="s">
        <v>8220</v>
      </c>
      <c r="G3899" t="s">
        <v>8223</v>
      </c>
      <c r="H3899" t="s">
        <v>8245</v>
      </c>
      <c r="I3899">
        <v>1433988791</v>
      </c>
      <c r="J3899">
        <v>1431396791</v>
      </c>
      <c r="K3899" t="b">
        <v>0</v>
      </c>
      <c r="L3899">
        <v>5</v>
      </c>
      <c r="M3899" t="b">
        <v>0</v>
      </c>
      <c r="N3899" t="s">
        <v>8269</v>
      </c>
      <c r="O3899">
        <f t="shared" si="305"/>
        <v>5</v>
      </c>
      <c r="P3899">
        <f t="shared" si="306"/>
        <v>27</v>
      </c>
      <c r="Q3899" s="10" t="s">
        <v>8315</v>
      </c>
      <c r="R3899" t="s">
        <v>8316</v>
      </c>
      <c r="S3899" s="14">
        <f t="shared" si="302"/>
        <v>42136.092488425929</v>
      </c>
      <c r="T3899" s="14">
        <f t="shared" si="303"/>
        <v>42166.092488425929</v>
      </c>
      <c r="U3899" s="12">
        <f t="shared" si="304"/>
        <v>2015</v>
      </c>
    </row>
    <row r="3900" spans="1:21" ht="43.2" x14ac:dyDescent="0.3">
      <c r="A3900">
        <v>3914</v>
      </c>
      <c r="B3900" s="3" t="s">
        <v>3911</v>
      </c>
      <c r="C3900" s="3" t="s">
        <v>8022</v>
      </c>
      <c r="D3900" s="6">
        <v>2500</v>
      </c>
      <c r="E3900" s="8">
        <v>909</v>
      </c>
      <c r="F3900" t="s">
        <v>8220</v>
      </c>
      <c r="G3900" t="s">
        <v>8224</v>
      </c>
      <c r="H3900" t="s">
        <v>8246</v>
      </c>
      <c r="I3900">
        <v>1431298740</v>
      </c>
      <c r="J3900">
        <v>1429558756</v>
      </c>
      <c r="K3900" t="b">
        <v>0</v>
      </c>
      <c r="L3900">
        <v>27</v>
      </c>
      <c r="M3900" t="b">
        <v>0</v>
      </c>
      <c r="N3900" t="s">
        <v>8269</v>
      </c>
      <c r="O3900">
        <f t="shared" si="305"/>
        <v>36</v>
      </c>
      <c r="P3900">
        <f t="shared" si="306"/>
        <v>33.67</v>
      </c>
      <c r="Q3900" s="10" t="s">
        <v>8315</v>
      </c>
      <c r="R3900" t="s">
        <v>8316</v>
      </c>
      <c r="S3900" s="14">
        <f t="shared" si="302"/>
        <v>42114.818935185183</v>
      </c>
      <c r="T3900" s="14">
        <f t="shared" si="303"/>
        <v>42134.957638888889</v>
      </c>
      <c r="U3900" s="12">
        <f t="shared" si="304"/>
        <v>2015</v>
      </c>
    </row>
    <row r="3901" spans="1:21" ht="43.2" x14ac:dyDescent="0.3">
      <c r="A3901">
        <v>3920</v>
      </c>
      <c r="B3901" s="3" t="s">
        <v>3917</v>
      </c>
      <c r="C3901" s="3" t="s">
        <v>8028</v>
      </c>
      <c r="D3901" s="6">
        <v>2500</v>
      </c>
      <c r="E3901" s="8">
        <v>135</v>
      </c>
      <c r="F3901" t="s">
        <v>8220</v>
      </c>
      <c r="G3901" t="s">
        <v>8224</v>
      </c>
      <c r="H3901" t="s">
        <v>8246</v>
      </c>
      <c r="I3901">
        <v>1479032260</v>
      </c>
      <c r="J3901">
        <v>1476436660</v>
      </c>
      <c r="K3901" t="b">
        <v>0</v>
      </c>
      <c r="L3901">
        <v>3</v>
      </c>
      <c r="M3901" t="b">
        <v>0</v>
      </c>
      <c r="N3901" t="s">
        <v>8269</v>
      </c>
      <c r="O3901">
        <f t="shared" si="305"/>
        <v>5</v>
      </c>
      <c r="P3901">
        <f t="shared" si="306"/>
        <v>45</v>
      </c>
      <c r="Q3901" s="10" t="s">
        <v>8315</v>
      </c>
      <c r="R3901" t="s">
        <v>8316</v>
      </c>
      <c r="S3901" s="14">
        <f t="shared" si="302"/>
        <v>42657.38726851852</v>
      </c>
      <c r="T3901" s="14">
        <f t="shared" si="303"/>
        <v>42687.428935185191</v>
      </c>
      <c r="U3901" s="12">
        <f t="shared" si="304"/>
        <v>2016</v>
      </c>
    </row>
    <row r="3902" spans="1:21" ht="43.2" x14ac:dyDescent="0.3">
      <c r="A3902">
        <v>3927</v>
      </c>
      <c r="B3902" s="3" t="s">
        <v>3924</v>
      </c>
      <c r="C3902" s="3" t="s">
        <v>8035</v>
      </c>
      <c r="D3902" s="6">
        <v>2500</v>
      </c>
      <c r="E3902" s="8">
        <v>25</v>
      </c>
      <c r="F3902" t="s">
        <v>8220</v>
      </c>
      <c r="G3902" t="s">
        <v>8224</v>
      </c>
      <c r="H3902" t="s">
        <v>8246</v>
      </c>
      <c r="I3902">
        <v>1407565504</v>
      </c>
      <c r="J3902">
        <v>1404973504</v>
      </c>
      <c r="K3902" t="b">
        <v>0</v>
      </c>
      <c r="L3902">
        <v>2</v>
      </c>
      <c r="M3902" t="b">
        <v>0</v>
      </c>
      <c r="N3902" t="s">
        <v>8269</v>
      </c>
      <c r="O3902">
        <f t="shared" si="305"/>
        <v>1</v>
      </c>
      <c r="P3902">
        <f t="shared" si="306"/>
        <v>12.5</v>
      </c>
      <c r="Q3902" s="10" t="s">
        <v>8315</v>
      </c>
      <c r="R3902" t="s">
        <v>8316</v>
      </c>
      <c r="S3902" s="14">
        <f t="shared" si="302"/>
        <v>41830.267407407409</v>
      </c>
      <c r="T3902" s="14">
        <f t="shared" si="303"/>
        <v>41860.267407407409</v>
      </c>
      <c r="U3902" s="12">
        <f t="shared" si="304"/>
        <v>2014</v>
      </c>
    </row>
    <row r="3903" spans="1:21" ht="57.6" x14ac:dyDescent="0.3">
      <c r="A3903">
        <v>3980</v>
      </c>
      <c r="B3903" s="3" t="s">
        <v>3977</v>
      </c>
      <c r="C3903" s="3" t="s">
        <v>8087</v>
      </c>
      <c r="D3903" s="6">
        <v>2500</v>
      </c>
      <c r="E3903" s="8">
        <v>450</v>
      </c>
      <c r="F3903" t="s">
        <v>8220</v>
      </c>
      <c r="G3903" t="s">
        <v>8223</v>
      </c>
      <c r="H3903" t="s">
        <v>8245</v>
      </c>
      <c r="I3903">
        <v>1404570147</v>
      </c>
      <c r="J3903">
        <v>1401978147</v>
      </c>
      <c r="K3903" t="b">
        <v>0</v>
      </c>
      <c r="L3903">
        <v>7</v>
      </c>
      <c r="M3903" t="b">
        <v>0</v>
      </c>
      <c r="N3903" t="s">
        <v>8269</v>
      </c>
      <c r="O3903">
        <f t="shared" si="305"/>
        <v>18</v>
      </c>
      <c r="P3903">
        <f t="shared" si="306"/>
        <v>64.290000000000006</v>
      </c>
      <c r="Q3903" s="10" t="s">
        <v>8315</v>
      </c>
      <c r="R3903" t="s">
        <v>8316</v>
      </c>
      <c r="S3903" s="14">
        <f t="shared" si="302"/>
        <v>41795.598923611113</v>
      </c>
      <c r="T3903" s="14">
        <f t="shared" si="303"/>
        <v>41825.598923611113</v>
      </c>
      <c r="U3903" s="12">
        <f t="shared" si="304"/>
        <v>2014</v>
      </c>
    </row>
    <row r="3904" spans="1:21" ht="57.6" x14ac:dyDescent="0.3">
      <c r="A3904">
        <v>4030</v>
      </c>
      <c r="B3904" s="3" t="s">
        <v>4026</v>
      </c>
      <c r="C3904" s="3" t="s">
        <v>8135</v>
      </c>
      <c r="D3904" s="6">
        <v>2500</v>
      </c>
      <c r="E3904" s="8">
        <v>400</v>
      </c>
      <c r="F3904" t="s">
        <v>8220</v>
      </c>
      <c r="G3904" t="s">
        <v>8223</v>
      </c>
      <c r="H3904" t="s">
        <v>8245</v>
      </c>
      <c r="I3904">
        <v>1454525340</v>
      </c>
      <c r="J3904">
        <v>1452008599</v>
      </c>
      <c r="K3904" t="b">
        <v>0</v>
      </c>
      <c r="L3904">
        <v>6</v>
      </c>
      <c r="M3904" t="b">
        <v>0</v>
      </c>
      <c r="N3904" t="s">
        <v>8269</v>
      </c>
      <c r="O3904">
        <f t="shared" si="305"/>
        <v>16</v>
      </c>
      <c r="P3904">
        <f t="shared" si="306"/>
        <v>66.67</v>
      </c>
      <c r="Q3904" s="10" t="s">
        <v>8315</v>
      </c>
      <c r="R3904" t="s">
        <v>8316</v>
      </c>
      <c r="S3904" s="14">
        <f t="shared" si="302"/>
        <v>42374.655081018514</v>
      </c>
      <c r="T3904" s="14">
        <f t="shared" si="303"/>
        <v>42403.784027777772</v>
      </c>
      <c r="U3904" s="12">
        <f t="shared" si="304"/>
        <v>2016</v>
      </c>
    </row>
    <row r="3905" spans="1:21" ht="43.2" x14ac:dyDescent="0.3">
      <c r="A3905">
        <v>4038</v>
      </c>
      <c r="B3905" s="3" t="s">
        <v>4034</v>
      </c>
      <c r="C3905" s="3" t="s">
        <v>8142</v>
      </c>
      <c r="D3905" s="6">
        <v>2500</v>
      </c>
      <c r="E3905" s="8">
        <v>301</v>
      </c>
      <c r="F3905" t="s">
        <v>8220</v>
      </c>
      <c r="G3905" t="s">
        <v>8223</v>
      </c>
      <c r="H3905" t="s">
        <v>8245</v>
      </c>
      <c r="I3905">
        <v>1413573010</v>
      </c>
      <c r="J3905">
        <v>1408389010</v>
      </c>
      <c r="K3905" t="b">
        <v>0</v>
      </c>
      <c r="L3905">
        <v>4</v>
      </c>
      <c r="M3905" t="b">
        <v>0</v>
      </c>
      <c r="N3905" t="s">
        <v>8269</v>
      </c>
      <c r="O3905">
        <f t="shared" si="305"/>
        <v>12</v>
      </c>
      <c r="P3905">
        <f t="shared" si="306"/>
        <v>75.25</v>
      </c>
      <c r="Q3905" s="10" t="s">
        <v>8315</v>
      </c>
      <c r="R3905" t="s">
        <v>8316</v>
      </c>
      <c r="S3905" s="14">
        <f t="shared" si="302"/>
        <v>41869.798726851855</v>
      </c>
      <c r="T3905" s="14">
        <f t="shared" si="303"/>
        <v>41929.798726851855</v>
      </c>
      <c r="U3905" s="12">
        <f t="shared" si="304"/>
        <v>2014</v>
      </c>
    </row>
    <row r="3906" spans="1:21" ht="43.2" x14ac:dyDescent="0.3">
      <c r="A3906">
        <v>4093</v>
      </c>
      <c r="B3906" s="3" t="s">
        <v>4089</v>
      </c>
      <c r="C3906" s="3" t="s">
        <v>8196</v>
      </c>
      <c r="D3906" s="6">
        <v>2500</v>
      </c>
      <c r="E3906" s="8">
        <v>60</v>
      </c>
      <c r="F3906" t="s">
        <v>8220</v>
      </c>
      <c r="G3906" t="s">
        <v>8224</v>
      </c>
      <c r="H3906" t="s">
        <v>8246</v>
      </c>
      <c r="I3906">
        <v>1440272093</v>
      </c>
      <c r="J3906">
        <v>1435088093</v>
      </c>
      <c r="K3906" t="b">
        <v>0</v>
      </c>
      <c r="L3906">
        <v>4</v>
      </c>
      <c r="M3906" t="b">
        <v>0</v>
      </c>
      <c r="N3906" t="s">
        <v>8269</v>
      </c>
      <c r="O3906">
        <f t="shared" si="305"/>
        <v>2</v>
      </c>
      <c r="P3906">
        <f t="shared" si="306"/>
        <v>15</v>
      </c>
      <c r="Q3906" s="10" t="s">
        <v>8315</v>
      </c>
      <c r="R3906" t="s">
        <v>8316</v>
      </c>
      <c r="S3906" s="14">
        <f t="shared" si="302"/>
        <v>42178.815891203703</v>
      </c>
      <c r="T3906" s="14">
        <f t="shared" si="303"/>
        <v>42238.815891203703</v>
      </c>
      <c r="U3906" s="12">
        <f t="shared" si="304"/>
        <v>2015</v>
      </c>
    </row>
    <row r="3907" spans="1:21" ht="43.2" x14ac:dyDescent="0.3">
      <c r="A3907">
        <v>4112</v>
      </c>
      <c r="B3907" s="3" t="s">
        <v>4108</v>
      </c>
      <c r="C3907" s="3" t="s">
        <v>6961</v>
      </c>
      <c r="D3907" s="6">
        <v>2500</v>
      </c>
      <c r="E3907" s="8">
        <v>1</v>
      </c>
      <c r="F3907" t="s">
        <v>8220</v>
      </c>
      <c r="G3907" t="s">
        <v>8240</v>
      </c>
      <c r="H3907" t="s">
        <v>8248</v>
      </c>
      <c r="I3907">
        <v>1456617600</v>
      </c>
      <c r="J3907">
        <v>1454280186</v>
      </c>
      <c r="K3907" t="b">
        <v>0</v>
      </c>
      <c r="L3907">
        <v>1</v>
      </c>
      <c r="M3907" t="b">
        <v>0</v>
      </c>
      <c r="N3907" t="s">
        <v>8269</v>
      </c>
      <c r="O3907">
        <f t="shared" si="305"/>
        <v>0</v>
      </c>
      <c r="P3907">
        <f t="shared" si="306"/>
        <v>1</v>
      </c>
      <c r="Q3907" s="10" t="s">
        <v>8315</v>
      </c>
      <c r="R3907" t="s">
        <v>8316</v>
      </c>
      <c r="S3907" s="14">
        <f t="shared" ref="S3907:S3970" si="307">(((J3907/60)/60)/24)+DATE(1970,1,1)</f>
        <v>42400.946597222224</v>
      </c>
      <c r="T3907" s="14">
        <f t="shared" ref="T3907:T3970" si="308">(((I3907/60)/60)/24)+DATE(1970,1,1)</f>
        <v>42428</v>
      </c>
      <c r="U3907" s="12">
        <f t="shared" ref="U3907:U3970" si="309">YEAR(S3907)</f>
        <v>2016</v>
      </c>
    </row>
    <row r="3908" spans="1:21" ht="43.2" x14ac:dyDescent="0.3">
      <c r="A3908">
        <v>4074</v>
      </c>
      <c r="B3908" s="3" t="s">
        <v>4070</v>
      </c>
      <c r="C3908" s="3" t="s">
        <v>8177</v>
      </c>
      <c r="D3908" s="6">
        <v>2750</v>
      </c>
      <c r="E3908" s="8">
        <v>735</v>
      </c>
      <c r="F3908" t="s">
        <v>8220</v>
      </c>
      <c r="G3908" t="s">
        <v>8224</v>
      </c>
      <c r="H3908" t="s">
        <v>8246</v>
      </c>
      <c r="I3908">
        <v>1446732975</v>
      </c>
      <c r="J3908">
        <v>1444137375</v>
      </c>
      <c r="K3908" t="b">
        <v>0</v>
      </c>
      <c r="L3908">
        <v>21</v>
      </c>
      <c r="M3908" t="b">
        <v>0</v>
      </c>
      <c r="N3908" t="s">
        <v>8269</v>
      </c>
      <c r="O3908">
        <f t="shared" si="305"/>
        <v>27</v>
      </c>
      <c r="P3908">
        <f t="shared" si="306"/>
        <v>35</v>
      </c>
      <c r="Q3908" s="10" t="s">
        <v>8315</v>
      </c>
      <c r="R3908" t="s">
        <v>8316</v>
      </c>
      <c r="S3908" s="14">
        <f t="shared" si="307"/>
        <v>42283.552951388891</v>
      </c>
      <c r="T3908" s="14">
        <f t="shared" si="308"/>
        <v>42313.594618055555</v>
      </c>
      <c r="U3908" s="12">
        <f t="shared" si="309"/>
        <v>2015</v>
      </c>
    </row>
    <row r="3909" spans="1:21" ht="57.6" x14ac:dyDescent="0.3">
      <c r="A3909">
        <v>3969</v>
      </c>
      <c r="B3909" s="3" t="s">
        <v>3966</v>
      </c>
      <c r="C3909" s="3" t="s">
        <v>8076</v>
      </c>
      <c r="D3909" s="6">
        <v>2825</v>
      </c>
      <c r="E3909" s="8">
        <v>211</v>
      </c>
      <c r="F3909" t="s">
        <v>8220</v>
      </c>
      <c r="G3909" t="s">
        <v>8223</v>
      </c>
      <c r="H3909" t="s">
        <v>8245</v>
      </c>
      <c r="I3909">
        <v>1472442900</v>
      </c>
      <c r="J3909">
        <v>1471638646</v>
      </c>
      <c r="K3909" t="b">
        <v>0</v>
      </c>
      <c r="L3909">
        <v>6</v>
      </c>
      <c r="M3909" t="b">
        <v>0</v>
      </c>
      <c r="N3909" t="s">
        <v>8269</v>
      </c>
      <c r="O3909">
        <f t="shared" si="305"/>
        <v>7</v>
      </c>
      <c r="P3909">
        <f t="shared" si="306"/>
        <v>35.17</v>
      </c>
      <c r="Q3909" s="10" t="s">
        <v>8315</v>
      </c>
      <c r="R3909" t="s">
        <v>8316</v>
      </c>
      <c r="S3909" s="14">
        <f t="shared" si="307"/>
        <v>42601.854699074072</v>
      </c>
      <c r="T3909" s="14">
        <f t="shared" si="308"/>
        <v>42611.163194444445</v>
      </c>
      <c r="U3909" s="12">
        <f t="shared" si="309"/>
        <v>2016</v>
      </c>
    </row>
    <row r="3910" spans="1:21" ht="43.2" x14ac:dyDescent="0.3">
      <c r="A3910">
        <v>3937</v>
      </c>
      <c r="B3910" s="3" t="s">
        <v>3934</v>
      </c>
      <c r="C3910" s="3" t="s">
        <v>8045</v>
      </c>
      <c r="D3910" s="6">
        <v>2885</v>
      </c>
      <c r="E3910" s="8">
        <v>2485</v>
      </c>
      <c r="F3910" t="s">
        <v>8220</v>
      </c>
      <c r="G3910" t="s">
        <v>8223</v>
      </c>
      <c r="H3910" t="s">
        <v>8245</v>
      </c>
      <c r="I3910">
        <v>1468249760</v>
      </c>
      <c r="J3910">
        <v>1465830560</v>
      </c>
      <c r="K3910" t="b">
        <v>0</v>
      </c>
      <c r="L3910">
        <v>10</v>
      </c>
      <c r="M3910" t="b">
        <v>0</v>
      </c>
      <c r="N3910" t="s">
        <v>8269</v>
      </c>
      <c r="O3910">
        <f t="shared" si="305"/>
        <v>86</v>
      </c>
      <c r="P3910">
        <f t="shared" si="306"/>
        <v>248.5</v>
      </c>
      <c r="Q3910" s="10" t="s">
        <v>8315</v>
      </c>
      <c r="R3910" t="s">
        <v>8316</v>
      </c>
      <c r="S3910" s="14">
        <f t="shared" si="307"/>
        <v>42534.631481481483</v>
      </c>
      <c r="T3910" s="14">
        <f t="shared" si="308"/>
        <v>42562.631481481483</v>
      </c>
      <c r="U3910" s="12">
        <f t="shared" si="309"/>
        <v>2016</v>
      </c>
    </row>
    <row r="3911" spans="1:21" ht="43.2" x14ac:dyDescent="0.3">
      <c r="A3911">
        <v>2865</v>
      </c>
      <c r="B3911" s="3" t="s">
        <v>2865</v>
      </c>
      <c r="C3911" s="3" t="s">
        <v>6975</v>
      </c>
      <c r="D3911" s="6">
        <v>2888</v>
      </c>
      <c r="E3911" s="8">
        <v>0</v>
      </c>
      <c r="F3911" t="s">
        <v>8220</v>
      </c>
      <c r="G3911" t="s">
        <v>8223</v>
      </c>
      <c r="H3911" t="s">
        <v>8245</v>
      </c>
      <c r="I3911">
        <v>1420512259</v>
      </c>
      <c r="J3911">
        <v>1415328259</v>
      </c>
      <c r="K3911" t="b">
        <v>0</v>
      </c>
      <c r="L3911">
        <v>0</v>
      </c>
      <c r="M3911" t="b">
        <v>0</v>
      </c>
      <c r="N3911" t="s">
        <v>8269</v>
      </c>
      <c r="O3911">
        <f t="shared" si="305"/>
        <v>0</v>
      </c>
      <c r="P3911">
        <f t="shared" si="306"/>
        <v>0</v>
      </c>
      <c r="Q3911" s="10" t="s">
        <v>8315</v>
      </c>
      <c r="R3911" t="s">
        <v>8316</v>
      </c>
      <c r="S3911" s="14">
        <f t="shared" si="307"/>
        <v>41950.114108796297</v>
      </c>
      <c r="T3911" s="14">
        <f t="shared" si="308"/>
        <v>42010.114108796297</v>
      </c>
      <c r="U3911" s="12">
        <f t="shared" si="309"/>
        <v>2014</v>
      </c>
    </row>
    <row r="3912" spans="1:21" ht="43.2" x14ac:dyDescent="0.3">
      <c r="A3912">
        <v>2856</v>
      </c>
      <c r="B3912" s="3" t="s">
        <v>2856</v>
      </c>
      <c r="C3912" s="3" t="s">
        <v>6966</v>
      </c>
      <c r="D3912" s="6">
        <v>3000</v>
      </c>
      <c r="E3912" s="8">
        <v>146</v>
      </c>
      <c r="F3912" t="s">
        <v>8220</v>
      </c>
      <c r="G3912" t="s">
        <v>8223</v>
      </c>
      <c r="H3912" t="s">
        <v>8245</v>
      </c>
      <c r="I3912">
        <v>1439069640</v>
      </c>
      <c r="J3912">
        <v>1433897647</v>
      </c>
      <c r="K3912" t="b">
        <v>0</v>
      </c>
      <c r="L3912">
        <v>6</v>
      </c>
      <c r="M3912" t="b">
        <v>0</v>
      </c>
      <c r="N3912" t="s">
        <v>8269</v>
      </c>
      <c r="O3912">
        <f t="shared" si="305"/>
        <v>5</v>
      </c>
      <c r="P3912">
        <f t="shared" si="306"/>
        <v>24.33</v>
      </c>
      <c r="Q3912" s="10" t="s">
        <v>8315</v>
      </c>
      <c r="R3912" t="s">
        <v>8316</v>
      </c>
      <c r="S3912" s="14">
        <f t="shared" si="307"/>
        <v>42165.037581018521</v>
      </c>
      <c r="T3912" s="14">
        <f t="shared" si="308"/>
        <v>42224.898611111115</v>
      </c>
      <c r="U3912" s="12">
        <f t="shared" si="309"/>
        <v>2015</v>
      </c>
    </row>
    <row r="3913" spans="1:21" ht="43.2" x14ac:dyDescent="0.3">
      <c r="A3913">
        <v>2872</v>
      </c>
      <c r="B3913" s="3" t="s">
        <v>2872</v>
      </c>
      <c r="C3913" s="3" t="s">
        <v>6982</v>
      </c>
      <c r="D3913" s="6">
        <v>3000</v>
      </c>
      <c r="E3913" s="8">
        <v>0</v>
      </c>
      <c r="F3913" t="s">
        <v>8220</v>
      </c>
      <c r="G3913" t="s">
        <v>8223</v>
      </c>
      <c r="H3913" t="s">
        <v>8245</v>
      </c>
      <c r="I3913">
        <v>1434768438</v>
      </c>
      <c r="J3913">
        <v>1429584438</v>
      </c>
      <c r="K3913" t="b">
        <v>0</v>
      </c>
      <c r="L3913">
        <v>0</v>
      </c>
      <c r="M3913" t="b">
        <v>0</v>
      </c>
      <c r="N3913" t="s">
        <v>8269</v>
      </c>
      <c r="O3913">
        <f t="shared" si="305"/>
        <v>0</v>
      </c>
      <c r="P3913">
        <f t="shared" si="306"/>
        <v>0</v>
      </c>
      <c r="Q3913" s="10" t="s">
        <v>8315</v>
      </c>
      <c r="R3913" t="s">
        <v>8316</v>
      </c>
      <c r="S3913" s="14">
        <f t="shared" si="307"/>
        <v>42115.11618055556</v>
      </c>
      <c r="T3913" s="14">
        <f t="shared" si="308"/>
        <v>42175.11618055556</v>
      </c>
      <c r="U3913" s="12">
        <f t="shared" si="309"/>
        <v>2015</v>
      </c>
    </row>
    <row r="3914" spans="1:21" ht="43.2" x14ac:dyDescent="0.3">
      <c r="A3914">
        <v>2878</v>
      </c>
      <c r="B3914" s="3" t="s">
        <v>2878</v>
      </c>
      <c r="C3914" s="3" t="s">
        <v>6988</v>
      </c>
      <c r="D3914" s="6">
        <v>3000</v>
      </c>
      <c r="E3914" s="8">
        <v>63</v>
      </c>
      <c r="F3914" t="s">
        <v>8220</v>
      </c>
      <c r="G3914" t="s">
        <v>8224</v>
      </c>
      <c r="H3914" t="s">
        <v>8246</v>
      </c>
      <c r="I3914">
        <v>1435934795</v>
      </c>
      <c r="J3914">
        <v>1430750795</v>
      </c>
      <c r="K3914" t="b">
        <v>0</v>
      </c>
      <c r="L3914">
        <v>4</v>
      </c>
      <c r="M3914" t="b">
        <v>0</v>
      </c>
      <c r="N3914" t="s">
        <v>8269</v>
      </c>
      <c r="O3914">
        <f t="shared" si="305"/>
        <v>2</v>
      </c>
      <c r="P3914">
        <f t="shared" si="306"/>
        <v>15.75</v>
      </c>
      <c r="Q3914" s="10" t="s">
        <v>8315</v>
      </c>
      <c r="R3914" t="s">
        <v>8316</v>
      </c>
      <c r="S3914" s="14">
        <f t="shared" si="307"/>
        <v>42128.615682870368</v>
      </c>
      <c r="T3914" s="14">
        <f t="shared" si="308"/>
        <v>42188.615682870368</v>
      </c>
      <c r="U3914" s="12">
        <f t="shared" si="309"/>
        <v>2015</v>
      </c>
    </row>
    <row r="3915" spans="1:21" ht="43.2" x14ac:dyDescent="0.3">
      <c r="A3915">
        <v>2887</v>
      </c>
      <c r="B3915" s="3" t="s">
        <v>2887</v>
      </c>
      <c r="C3915" s="3" t="s">
        <v>6997</v>
      </c>
      <c r="D3915" s="6">
        <v>3000</v>
      </c>
      <c r="E3915" s="8">
        <v>5</v>
      </c>
      <c r="F3915" t="s">
        <v>8220</v>
      </c>
      <c r="G3915" t="s">
        <v>8223</v>
      </c>
      <c r="H3915" t="s">
        <v>8245</v>
      </c>
      <c r="I3915">
        <v>1420971324</v>
      </c>
      <c r="J3915">
        <v>1418379324</v>
      </c>
      <c r="K3915" t="b">
        <v>0</v>
      </c>
      <c r="L3915">
        <v>1</v>
      </c>
      <c r="M3915" t="b">
        <v>0</v>
      </c>
      <c r="N3915" t="s">
        <v>8269</v>
      </c>
      <c r="O3915">
        <f t="shared" si="305"/>
        <v>0</v>
      </c>
      <c r="P3915">
        <f t="shared" si="306"/>
        <v>5</v>
      </c>
      <c r="Q3915" s="10" t="s">
        <v>8315</v>
      </c>
      <c r="R3915" t="s">
        <v>8316</v>
      </c>
      <c r="S3915" s="14">
        <f t="shared" si="307"/>
        <v>41985.427361111113</v>
      </c>
      <c r="T3915" s="14">
        <f t="shared" si="308"/>
        <v>42015.427361111113</v>
      </c>
      <c r="U3915" s="12">
        <f t="shared" si="309"/>
        <v>2014</v>
      </c>
    </row>
    <row r="3916" spans="1:21" ht="43.2" x14ac:dyDescent="0.3">
      <c r="A3916">
        <v>2889</v>
      </c>
      <c r="B3916" s="3" t="s">
        <v>2889</v>
      </c>
      <c r="C3916" s="3" t="s">
        <v>6999</v>
      </c>
      <c r="D3916" s="6">
        <v>3000</v>
      </c>
      <c r="E3916" s="8">
        <v>1142</v>
      </c>
      <c r="F3916" t="s">
        <v>8220</v>
      </c>
      <c r="G3916" t="s">
        <v>8223</v>
      </c>
      <c r="H3916" t="s">
        <v>8245</v>
      </c>
      <c r="I3916">
        <v>1409344985</v>
      </c>
      <c r="J3916">
        <v>1406752985</v>
      </c>
      <c r="K3916" t="b">
        <v>0</v>
      </c>
      <c r="L3916">
        <v>14</v>
      </c>
      <c r="M3916" t="b">
        <v>0</v>
      </c>
      <c r="N3916" t="s">
        <v>8269</v>
      </c>
      <c r="O3916">
        <f t="shared" si="305"/>
        <v>38</v>
      </c>
      <c r="P3916">
        <f t="shared" si="306"/>
        <v>81.569999999999993</v>
      </c>
      <c r="Q3916" s="10" t="s">
        <v>8315</v>
      </c>
      <c r="R3916" t="s">
        <v>8316</v>
      </c>
      <c r="S3916" s="14">
        <f t="shared" si="307"/>
        <v>41850.863252314812</v>
      </c>
      <c r="T3916" s="14">
        <f t="shared" si="308"/>
        <v>41880.863252314812</v>
      </c>
      <c r="U3916" s="12">
        <f t="shared" si="309"/>
        <v>2014</v>
      </c>
    </row>
    <row r="3917" spans="1:21" ht="43.2" x14ac:dyDescent="0.3">
      <c r="A3917">
        <v>2896</v>
      </c>
      <c r="B3917" s="3" t="s">
        <v>2896</v>
      </c>
      <c r="C3917" s="3" t="s">
        <v>7006</v>
      </c>
      <c r="D3917" s="6">
        <v>3000</v>
      </c>
      <c r="E3917" s="8">
        <v>625</v>
      </c>
      <c r="F3917" t="s">
        <v>8220</v>
      </c>
      <c r="G3917" t="s">
        <v>8223</v>
      </c>
      <c r="H3917" t="s">
        <v>8245</v>
      </c>
      <c r="I3917">
        <v>1481522400</v>
      </c>
      <c r="J3917">
        <v>1480283321</v>
      </c>
      <c r="K3917" t="b">
        <v>0</v>
      </c>
      <c r="L3917">
        <v>12</v>
      </c>
      <c r="M3917" t="b">
        <v>0</v>
      </c>
      <c r="N3917" t="s">
        <v>8269</v>
      </c>
      <c r="O3917">
        <f t="shared" si="305"/>
        <v>21</v>
      </c>
      <c r="P3917">
        <f t="shared" si="306"/>
        <v>52.08</v>
      </c>
      <c r="Q3917" s="10" t="s">
        <v>8315</v>
      </c>
      <c r="R3917" t="s">
        <v>8316</v>
      </c>
      <c r="S3917" s="14">
        <f t="shared" si="307"/>
        <v>42701.908807870372</v>
      </c>
      <c r="T3917" s="14">
        <f t="shared" si="308"/>
        <v>42716.25</v>
      </c>
      <c r="U3917" s="12">
        <f t="shared" si="309"/>
        <v>2016</v>
      </c>
    </row>
    <row r="3918" spans="1:21" ht="43.2" x14ac:dyDescent="0.3">
      <c r="A3918">
        <v>3901</v>
      </c>
      <c r="B3918" s="3" t="s">
        <v>3898</v>
      </c>
      <c r="C3918" s="3" t="s">
        <v>8009</v>
      </c>
      <c r="D3918" s="6">
        <v>3000</v>
      </c>
      <c r="E3918" s="8">
        <v>25</v>
      </c>
      <c r="F3918" t="s">
        <v>8220</v>
      </c>
      <c r="G3918" t="s">
        <v>8223</v>
      </c>
      <c r="H3918" t="s">
        <v>8245</v>
      </c>
      <c r="I3918">
        <v>1450554599</v>
      </c>
      <c r="J3918">
        <v>1447098599</v>
      </c>
      <c r="K3918" t="b">
        <v>0</v>
      </c>
      <c r="L3918">
        <v>1</v>
      </c>
      <c r="M3918" t="b">
        <v>0</v>
      </c>
      <c r="N3918" t="s">
        <v>8269</v>
      </c>
      <c r="O3918">
        <f t="shared" si="305"/>
        <v>1</v>
      </c>
      <c r="P3918">
        <f t="shared" si="306"/>
        <v>25</v>
      </c>
      <c r="Q3918" s="10" t="s">
        <v>8315</v>
      </c>
      <c r="R3918" t="s">
        <v>8316</v>
      </c>
      <c r="S3918" s="14">
        <f t="shared" si="307"/>
        <v>42317.826377314821</v>
      </c>
      <c r="T3918" s="14">
        <f t="shared" si="308"/>
        <v>42357.826377314821</v>
      </c>
      <c r="U3918" s="12">
        <f t="shared" si="309"/>
        <v>2015</v>
      </c>
    </row>
    <row r="3919" spans="1:21" ht="43.2" x14ac:dyDescent="0.3">
      <c r="A3919">
        <v>3902</v>
      </c>
      <c r="B3919" s="3" t="s">
        <v>3899</v>
      </c>
      <c r="C3919" s="3" t="s">
        <v>8010</v>
      </c>
      <c r="D3919" s="6">
        <v>3000</v>
      </c>
      <c r="E3919" s="8">
        <v>1465</v>
      </c>
      <c r="F3919" t="s">
        <v>8220</v>
      </c>
      <c r="G3919" t="s">
        <v>8224</v>
      </c>
      <c r="H3919" t="s">
        <v>8246</v>
      </c>
      <c r="I3919">
        <v>1479125642</v>
      </c>
      <c r="J3919">
        <v>1476962042</v>
      </c>
      <c r="K3919" t="b">
        <v>0</v>
      </c>
      <c r="L3919">
        <v>31</v>
      </c>
      <c r="M3919" t="b">
        <v>0</v>
      </c>
      <c r="N3919" t="s">
        <v>8269</v>
      </c>
      <c r="O3919">
        <f t="shared" si="305"/>
        <v>49</v>
      </c>
      <c r="P3919">
        <f t="shared" si="306"/>
        <v>47.26</v>
      </c>
      <c r="Q3919" s="10" t="s">
        <v>8315</v>
      </c>
      <c r="R3919" t="s">
        <v>8316</v>
      </c>
      <c r="S3919" s="14">
        <f t="shared" si="307"/>
        <v>42663.468078703707</v>
      </c>
      <c r="T3919" s="14">
        <f t="shared" si="308"/>
        <v>42688.509745370371</v>
      </c>
      <c r="U3919" s="12">
        <f t="shared" si="309"/>
        <v>2016</v>
      </c>
    </row>
    <row r="3920" spans="1:21" ht="43.2" x14ac:dyDescent="0.3">
      <c r="A3920">
        <v>3921</v>
      </c>
      <c r="B3920" s="3" t="s">
        <v>3918</v>
      </c>
      <c r="C3920" s="3" t="s">
        <v>8029</v>
      </c>
      <c r="D3920" s="6">
        <v>3000</v>
      </c>
      <c r="E3920" s="8">
        <v>0</v>
      </c>
      <c r="F3920" t="s">
        <v>8220</v>
      </c>
      <c r="G3920" t="s">
        <v>8224</v>
      </c>
      <c r="H3920" t="s">
        <v>8246</v>
      </c>
      <c r="I3920">
        <v>1414346400</v>
      </c>
      <c r="J3920">
        <v>1413291655</v>
      </c>
      <c r="K3920" t="b">
        <v>0</v>
      </c>
      <c r="L3920">
        <v>0</v>
      </c>
      <c r="M3920" t="b">
        <v>0</v>
      </c>
      <c r="N3920" t="s">
        <v>8269</v>
      </c>
      <c r="O3920">
        <f t="shared" si="305"/>
        <v>0</v>
      </c>
      <c r="P3920">
        <f t="shared" si="306"/>
        <v>0</v>
      </c>
      <c r="Q3920" s="10" t="s">
        <v>8315</v>
      </c>
      <c r="R3920" t="s">
        <v>8316</v>
      </c>
      <c r="S3920" s="14">
        <f t="shared" si="307"/>
        <v>41926.542303240742</v>
      </c>
      <c r="T3920" s="14">
        <f t="shared" si="308"/>
        <v>41938.75</v>
      </c>
      <c r="U3920" s="12">
        <f t="shared" si="309"/>
        <v>2014</v>
      </c>
    </row>
    <row r="3921" spans="1:21" ht="57.6" x14ac:dyDescent="0.3">
      <c r="A3921">
        <v>3935</v>
      </c>
      <c r="B3921" s="3" t="s">
        <v>3932</v>
      </c>
      <c r="C3921" s="3" t="s">
        <v>8043</v>
      </c>
      <c r="D3921" s="6">
        <v>3000</v>
      </c>
      <c r="E3921" s="8">
        <v>1315</v>
      </c>
      <c r="F3921" t="s">
        <v>8220</v>
      </c>
      <c r="G3921" t="s">
        <v>8224</v>
      </c>
      <c r="H3921" t="s">
        <v>8246</v>
      </c>
      <c r="I3921">
        <v>1443973546</v>
      </c>
      <c r="J3921">
        <v>1438789546</v>
      </c>
      <c r="K3921" t="b">
        <v>0</v>
      </c>
      <c r="L3921">
        <v>23</v>
      </c>
      <c r="M3921" t="b">
        <v>0</v>
      </c>
      <c r="N3921" t="s">
        <v>8269</v>
      </c>
      <c r="O3921">
        <f t="shared" si="305"/>
        <v>44</v>
      </c>
      <c r="P3921">
        <f t="shared" si="306"/>
        <v>57.17</v>
      </c>
      <c r="Q3921" s="10" t="s">
        <v>8315</v>
      </c>
      <c r="R3921" t="s">
        <v>8316</v>
      </c>
      <c r="S3921" s="14">
        <f t="shared" si="307"/>
        <v>42221.656782407401</v>
      </c>
      <c r="T3921" s="14">
        <f t="shared" si="308"/>
        <v>42281.656782407401</v>
      </c>
      <c r="U3921" s="12">
        <f t="shared" si="309"/>
        <v>2015</v>
      </c>
    </row>
    <row r="3922" spans="1:21" ht="43.2" x14ac:dyDescent="0.3">
      <c r="A3922">
        <v>3947</v>
      </c>
      <c r="B3922" s="3" t="s">
        <v>3944</v>
      </c>
      <c r="C3922" s="3" t="s">
        <v>8055</v>
      </c>
      <c r="D3922" s="6">
        <v>3000</v>
      </c>
      <c r="E3922" s="8">
        <v>101</v>
      </c>
      <c r="F3922" t="s">
        <v>8220</v>
      </c>
      <c r="G3922" t="s">
        <v>8223</v>
      </c>
      <c r="H3922" t="s">
        <v>8245</v>
      </c>
      <c r="I3922">
        <v>1475378744</v>
      </c>
      <c r="J3922">
        <v>1472786744</v>
      </c>
      <c r="K3922" t="b">
        <v>0</v>
      </c>
      <c r="L3922">
        <v>2</v>
      </c>
      <c r="M3922" t="b">
        <v>0</v>
      </c>
      <c r="N3922" t="s">
        <v>8269</v>
      </c>
      <c r="O3922">
        <f t="shared" si="305"/>
        <v>3</v>
      </c>
      <c r="P3922">
        <f t="shared" si="306"/>
        <v>50.5</v>
      </c>
      <c r="Q3922" s="10" t="s">
        <v>8315</v>
      </c>
      <c r="R3922" t="s">
        <v>8316</v>
      </c>
      <c r="S3922" s="14">
        <f t="shared" si="307"/>
        <v>42615.142870370371</v>
      </c>
      <c r="T3922" s="14">
        <f t="shared" si="308"/>
        <v>42645.142870370371</v>
      </c>
      <c r="U3922" s="12">
        <f t="shared" si="309"/>
        <v>2016</v>
      </c>
    </row>
    <row r="3923" spans="1:21" ht="43.2" x14ac:dyDescent="0.3">
      <c r="A3923">
        <v>3960</v>
      </c>
      <c r="B3923" s="3" t="s">
        <v>3957</v>
      </c>
      <c r="C3923" s="3" t="s">
        <v>8067</v>
      </c>
      <c r="D3923" s="6">
        <v>3000</v>
      </c>
      <c r="E3923" s="8">
        <v>45</v>
      </c>
      <c r="F3923" t="s">
        <v>8220</v>
      </c>
      <c r="G3923" t="s">
        <v>8223</v>
      </c>
      <c r="H3923" t="s">
        <v>8245</v>
      </c>
      <c r="I3923">
        <v>1451852256</v>
      </c>
      <c r="J3923">
        <v>1449260256</v>
      </c>
      <c r="K3923" t="b">
        <v>0</v>
      </c>
      <c r="L3923">
        <v>4</v>
      </c>
      <c r="M3923" t="b">
        <v>0</v>
      </c>
      <c r="N3923" t="s">
        <v>8269</v>
      </c>
      <c r="O3923">
        <f t="shared" si="305"/>
        <v>2</v>
      </c>
      <c r="P3923">
        <f t="shared" si="306"/>
        <v>11.25</v>
      </c>
      <c r="Q3923" s="10" t="s">
        <v>8315</v>
      </c>
      <c r="R3923" t="s">
        <v>8316</v>
      </c>
      <c r="S3923" s="14">
        <f t="shared" si="307"/>
        <v>42342.845555555556</v>
      </c>
      <c r="T3923" s="14">
        <f t="shared" si="308"/>
        <v>42372.845555555556</v>
      </c>
      <c r="U3923" s="12">
        <f t="shared" si="309"/>
        <v>2015</v>
      </c>
    </row>
    <row r="3924" spans="1:21" ht="43.2" x14ac:dyDescent="0.3">
      <c r="A3924">
        <v>3989</v>
      </c>
      <c r="B3924" s="3" t="s">
        <v>3985</v>
      </c>
      <c r="C3924" s="3" t="s">
        <v>8095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1447009181</v>
      </c>
      <c r="J3924">
        <v>1444413581</v>
      </c>
      <c r="K3924" t="b">
        <v>0</v>
      </c>
      <c r="L3924">
        <v>0</v>
      </c>
      <c r="M3924" t="b">
        <v>0</v>
      </c>
      <c r="N3924" t="s">
        <v>8269</v>
      </c>
      <c r="O3924">
        <f t="shared" si="305"/>
        <v>0</v>
      </c>
      <c r="P3924">
        <f t="shared" si="306"/>
        <v>0</v>
      </c>
      <c r="Q3924" s="10" t="s">
        <v>8315</v>
      </c>
      <c r="R3924" t="s">
        <v>8316</v>
      </c>
      <c r="S3924" s="14">
        <f t="shared" si="307"/>
        <v>42286.749780092592</v>
      </c>
      <c r="T3924" s="14">
        <f t="shared" si="308"/>
        <v>42316.791446759264</v>
      </c>
      <c r="U3924" s="12">
        <f t="shared" si="309"/>
        <v>2015</v>
      </c>
    </row>
    <row r="3925" spans="1:21" ht="43.2" x14ac:dyDescent="0.3">
      <c r="A3925">
        <v>3996</v>
      </c>
      <c r="B3925" s="3" t="s">
        <v>3992</v>
      </c>
      <c r="C3925" s="3" t="s">
        <v>8102</v>
      </c>
      <c r="D3925" s="6">
        <v>3000</v>
      </c>
      <c r="E3925" s="8">
        <v>497</v>
      </c>
      <c r="F3925" t="s">
        <v>8220</v>
      </c>
      <c r="G3925" t="s">
        <v>8223</v>
      </c>
      <c r="H3925" t="s">
        <v>8245</v>
      </c>
      <c r="I3925">
        <v>1416499440</v>
      </c>
      <c r="J3925">
        <v>1415341464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17</v>
      </c>
      <c r="P3925">
        <f t="shared" si="306"/>
        <v>29.24</v>
      </c>
      <c r="Q3925" s="10" t="s">
        <v>8315</v>
      </c>
      <c r="R3925" t="s">
        <v>8316</v>
      </c>
      <c r="S3925" s="14">
        <f t="shared" si="307"/>
        <v>41950.26694444444</v>
      </c>
      <c r="T3925" s="14">
        <f t="shared" si="308"/>
        <v>41963.669444444444</v>
      </c>
      <c r="U3925" s="12">
        <f t="shared" si="309"/>
        <v>2014</v>
      </c>
    </row>
    <row r="3926" spans="1:21" ht="43.2" x14ac:dyDescent="0.3">
      <c r="A3926">
        <v>3997</v>
      </c>
      <c r="B3926" s="3" t="s">
        <v>3993</v>
      </c>
      <c r="C3926" s="3" t="s">
        <v>8103</v>
      </c>
      <c r="D3926" s="6">
        <v>3000</v>
      </c>
      <c r="E3926" s="8">
        <v>0</v>
      </c>
      <c r="F3926" t="s">
        <v>8220</v>
      </c>
      <c r="G3926" t="s">
        <v>8224</v>
      </c>
      <c r="H3926" t="s">
        <v>8246</v>
      </c>
      <c r="I3926">
        <v>1428222221</v>
      </c>
      <c r="J3926">
        <v>1425633821</v>
      </c>
      <c r="K3926" t="b">
        <v>0</v>
      </c>
      <c r="L3926">
        <v>0</v>
      </c>
      <c r="M3926" t="b">
        <v>0</v>
      </c>
      <c r="N3926" t="s">
        <v>8269</v>
      </c>
      <c r="O3926">
        <f t="shared" si="305"/>
        <v>0</v>
      </c>
      <c r="P3926">
        <f t="shared" si="306"/>
        <v>0</v>
      </c>
      <c r="Q3926" s="10" t="s">
        <v>8315</v>
      </c>
      <c r="R3926" t="s">
        <v>8316</v>
      </c>
      <c r="S3926" s="14">
        <f t="shared" si="307"/>
        <v>42069.391446759255</v>
      </c>
      <c r="T3926" s="14">
        <f t="shared" si="308"/>
        <v>42099.349780092598</v>
      </c>
      <c r="U3926" s="12">
        <f t="shared" si="309"/>
        <v>2015</v>
      </c>
    </row>
    <row r="3927" spans="1:21" ht="43.2" x14ac:dyDescent="0.3">
      <c r="A3927">
        <v>4005</v>
      </c>
      <c r="B3927" s="3" t="s">
        <v>4001</v>
      </c>
      <c r="C3927" s="3" t="s">
        <v>8110</v>
      </c>
      <c r="D3927" s="6">
        <v>3000</v>
      </c>
      <c r="E3927" s="8">
        <v>40</v>
      </c>
      <c r="F3927" t="s">
        <v>8220</v>
      </c>
      <c r="G3927" t="s">
        <v>8223</v>
      </c>
      <c r="H3927" t="s">
        <v>8245</v>
      </c>
      <c r="I3927">
        <v>1413832985</v>
      </c>
      <c r="J3927">
        <v>1408648985</v>
      </c>
      <c r="K3927" t="b">
        <v>0</v>
      </c>
      <c r="L3927">
        <v>2</v>
      </c>
      <c r="M3927" t="b">
        <v>0</v>
      </c>
      <c r="N3927" t="s">
        <v>8269</v>
      </c>
      <c r="O3927">
        <f t="shared" si="305"/>
        <v>1</v>
      </c>
      <c r="P3927">
        <f t="shared" si="306"/>
        <v>20</v>
      </c>
      <c r="Q3927" s="10" t="s">
        <v>8315</v>
      </c>
      <c r="R3927" t="s">
        <v>8316</v>
      </c>
      <c r="S3927" s="14">
        <f t="shared" si="307"/>
        <v>41872.807696759257</v>
      </c>
      <c r="T3927" s="14">
        <f t="shared" si="308"/>
        <v>41932.807696759257</v>
      </c>
      <c r="U3927" s="12">
        <f t="shared" si="309"/>
        <v>2014</v>
      </c>
    </row>
    <row r="3928" spans="1:21" ht="43.2" x14ac:dyDescent="0.3">
      <c r="A3928">
        <v>4027</v>
      </c>
      <c r="B3928" s="3" t="s">
        <v>4023</v>
      </c>
      <c r="C3928" s="3" t="s">
        <v>8132</v>
      </c>
      <c r="D3928" s="6">
        <v>3000</v>
      </c>
      <c r="E3928" s="8">
        <v>215</v>
      </c>
      <c r="F3928" t="s">
        <v>8220</v>
      </c>
      <c r="G3928" t="s">
        <v>8223</v>
      </c>
      <c r="H3928" t="s">
        <v>8245</v>
      </c>
      <c r="I3928">
        <v>1487811600</v>
      </c>
      <c r="J3928">
        <v>1486077481</v>
      </c>
      <c r="K3928" t="b">
        <v>0</v>
      </c>
      <c r="L3928">
        <v>7</v>
      </c>
      <c r="M3928" t="b">
        <v>0</v>
      </c>
      <c r="N3928" t="s">
        <v>8269</v>
      </c>
      <c r="O3928">
        <f t="shared" si="305"/>
        <v>7</v>
      </c>
      <c r="P3928">
        <f t="shared" si="306"/>
        <v>30.71</v>
      </c>
      <c r="Q3928" s="10" t="s">
        <v>8315</v>
      </c>
      <c r="R3928" t="s">
        <v>8316</v>
      </c>
      <c r="S3928" s="14">
        <f t="shared" si="307"/>
        <v>42768.97084490741</v>
      </c>
      <c r="T3928" s="14">
        <f t="shared" si="308"/>
        <v>42789.041666666672</v>
      </c>
      <c r="U3928" s="12">
        <f t="shared" si="309"/>
        <v>2017</v>
      </c>
    </row>
    <row r="3929" spans="1:21" ht="57.6" x14ac:dyDescent="0.3">
      <c r="A3929">
        <v>4052</v>
      </c>
      <c r="B3929" s="3" t="s">
        <v>4048</v>
      </c>
      <c r="C3929" s="3" t="s">
        <v>8156</v>
      </c>
      <c r="D3929" s="6">
        <v>3000</v>
      </c>
      <c r="E3929" s="8">
        <v>1126</v>
      </c>
      <c r="F3929" t="s">
        <v>8220</v>
      </c>
      <c r="G3929" t="s">
        <v>8223</v>
      </c>
      <c r="H3929" t="s">
        <v>8245</v>
      </c>
      <c r="I3929">
        <v>1413234316</v>
      </c>
      <c r="J3929">
        <v>1408050316</v>
      </c>
      <c r="K3929" t="b">
        <v>0</v>
      </c>
      <c r="L3929">
        <v>13</v>
      </c>
      <c r="M3929" t="b">
        <v>0</v>
      </c>
      <c r="N3929" t="s">
        <v>8269</v>
      </c>
      <c r="O3929">
        <f t="shared" si="305"/>
        <v>38</v>
      </c>
      <c r="P3929">
        <f t="shared" si="306"/>
        <v>86.62</v>
      </c>
      <c r="Q3929" s="10" t="s">
        <v>8315</v>
      </c>
      <c r="R3929" t="s">
        <v>8316</v>
      </c>
      <c r="S3929" s="14">
        <f t="shared" si="307"/>
        <v>41865.878657407404</v>
      </c>
      <c r="T3929" s="14">
        <f t="shared" si="308"/>
        <v>41925.878657407404</v>
      </c>
      <c r="U3929" s="12">
        <f t="shared" si="309"/>
        <v>2014</v>
      </c>
    </row>
    <row r="3930" spans="1:21" ht="43.2" x14ac:dyDescent="0.3">
      <c r="A3930">
        <v>4079</v>
      </c>
      <c r="B3930" s="3" t="s">
        <v>4075</v>
      </c>
      <c r="C3930" s="3" t="s">
        <v>8182</v>
      </c>
      <c r="D3930" s="6">
        <v>3000</v>
      </c>
      <c r="E3930" s="8">
        <v>5</v>
      </c>
      <c r="F3930" t="s">
        <v>8220</v>
      </c>
      <c r="G3930" t="s">
        <v>8223</v>
      </c>
      <c r="H3930" t="s">
        <v>8245</v>
      </c>
      <c r="I3930">
        <v>1466375521</v>
      </c>
      <c r="J3930">
        <v>1463783521</v>
      </c>
      <c r="K3930" t="b">
        <v>0</v>
      </c>
      <c r="L3930">
        <v>1</v>
      </c>
      <c r="M3930" t="b">
        <v>0</v>
      </c>
      <c r="N3930" t="s">
        <v>8269</v>
      </c>
      <c r="O3930">
        <f t="shared" si="305"/>
        <v>0</v>
      </c>
      <c r="P3930">
        <f t="shared" si="306"/>
        <v>5</v>
      </c>
      <c r="Q3930" s="10" t="s">
        <v>8315</v>
      </c>
      <c r="R3930" t="s">
        <v>8316</v>
      </c>
      <c r="S3930" s="14">
        <f t="shared" si="307"/>
        <v>42510.938900462963</v>
      </c>
      <c r="T3930" s="14">
        <f t="shared" si="308"/>
        <v>42540.938900462963</v>
      </c>
      <c r="U3930" s="12">
        <f t="shared" si="309"/>
        <v>2016</v>
      </c>
    </row>
    <row r="3931" spans="1:21" ht="43.2" x14ac:dyDescent="0.3">
      <c r="A3931">
        <v>4080</v>
      </c>
      <c r="B3931" s="3" t="s">
        <v>4076</v>
      </c>
      <c r="C3931" s="3" t="s">
        <v>8183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1465930440</v>
      </c>
      <c r="J3931">
        <v>1463849116</v>
      </c>
      <c r="K3931" t="b">
        <v>0</v>
      </c>
      <c r="L3931">
        <v>0</v>
      </c>
      <c r="M3931" t="b">
        <v>0</v>
      </c>
      <c r="N3931" t="s">
        <v>8269</v>
      </c>
      <c r="O3931">
        <f t="shared" ref="O3931:O3994" si="310">ROUND(E3931/D3931*100,0)</f>
        <v>0</v>
      </c>
      <c r="P3931">
        <f t="shared" ref="P3931:P3994" si="311">IFERROR(ROUND(E3931/L3931,2),0)</f>
        <v>0</v>
      </c>
      <c r="Q3931" s="10" t="s">
        <v>8315</v>
      </c>
      <c r="R3931" t="s">
        <v>8316</v>
      </c>
      <c r="S3931" s="14">
        <f t="shared" si="307"/>
        <v>42511.698101851856</v>
      </c>
      <c r="T3931" s="14">
        <f t="shared" si="308"/>
        <v>42535.787500000006</v>
      </c>
      <c r="U3931" s="12">
        <f t="shared" si="309"/>
        <v>2016</v>
      </c>
    </row>
    <row r="3932" spans="1:21" ht="57.6" x14ac:dyDescent="0.3">
      <c r="A3932">
        <v>4084</v>
      </c>
      <c r="B3932" s="3" t="s">
        <v>4080</v>
      </c>
      <c r="C3932" s="3" t="s">
        <v>8187</v>
      </c>
      <c r="D3932" s="6">
        <v>3000</v>
      </c>
      <c r="E3932" s="8">
        <v>10</v>
      </c>
      <c r="F3932" t="s">
        <v>8220</v>
      </c>
      <c r="G3932" t="s">
        <v>8236</v>
      </c>
      <c r="H3932" t="s">
        <v>8248</v>
      </c>
      <c r="I3932">
        <v>1476008906</v>
      </c>
      <c r="J3932">
        <v>1473416906</v>
      </c>
      <c r="K3932" t="b">
        <v>0</v>
      </c>
      <c r="L3932">
        <v>1</v>
      </c>
      <c r="M3932" t="b">
        <v>0</v>
      </c>
      <c r="N3932" t="s">
        <v>8269</v>
      </c>
      <c r="O3932">
        <f t="shared" si="310"/>
        <v>0</v>
      </c>
      <c r="P3932">
        <f t="shared" si="311"/>
        <v>10</v>
      </c>
      <c r="Q3932" s="10" t="s">
        <v>8315</v>
      </c>
      <c r="R3932" t="s">
        <v>8316</v>
      </c>
      <c r="S3932" s="14">
        <f t="shared" si="307"/>
        <v>42622.436412037037</v>
      </c>
      <c r="T3932" s="14">
        <f t="shared" si="308"/>
        <v>42652.436412037037</v>
      </c>
      <c r="U3932" s="12">
        <f t="shared" si="309"/>
        <v>2016</v>
      </c>
    </row>
    <row r="3933" spans="1:21" ht="43.2" x14ac:dyDescent="0.3">
      <c r="A3933">
        <v>4104</v>
      </c>
      <c r="B3933" s="3" t="s">
        <v>4100</v>
      </c>
      <c r="C3933" s="3" t="s">
        <v>8207</v>
      </c>
      <c r="D3933" s="6">
        <v>3000</v>
      </c>
      <c r="E3933" s="8">
        <v>641</v>
      </c>
      <c r="F3933" t="s">
        <v>8220</v>
      </c>
      <c r="G3933" t="s">
        <v>8225</v>
      </c>
      <c r="H3933" t="s">
        <v>8247</v>
      </c>
      <c r="I3933">
        <v>1477550434</v>
      </c>
      <c r="J3933">
        <v>1474958434</v>
      </c>
      <c r="K3933" t="b">
        <v>0</v>
      </c>
      <c r="L3933">
        <v>14</v>
      </c>
      <c r="M3933" t="b">
        <v>0</v>
      </c>
      <c r="N3933" t="s">
        <v>8269</v>
      </c>
      <c r="O3933">
        <f t="shared" si="310"/>
        <v>21</v>
      </c>
      <c r="P3933">
        <f t="shared" si="311"/>
        <v>45.79</v>
      </c>
      <c r="Q3933" s="10" t="s">
        <v>8315</v>
      </c>
      <c r="R3933" t="s">
        <v>8316</v>
      </c>
      <c r="S3933" s="14">
        <f t="shared" si="307"/>
        <v>42640.278171296297</v>
      </c>
      <c r="T3933" s="14">
        <f t="shared" si="308"/>
        <v>42670.278171296297</v>
      </c>
      <c r="U3933" s="12">
        <f t="shared" si="309"/>
        <v>2016</v>
      </c>
    </row>
    <row r="3934" spans="1:21" ht="43.2" x14ac:dyDescent="0.3">
      <c r="A3934">
        <v>4108</v>
      </c>
      <c r="B3934" s="3" t="s">
        <v>4104</v>
      </c>
      <c r="C3934" s="3" t="s">
        <v>8211</v>
      </c>
      <c r="D3934" s="6">
        <v>3000</v>
      </c>
      <c r="E3934" s="8">
        <v>59</v>
      </c>
      <c r="F3934" t="s">
        <v>8220</v>
      </c>
      <c r="G3934" t="s">
        <v>8223</v>
      </c>
      <c r="H3934" t="s">
        <v>8245</v>
      </c>
      <c r="I3934">
        <v>1488517200</v>
      </c>
      <c r="J3934">
        <v>1485909937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2</v>
      </c>
      <c r="P3934">
        <f t="shared" si="311"/>
        <v>59</v>
      </c>
      <c r="Q3934" s="10" t="s">
        <v>8315</v>
      </c>
      <c r="R3934" t="s">
        <v>8316</v>
      </c>
      <c r="S3934" s="14">
        <f t="shared" si="307"/>
        <v>42767.031678240746</v>
      </c>
      <c r="T3934" s="14">
        <f t="shared" si="308"/>
        <v>42797.208333333328</v>
      </c>
      <c r="U3934" s="12">
        <f t="shared" si="309"/>
        <v>2017</v>
      </c>
    </row>
    <row r="3935" spans="1:21" ht="43.2" x14ac:dyDescent="0.3">
      <c r="A3935">
        <v>4111</v>
      </c>
      <c r="B3935" s="3" t="s">
        <v>4107</v>
      </c>
      <c r="C3935" s="3" t="s">
        <v>8214</v>
      </c>
      <c r="D3935" s="6">
        <v>3000</v>
      </c>
      <c r="E3935" s="8">
        <v>94</v>
      </c>
      <c r="F3935" t="s">
        <v>8220</v>
      </c>
      <c r="G3935" t="s">
        <v>8223</v>
      </c>
      <c r="H3935" t="s">
        <v>8245</v>
      </c>
      <c r="I3935">
        <v>1424747740</v>
      </c>
      <c r="J3935">
        <v>1422155740</v>
      </c>
      <c r="K3935" t="b">
        <v>0</v>
      </c>
      <c r="L3935">
        <v>6</v>
      </c>
      <c r="M3935" t="b">
        <v>0</v>
      </c>
      <c r="N3935" t="s">
        <v>8269</v>
      </c>
      <c r="O3935">
        <f t="shared" si="310"/>
        <v>3</v>
      </c>
      <c r="P3935">
        <f t="shared" si="311"/>
        <v>15.67</v>
      </c>
      <c r="Q3935" s="10" t="s">
        <v>8315</v>
      </c>
      <c r="R3935" t="s">
        <v>8316</v>
      </c>
      <c r="S3935" s="14">
        <f t="shared" si="307"/>
        <v>42029.135879629626</v>
      </c>
      <c r="T3935" s="14">
        <f t="shared" si="308"/>
        <v>42059.135879629626</v>
      </c>
      <c r="U3935" s="12">
        <f t="shared" si="309"/>
        <v>2015</v>
      </c>
    </row>
    <row r="3936" spans="1:21" ht="43.2" x14ac:dyDescent="0.3">
      <c r="A3936">
        <v>3938</v>
      </c>
      <c r="B3936" s="3" t="s">
        <v>3935</v>
      </c>
      <c r="C3936" s="3" t="s">
        <v>8046</v>
      </c>
      <c r="D3936" s="6">
        <v>3255</v>
      </c>
      <c r="E3936" s="8">
        <v>397</v>
      </c>
      <c r="F3936" t="s">
        <v>8220</v>
      </c>
      <c r="G3936" t="s">
        <v>8223</v>
      </c>
      <c r="H3936" t="s">
        <v>8245</v>
      </c>
      <c r="I3936">
        <v>1435441454</v>
      </c>
      <c r="J3936">
        <v>1432763054</v>
      </c>
      <c r="K3936" t="b">
        <v>0</v>
      </c>
      <c r="L3936">
        <v>5</v>
      </c>
      <c r="M3936" t="b">
        <v>0</v>
      </c>
      <c r="N3936" t="s">
        <v>8269</v>
      </c>
      <c r="O3936">
        <f t="shared" si="310"/>
        <v>12</v>
      </c>
      <c r="P3936">
        <f t="shared" si="311"/>
        <v>79.400000000000006</v>
      </c>
      <c r="Q3936" s="10" t="s">
        <v>8315</v>
      </c>
      <c r="R3936" t="s">
        <v>8316</v>
      </c>
      <c r="S3936" s="14">
        <f t="shared" si="307"/>
        <v>42151.905717592599</v>
      </c>
      <c r="T3936" s="14">
        <f t="shared" si="308"/>
        <v>42182.905717592599</v>
      </c>
      <c r="U3936" s="12">
        <f t="shared" si="309"/>
        <v>2015</v>
      </c>
    </row>
    <row r="3937" spans="1:21" ht="43.2" x14ac:dyDescent="0.3">
      <c r="A3937">
        <v>4068</v>
      </c>
      <c r="B3937" s="3" t="s">
        <v>4064</v>
      </c>
      <c r="C3937" s="3" t="s">
        <v>8171</v>
      </c>
      <c r="D3937" s="6">
        <v>3495</v>
      </c>
      <c r="E3937" s="8">
        <v>34.950000000000003</v>
      </c>
      <c r="F3937" t="s">
        <v>8220</v>
      </c>
      <c r="G3937" t="s">
        <v>8223</v>
      </c>
      <c r="H3937" t="s">
        <v>8245</v>
      </c>
      <c r="I3937">
        <v>1484348700</v>
      </c>
      <c r="J3937">
        <v>1481756855</v>
      </c>
      <c r="K3937" t="b">
        <v>0</v>
      </c>
      <c r="L3937">
        <v>1</v>
      </c>
      <c r="M3937" t="b">
        <v>0</v>
      </c>
      <c r="N3937" t="s">
        <v>8269</v>
      </c>
      <c r="O3937">
        <f t="shared" si="310"/>
        <v>1</v>
      </c>
      <c r="P3937">
        <f t="shared" si="311"/>
        <v>34.950000000000003</v>
      </c>
      <c r="Q3937" s="10" t="s">
        <v>8315</v>
      </c>
      <c r="R3937" t="s">
        <v>8316</v>
      </c>
      <c r="S3937" s="14">
        <f t="shared" si="307"/>
        <v>42718.963599537034</v>
      </c>
      <c r="T3937" s="14">
        <f t="shared" si="308"/>
        <v>42748.961805555555</v>
      </c>
      <c r="U3937" s="12">
        <f t="shared" si="309"/>
        <v>2016</v>
      </c>
    </row>
    <row r="3938" spans="1:21" ht="43.2" x14ac:dyDescent="0.3">
      <c r="A3938">
        <v>2905</v>
      </c>
      <c r="B3938" s="3" t="s">
        <v>2905</v>
      </c>
      <c r="C3938" s="3" t="s">
        <v>7015</v>
      </c>
      <c r="D3938" s="6">
        <v>3500</v>
      </c>
      <c r="E3938" s="8">
        <v>622</v>
      </c>
      <c r="F3938" t="s">
        <v>8220</v>
      </c>
      <c r="G3938" t="s">
        <v>8223</v>
      </c>
      <c r="H3938" t="s">
        <v>8245</v>
      </c>
      <c r="I3938">
        <v>1473211313</v>
      </c>
      <c r="J3938">
        <v>1472001713</v>
      </c>
      <c r="K3938" t="b">
        <v>0</v>
      </c>
      <c r="L3938">
        <v>17</v>
      </c>
      <c r="M3938" t="b">
        <v>0</v>
      </c>
      <c r="N3938" t="s">
        <v>8269</v>
      </c>
      <c r="O3938">
        <f t="shared" si="310"/>
        <v>18</v>
      </c>
      <c r="P3938">
        <f t="shared" si="311"/>
        <v>36.590000000000003</v>
      </c>
      <c r="Q3938" s="10" t="s">
        <v>8315</v>
      </c>
      <c r="R3938" t="s">
        <v>8316</v>
      </c>
      <c r="S3938" s="14">
        <f t="shared" si="307"/>
        <v>42606.056863425925</v>
      </c>
      <c r="T3938" s="14">
        <f t="shared" si="308"/>
        <v>42620.056863425925</v>
      </c>
      <c r="U3938" s="12">
        <f t="shared" si="309"/>
        <v>2016</v>
      </c>
    </row>
    <row r="3939" spans="1:21" ht="43.2" x14ac:dyDescent="0.3">
      <c r="A3939">
        <v>3917</v>
      </c>
      <c r="B3939" s="3" t="s">
        <v>3914</v>
      </c>
      <c r="C3939" s="3" t="s">
        <v>8025</v>
      </c>
      <c r="D3939" s="6">
        <v>3500</v>
      </c>
      <c r="E3939" s="8">
        <v>10</v>
      </c>
      <c r="F3939" t="s">
        <v>8220</v>
      </c>
      <c r="G3939" t="s">
        <v>8224</v>
      </c>
      <c r="H3939" t="s">
        <v>8246</v>
      </c>
      <c r="I3939">
        <v>1410439161</v>
      </c>
      <c r="J3939">
        <v>1407847161</v>
      </c>
      <c r="K3939" t="b">
        <v>0</v>
      </c>
      <c r="L3939">
        <v>1</v>
      </c>
      <c r="M3939" t="b">
        <v>0</v>
      </c>
      <c r="N3939" t="s">
        <v>8269</v>
      </c>
      <c r="O3939">
        <f t="shared" si="310"/>
        <v>0</v>
      </c>
      <c r="P3939">
        <f t="shared" si="311"/>
        <v>10</v>
      </c>
      <c r="Q3939" s="10" t="s">
        <v>8315</v>
      </c>
      <c r="R3939" t="s">
        <v>8316</v>
      </c>
      <c r="S3939" s="14">
        <f t="shared" si="307"/>
        <v>41863.527326388888</v>
      </c>
      <c r="T3939" s="14">
        <f t="shared" si="308"/>
        <v>41893.527326388888</v>
      </c>
      <c r="U3939" s="12">
        <f t="shared" si="309"/>
        <v>2014</v>
      </c>
    </row>
    <row r="3940" spans="1:21" ht="43.2" x14ac:dyDescent="0.3">
      <c r="A3940">
        <v>4019</v>
      </c>
      <c r="B3940" s="3" t="s">
        <v>4015</v>
      </c>
      <c r="C3940" s="3" t="s">
        <v>8124</v>
      </c>
      <c r="D3940" s="6">
        <v>3500</v>
      </c>
      <c r="E3940" s="8">
        <v>29</v>
      </c>
      <c r="F3940" t="s">
        <v>8220</v>
      </c>
      <c r="G3940" t="s">
        <v>8223</v>
      </c>
      <c r="H3940" t="s">
        <v>8245</v>
      </c>
      <c r="I3940">
        <v>1460737680</v>
      </c>
      <c r="J3940">
        <v>1455725596</v>
      </c>
      <c r="K3940" t="b">
        <v>0</v>
      </c>
      <c r="L3940">
        <v>4</v>
      </c>
      <c r="M3940" t="b">
        <v>0</v>
      </c>
      <c r="N3940" t="s">
        <v>8269</v>
      </c>
      <c r="O3940">
        <f t="shared" si="310"/>
        <v>1</v>
      </c>
      <c r="P3940">
        <f t="shared" si="311"/>
        <v>7.25</v>
      </c>
      <c r="Q3940" s="10" t="s">
        <v>8315</v>
      </c>
      <c r="R3940" t="s">
        <v>8316</v>
      </c>
      <c r="S3940" s="14">
        <f t="shared" si="307"/>
        <v>42417.675879629634</v>
      </c>
      <c r="T3940" s="14">
        <f t="shared" si="308"/>
        <v>42475.686111111107</v>
      </c>
      <c r="U3940" s="12">
        <f t="shared" si="309"/>
        <v>2016</v>
      </c>
    </row>
    <row r="3941" spans="1:21" ht="57.6" x14ac:dyDescent="0.3">
      <c r="A3941">
        <v>4057</v>
      </c>
      <c r="B3941" s="3" t="s">
        <v>4053</v>
      </c>
      <c r="C3941" s="3" t="s">
        <v>8161</v>
      </c>
      <c r="D3941" s="6">
        <v>3500</v>
      </c>
      <c r="E3941" s="8">
        <v>775</v>
      </c>
      <c r="F3941" t="s">
        <v>8220</v>
      </c>
      <c r="G3941" t="s">
        <v>8224</v>
      </c>
      <c r="H3941" t="s">
        <v>8246</v>
      </c>
      <c r="I3941">
        <v>1448492400</v>
      </c>
      <c r="J3941">
        <v>1446506080</v>
      </c>
      <c r="K3941" t="b">
        <v>0</v>
      </c>
      <c r="L3941">
        <v>6</v>
      </c>
      <c r="M3941" t="b">
        <v>0</v>
      </c>
      <c r="N3941" t="s">
        <v>8269</v>
      </c>
      <c r="O3941">
        <f t="shared" si="310"/>
        <v>22</v>
      </c>
      <c r="P3941">
        <f t="shared" si="311"/>
        <v>129.16999999999999</v>
      </c>
      <c r="Q3941" s="10" t="s">
        <v>8315</v>
      </c>
      <c r="R3941" t="s">
        <v>8316</v>
      </c>
      <c r="S3941" s="14">
        <f t="shared" si="307"/>
        <v>42310.968518518523</v>
      </c>
      <c r="T3941" s="14">
        <f t="shared" si="308"/>
        <v>42333.958333333328</v>
      </c>
      <c r="U3941" s="12">
        <f t="shared" si="309"/>
        <v>2015</v>
      </c>
    </row>
    <row r="3942" spans="1:21" ht="43.2" x14ac:dyDescent="0.3">
      <c r="A3942">
        <v>4073</v>
      </c>
      <c r="B3942" s="3" t="s">
        <v>4069</v>
      </c>
      <c r="C3942" s="3" t="s">
        <v>8176</v>
      </c>
      <c r="D3942" s="6">
        <v>3500</v>
      </c>
      <c r="E3942" s="8">
        <v>37</v>
      </c>
      <c r="F3942" t="s">
        <v>8220</v>
      </c>
      <c r="G3942" t="s">
        <v>8223</v>
      </c>
      <c r="H3942" t="s">
        <v>8245</v>
      </c>
      <c r="I3942">
        <v>1431144000</v>
      </c>
      <c r="J3942">
        <v>1426407426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1</v>
      </c>
      <c r="P3942">
        <f t="shared" si="311"/>
        <v>18.5</v>
      </c>
      <c r="Q3942" s="10" t="s">
        <v>8315</v>
      </c>
      <c r="R3942" t="s">
        <v>8316</v>
      </c>
      <c r="S3942" s="14">
        <f t="shared" si="307"/>
        <v>42078.34520833334</v>
      </c>
      <c r="T3942" s="14">
        <f t="shared" si="308"/>
        <v>42133.166666666672</v>
      </c>
      <c r="U3942" s="12">
        <f t="shared" si="309"/>
        <v>2015</v>
      </c>
    </row>
    <row r="3943" spans="1:21" ht="43.2" x14ac:dyDescent="0.3">
      <c r="A3943">
        <v>4083</v>
      </c>
      <c r="B3943" s="3" t="s">
        <v>4079</v>
      </c>
      <c r="C3943" s="3" t="s">
        <v>8186</v>
      </c>
      <c r="D3943" s="6">
        <v>3500</v>
      </c>
      <c r="E3943" s="8">
        <v>759</v>
      </c>
      <c r="F3943" t="s">
        <v>8220</v>
      </c>
      <c r="G3943" t="s">
        <v>8223</v>
      </c>
      <c r="H3943" t="s">
        <v>8245</v>
      </c>
      <c r="I3943">
        <v>1452795416</v>
      </c>
      <c r="J3943">
        <v>1450203416</v>
      </c>
      <c r="K3943" t="b">
        <v>0</v>
      </c>
      <c r="L3943">
        <v>6</v>
      </c>
      <c r="M3943" t="b">
        <v>0</v>
      </c>
      <c r="N3943" t="s">
        <v>8269</v>
      </c>
      <c r="O3943">
        <f t="shared" si="310"/>
        <v>22</v>
      </c>
      <c r="P3943">
        <f t="shared" si="311"/>
        <v>126.5</v>
      </c>
      <c r="Q3943" s="10" t="s">
        <v>8315</v>
      </c>
      <c r="R3943" t="s">
        <v>8316</v>
      </c>
      <c r="S3943" s="14">
        <f t="shared" si="307"/>
        <v>42353.761759259258</v>
      </c>
      <c r="T3943" s="14">
        <f t="shared" si="308"/>
        <v>42383.761759259258</v>
      </c>
      <c r="U3943" s="12">
        <f t="shared" si="309"/>
        <v>2015</v>
      </c>
    </row>
    <row r="3944" spans="1:21" ht="43.2" x14ac:dyDescent="0.3">
      <c r="A3944">
        <v>4085</v>
      </c>
      <c r="B3944" s="3" t="s">
        <v>4081</v>
      </c>
      <c r="C3944" s="3" t="s">
        <v>8188</v>
      </c>
      <c r="D3944" s="6">
        <v>3500</v>
      </c>
      <c r="E3944" s="8">
        <v>10</v>
      </c>
      <c r="F3944" t="s">
        <v>8220</v>
      </c>
      <c r="G3944" t="s">
        <v>8223</v>
      </c>
      <c r="H3944" t="s">
        <v>8245</v>
      </c>
      <c r="I3944">
        <v>1427169540</v>
      </c>
      <c r="J3944">
        <v>1424701775</v>
      </c>
      <c r="K3944" t="b">
        <v>0</v>
      </c>
      <c r="L3944">
        <v>1</v>
      </c>
      <c r="M3944" t="b">
        <v>0</v>
      </c>
      <c r="N3944" t="s">
        <v>8269</v>
      </c>
      <c r="O3944">
        <f t="shared" si="310"/>
        <v>0</v>
      </c>
      <c r="P3944">
        <f t="shared" si="311"/>
        <v>10</v>
      </c>
      <c r="Q3944" s="10" t="s">
        <v>8315</v>
      </c>
      <c r="R3944" t="s">
        <v>8316</v>
      </c>
      <c r="S3944" s="14">
        <f t="shared" si="307"/>
        <v>42058.603877314818</v>
      </c>
      <c r="T3944" s="14">
        <f t="shared" si="308"/>
        <v>42087.165972222225</v>
      </c>
      <c r="U3944" s="12">
        <f t="shared" si="309"/>
        <v>2015</v>
      </c>
    </row>
    <row r="3945" spans="1:21" ht="43.2" x14ac:dyDescent="0.3">
      <c r="A3945">
        <v>4096</v>
      </c>
      <c r="B3945" s="3" t="s">
        <v>4092</v>
      </c>
      <c r="C3945" s="3" t="s">
        <v>8199</v>
      </c>
      <c r="D3945" s="6">
        <v>3500</v>
      </c>
      <c r="E3945" s="8">
        <v>400</v>
      </c>
      <c r="F3945" t="s">
        <v>8220</v>
      </c>
      <c r="G3945" t="s">
        <v>8224</v>
      </c>
      <c r="H3945" t="s">
        <v>8246</v>
      </c>
      <c r="I3945">
        <v>1488271860</v>
      </c>
      <c r="J3945">
        <v>1484484219</v>
      </c>
      <c r="K3945" t="b">
        <v>0</v>
      </c>
      <c r="L3945">
        <v>5</v>
      </c>
      <c r="M3945" t="b">
        <v>0</v>
      </c>
      <c r="N3945" t="s">
        <v>8269</v>
      </c>
      <c r="O3945">
        <f t="shared" si="310"/>
        <v>11</v>
      </c>
      <c r="P3945">
        <f t="shared" si="311"/>
        <v>80</v>
      </c>
      <c r="Q3945" s="10" t="s">
        <v>8315</v>
      </c>
      <c r="R3945" t="s">
        <v>8316</v>
      </c>
      <c r="S3945" s="14">
        <f t="shared" si="307"/>
        <v>42750.530312499999</v>
      </c>
      <c r="T3945" s="14">
        <f t="shared" si="308"/>
        <v>42794.368749999994</v>
      </c>
      <c r="U3945" s="12">
        <f t="shared" si="309"/>
        <v>2017</v>
      </c>
    </row>
    <row r="3946" spans="1:21" ht="43.2" x14ac:dyDescent="0.3">
      <c r="A3946">
        <v>4058</v>
      </c>
      <c r="B3946" s="3" t="s">
        <v>4054</v>
      </c>
      <c r="C3946" s="3" t="s">
        <v>8162</v>
      </c>
      <c r="D3946" s="6">
        <v>3750</v>
      </c>
      <c r="E3946" s="8">
        <v>95</v>
      </c>
      <c r="F3946" t="s">
        <v>8220</v>
      </c>
      <c r="G3946" t="s">
        <v>8223</v>
      </c>
      <c r="H3946" t="s">
        <v>8245</v>
      </c>
      <c r="I3946">
        <v>1459483140</v>
      </c>
      <c r="J3946">
        <v>1458178044</v>
      </c>
      <c r="K3946" t="b">
        <v>0</v>
      </c>
      <c r="L3946">
        <v>4</v>
      </c>
      <c r="M3946" t="b">
        <v>0</v>
      </c>
      <c r="N3946" t="s">
        <v>8269</v>
      </c>
      <c r="O3946">
        <f t="shared" si="310"/>
        <v>3</v>
      </c>
      <c r="P3946">
        <f t="shared" si="311"/>
        <v>23.75</v>
      </c>
      <c r="Q3946" s="10" t="s">
        <v>8315</v>
      </c>
      <c r="R3946" t="s">
        <v>8316</v>
      </c>
      <c r="S3946" s="14">
        <f t="shared" si="307"/>
        <v>42446.060694444444</v>
      </c>
      <c r="T3946" s="14">
        <f t="shared" si="308"/>
        <v>42461.165972222225</v>
      </c>
      <c r="U3946" s="12">
        <f t="shared" si="309"/>
        <v>2016</v>
      </c>
    </row>
    <row r="3947" spans="1:21" ht="57.6" x14ac:dyDescent="0.3">
      <c r="A3947">
        <v>2860</v>
      </c>
      <c r="B3947" s="3" t="s">
        <v>2860</v>
      </c>
      <c r="C3947" s="3" t="s">
        <v>6970</v>
      </c>
      <c r="D3947" s="6">
        <v>4000</v>
      </c>
      <c r="E3947" s="8">
        <v>266</v>
      </c>
      <c r="F3947" t="s">
        <v>8220</v>
      </c>
      <c r="G3947" t="s">
        <v>8223</v>
      </c>
      <c r="H3947" t="s">
        <v>8245</v>
      </c>
      <c r="I3947">
        <v>1466363576</v>
      </c>
      <c r="J3947">
        <v>1461179576</v>
      </c>
      <c r="K3947" t="b">
        <v>0</v>
      </c>
      <c r="L3947">
        <v>9</v>
      </c>
      <c r="M3947" t="b">
        <v>0</v>
      </c>
      <c r="N3947" t="s">
        <v>8269</v>
      </c>
      <c r="O3947">
        <f t="shared" si="310"/>
        <v>7</v>
      </c>
      <c r="P3947">
        <f t="shared" si="311"/>
        <v>29.56</v>
      </c>
      <c r="Q3947" s="10" t="s">
        <v>8315</v>
      </c>
      <c r="R3947" t="s">
        <v>8316</v>
      </c>
      <c r="S3947" s="14">
        <f t="shared" si="307"/>
        <v>42480.800648148142</v>
      </c>
      <c r="T3947" s="14">
        <f t="shared" si="308"/>
        <v>42540.800648148142</v>
      </c>
      <c r="U3947" s="12">
        <f t="shared" si="309"/>
        <v>2016</v>
      </c>
    </row>
    <row r="3948" spans="1:21" ht="43.2" x14ac:dyDescent="0.3">
      <c r="A3948">
        <v>3739</v>
      </c>
      <c r="B3948" s="3" t="s">
        <v>3736</v>
      </c>
      <c r="C3948" s="3" t="s">
        <v>7849</v>
      </c>
      <c r="D3948" s="6">
        <v>4000</v>
      </c>
      <c r="E3948" s="8">
        <v>805</v>
      </c>
      <c r="F3948" t="s">
        <v>8220</v>
      </c>
      <c r="G3948" t="s">
        <v>8224</v>
      </c>
      <c r="H3948" t="s">
        <v>8246</v>
      </c>
      <c r="I3948">
        <v>1468752468</v>
      </c>
      <c r="J3948">
        <v>1467024468</v>
      </c>
      <c r="K3948" t="b">
        <v>0</v>
      </c>
      <c r="L3948">
        <v>8</v>
      </c>
      <c r="M3948" t="b">
        <v>0</v>
      </c>
      <c r="N3948" t="s">
        <v>8269</v>
      </c>
      <c r="O3948">
        <f t="shared" si="310"/>
        <v>20</v>
      </c>
      <c r="P3948">
        <f t="shared" si="311"/>
        <v>100.63</v>
      </c>
      <c r="Q3948" s="10" t="s">
        <v>8315</v>
      </c>
      <c r="R3948" t="s">
        <v>8316</v>
      </c>
      <c r="S3948" s="14">
        <f t="shared" si="307"/>
        <v>42548.449861111112</v>
      </c>
      <c r="T3948" s="14">
        <f t="shared" si="308"/>
        <v>42568.449861111112</v>
      </c>
      <c r="U3948" s="12">
        <f t="shared" si="309"/>
        <v>2016</v>
      </c>
    </row>
    <row r="3949" spans="1:21" ht="57.6" x14ac:dyDescent="0.3">
      <c r="A3949">
        <v>3950</v>
      </c>
      <c r="B3949" s="3" t="s">
        <v>3947</v>
      </c>
      <c r="C3949" s="3" t="s">
        <v>8058</v>
      </c>
      <c r="D3949" s="6">
        <v>4000</v>
      </c>
      <c r="E3949" s="8">
        <v>25</v>
      </c>
      <c r="F3949" t="s">
        <v>8220</v>
      </c>
      <c r="G3949" t="s">
        <v>8223</v>
      </c>
      <c r="H3949" t="s">
        <v>8245</v>
      </c>
      <c r="I3949">
        <v>1460140500</v>
      </c>
      <c r="J3949">
        <v>1457628680</v>
      </c>
      <c r="K3949" t="b">
        <v>0</v>
      </c>
      <c r="L3949">
        <v>1</v>
      </c>
      <c r="M3949" t="b">
        <v>0</v>
      </c>
      <c r="N3949" t="s">
        <v>8269</v>
      </c>
      <c r="O3949">
        <f t="shared" si="310"/>
        <v>1</v>
      </c>
      <c r="P3949">
        <f t="shared" si="311"/>
        <v>25</v>
      </c>
      <c r="Q3949" s="10" t="s">
        <v>8315</v>
      </c>
      <c r="R3949" t="s">
        <v>8316</v>
      </c>
      <c r="S3949" s="14">
        <f t="shared" si="307"/>
        <v>42439.702314814815</v>
      </c>
      <c r="T3949" s="14">
        <f t="shared" si="308"/>
        <v>42468.774305555555</v>
      </c>
      <c r="U3949" s="12">
        <f t="shared" si="309"/>
        <v>2016</v>
      </c>
    </row>
    <row r="3950" spans="1:21" ht="43.2" x14ac:dyDescent="0.3">
      <c r="A3950">
        <v>4026</v>
      </c>
      <c r="B3950" s="3" t="s">
        <v>4022</v>
      </c>
      <c r="C3950" s="3" t="s">
        <v>8131</v>
      </c>
      <c r="D3950" s="6">
        <v>4000</v>
      </c>
      <c r="E3950" s="8">
        <v>0</v>
      </c>
      <c r="F3950" t="s">
        <v>8220</v>
      </c>
      <c r="G3950" t="s">
        <v>8223</v>
      </c>
      <c r="H3950" t="s">
        <v>8245</v>
      </c>
      <c r="I3950">
        <v>1449247439</v>
      </c>
      <c r="J3950">
        <v>1444059839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>
        <f t="shared" si="311"/>
        <v>0</v>
      </c>
      <c r="Q3950" s="10" t="s">
        <v>8315</v>
      </c>
      <c r="R3950" t="s">
        <v>8316</v>
      </c>
      <c r="S3950" s="14">
        <f t="shared" si="307"/>
        <v>42282.655543981484</v>
      </c>
      <c r="T3950" s="14">
        <f t="shared" si="308"/>
        <v>42342.697210648148</v>
      </c>
      <c r="U3950" s="12">
        <f t="shared" si="309"/>
        <v>2015</v>
      </c>
    </row>
    <row r="3951" spans="1:21" ht="28.8" x14ac:dyDescent="0.3">
      <c r="A3951">
        <v>4065</v>
      </c>
      <c r="B3951" s="3" t="s">
        <v>4061</v>
      </c>
      <c r="C3951" s="3" t="s">
        <v>8169</v>
      </c>
      <c r="D3951" s="6">
        <v>4000</v>
      </c>
      <c r="E3951" s="8">
        <v>27</v>
      </c>
      <c r="F3951" t="s">
        <v>8220</v>
      </c>
      <c r="G3951" t="s">
        <v>8223</v>
      </c>
      <c r="H3951" t="s">
        <v>8245</v>
      </c>
      <c r="I3951">
        <v>1407883811</v>
      </c>
      <c r="J3951">
        <v>1405291811</v>
      </c>
      <c r="K3951" t="b">
        <v>0</v>
      </c>
      <c r="L3951">
        <v>4</v>
      </c>
      <c r="M3951" t="b">
        <v>0</v>
      </c>
      <c r="N3951" t="s">
        <v>8269</v>
      </c>
      <c r="O3951">
        <f t="shared" si="310"/>
        <v>1</v>
      </c>
      <c r="P3951">
        <f t="shared" si="311"/>
        <v>6.75</v>
      </c>
      <c r="Q3951" s="10" t="s">
        <v>8315</v>
      </c>
      <c r="R3951" t="s">
        <v>8316</v>
      </c>
      <c r="S3951" s="14">
        <f t="shared" si="307"/>
        <v>41833.951516203706</v>
      </c>
      <c r="T3951" s="14">
        <f t="shared" si="308"/>
        <v>41863.951516203706</v>
      </c>
      <c r="U3951" s="12">
        <f t="shared" si="309"/>
        <v>2014</v>
      </c>
    </row>
    <row r="3952" spans="1:21" ht="43.2" x14ac:dyDescent="0.3">
      <c r="A3952">
        <v>2851</v>
      </c>
      <c r="B3952" s="3" t="s">
        <v>2851</v>
      </c>
      <c r="C3952" s="3" t="s">
        <v>6961</v>
      </c>
      <c r="D3952" s="6">
        <v>4500</v>
      </c>
      <c r="E3952" s="8">
        <v>0</v>
      </c>
      <c r="F3952" t="s">
        <v>8220</v>
      </c>
      <c r="G3952" t="s">
        <v>8240</v>
      </c>
      <c r="H3952" t="s">
        <v>8248</v>
      </c>
      <c r="I3952">
        <v>1454109420</v>
      </c>
      <c r="J3952">
        <v>1453334629</v>
      </c>
      <c r="K3952" t="b">
        <v>0</v>
      </c>
      <c r="L3952">
        <v>0</v>
      </c>
      <c r="M3952" t="b">
        <v>0</v>
      </c>
      <c r="N3952" t="s">
        <v>8269</v>
      </c>
      <c r="O3952">
        <f t="shared" si="310"/>
        <v>0</v>
      </c>
      <c r="P3952">
        <f t="shared" si="311"/>
        <v>0</v>
      </c>
      <c r="Q3952" s="10" t="s">
        <v>8315</v>
      </c>
      <c r="R3952" t="s">
        <v>8316</v>
      </c>
      <c r="S3952" s="14">
        <f t="shared" si="307"/>
        <v>42390.002650462964</v>
      </c>
      <c r="T3952" s="14">
        <f t="shared" si="308"/>
        <v>42398.970138888893</v>
      </c>
      <c r="U3952" s="12">
        <f t="shared" si="309"/>
        <v>2016</v>
      </c>
    </row>
    <row r="3953" spans="1:21" ht="57.6" x14ac:dyDescent="0.3">
      <c r="A3953">
        <v>4099</v>
      </c>
      <c r="B3953" s="3" t="s">
        <v>4095</v>
      </c>
      <c r="C3953" s="3" t="s">
        <v>8202</v>
      </c>
      <c r="D3953" s="6">
        <v>4500</v>
      </c>
      <c r="E3953" s="8">
        <v>50</v>
      </c>
      <c r="F3953" t="s">
        <v>8220</v>
      </c>
      <c r="G3953" t="s">
        <v>8223</v>
      </c>
      <c r="H3953" t="s">
        <v>8245</v>
      </c>
      <c r="I3953">
        <v>1472847873</v>
      </c>
      <c r="J3953">
        <v>1468959873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1</v>
      </c>
      <c r="P3953">
        <f t="shared" si="311"/>
        <v>50</v>
      </c>
      <c r="Q3953" s="10" t="s">
        <v>8315</v>
      </c>
      <c r="R3953" t="s">
        <v>8316</v>
      </c>
      <c r="S3953" s="14">
        <f t="shared" si="307"/>
        <v>42570.850381944445</v>
      </c>
      <c r="T3953" s="14">
        <f t="shared" si="308"/>
        <v>42615.850381944445</v>
      </c>
      <c r="U3953" s="12">
        <f t="shared" si="309"/>
        <v>2016</v>
      </c>
    </row>
    <row r="3954" spans="1:21" ht="43.2" x14ac:dyDescent="0.3">
      <c r="A3954">
        <v>2852</v>
      </c>
      <c r="B3954" s="3" t="s">
        <v>2852</v>
      </c>
      <c r="C3954" s="3" t="s">
        <v>6962</v>
      </c>
      <c r="D3954" s="6">
        <v>5000</v>
      </c>
      <c r="E3954" s="8">
        <v>95</v>
      </c>
      <c r="F3954" t="s">
        <v>8220</v>
      </c>
      <c r="G3954" t="s">
        <v>8223</v>
      </c>
      <c r="H3954" t="s">
        <v>8245</v>
      </c>
      <c r="I3954">
        <v>1403312703</v>
      </c>
      <c r="J3954">
        <v>1400720703</v>
      </c>
      <c r="K3954" t="b">
        <v>0</v>
      </c>
      <c r="L3954">
        <v>6</v>
      </c>
      <c r="M3954" t="b">
        <v>0</v>
      </c>
      <c r="N3954" t="s">
        <v>8269</v>
      </c>
      <c r="O3954">
        <f t="shared" si="310"/>
        <v>2</v>
      </c>
      <c r="P3954">
        <f t="shared" si="311"/>
        <v>15.83</v>
      </c>
      <c r="Q3954" s="10" t="s">
        <v>8315</v>
      </c>
      <c r="R3954" t="s">
        <v>8316</v>
      </c>
      <c r="S3954" s="14">
        <f t="shared" si="307"/>
        <v>41781.045173611114</v>
      </c>
      <c r="T3954" s="14">
        <f t="shared" si="308"/>
        <v>41811.045173611114</v>
      </c>
      <c r="U3954" s="12">
        <f t="shared" si="309"/>
        <v>2014</v>
      </c>
    </row>
    <row r="3955" spans="1:21" ht="43.2" x14ac:dyDescent="0.3">
      <c r="A3955">
        <v>2866</v>
      </c>
      <c r="B3955" s="3" t="s">
        <v>2866</v>
      </c>
      <c r="C3955" s="3" t="s">
        <v>6976</v>
      </c>
      <c r="D3955" s="6">
        <v>5000</v>
      </c>
      <c r="E3955" s="8">
        <v>45</v>
      </c>
      <c r="F3955" t="s">
        <v>8220</v>
      </c>
      <c r="G3955" t="s">
        <v>8223</v>
      </c>
      <c r="H3955" t="s">
        <v>8245</v>
      </c>
      <c r="I3955">
        <v>1476482400</v>
      </c>
      <c r="J3955">
        <v>1473893721</v>
      </c>
      <c r="K3955" t="b">
        <v>0</v>
      </c>
      <c r="L3955">
        <v>2</v>
      </c>
      <c r="M3955" t="b">
        <v>0</v>
      </c>
      <c r="N3955" t="s">
        <v>8269</v>
      </c>
      <c r="O3955">
        <f t="shared" si="310"/>
        <v>1</v>
      </c>
      <c r="P3955">
        <f t="shared" si="311"/>
        <v>22.5</v>
      </c>
      <c r="Q3955" s="10" t="s">
        <v>8315</v>
      </c>
      <c r="R3955" t="s">
        <v>8316</v>
      </c>
      <c r="S3955" s="14">
        <f t="shared" si="307"/>
        <v>42627.955104166671</v>
      </c>
      <c r="T3955" s="14">
        <f t="shared" si="308"/>
        <v>42657.916666666672</v>
      </c>
      <c r="U3955" s="12">
        <f t="shared" si="309"/>
        <v>2016</v>
      </c>
    </row>
    <row r="3956" spans="1:21" ht="57.6" x14ac:dyDescent="0.3">
      <c r="A3956">
        <v>2870</v>
      </c>
      <c r="B3956" s="3" t="s">
        <v>2870</v>
      </c>
      <c r="C3956" s="3" t="s">
        <v>6980</v>
      </c>
      <c r="D3956" s="6">
        <v>5000</v>
      </c>
      <c r="E3956" s="8">
        <v>750</v>
      </c>
      <c r="F3956" t="s">
        <v>8220</v>
      </c>
      <c r="G3956" t="s">
        <v>8223</v>
      </c>
      <c r="H3956" t="s">
        <v>8245</v>
      </c>
      <c r="I3956">
        <v>1400301165</v>
      </c>
      <c r="J3956">
        <v>1397709165</v>
      </c>
      <c r="K3956" t="b">
        <v>0</v>
      </c>
      <c r="L3956">
        <v>9</v>
      </c>
      <c r="M3956" t="b">
        <v>0</v>
      </c>
      <c r="N3956" t="s">
        <v>8269</v>
      </c>
      <c r="O3956">
        <f t="shared" si="310"/>
        <v>15</v>
      </c>
      <c r="P3956">
        <f t="shared" si="311"/>
        <v>83.33</v>
      </c>
      <c r="Q3956" s="10" t="s">
        <v>8315</v>
      </c>
      <c r="R3956" t="s">
        <v>8316</v>
      </c>
      <c r="S3956" s="14">
        <f t="shared" si="307"/>
        <v>41746.189409722225</v>
      </c>
      <c r="T3956" s="14">
        <f t="shared" si="308"/>
        <v>41776.189409722225</v>
      </c>
      <c r="U3956" s="12">
        <f t="shared" si="309"/>
        <v>2014</v>
      </c>
    </row>
    <row r="3957" spans="1:21" ht="43.2" x14ac:dyDescent="0.3">
      <c r="A3957">
        <v>2874</v>
      </c>
      <c r="B3957" s="3" t="s">
        <v>2874</v>
      </c>
      <c r="C3957" s="3" t="s">
        <v>6984</v>
      </c>
      <c r="D3957" s="6">
        <v>5000</v>
      </c>
      <c r="E3957" s="8">
        <v>271</v>
      </c>
      <c r="F3957" t="s">
        <v>8220</v>
      </c>
      <c r="G3957" t="s">
        <v>8223</v>
      </c>
      <c r="H3957" t="s">
        <v>8245</v>
      </c>
      <c r="I3957">
        <v>1484684186</v>
      </c>
      <c r="J3957">
        <v>1482092186</v>
      </c>
      <c r="K3957" t="b">
        <v>0</v>
      </c>
      <c r="L3957">
        <v>3</v>
      </c>
      <c r="M3957" t="b">
        <v>0</v>
      </c>
      <c r="N3957" t="s">
        <v>8269</v>
      </c>
      <c r="O3957">
        <f t="shared" si="310"/>
        <v>5</v>
      </c>
      <c r="P3957">
        <f t="shared" si="311"/>
        <v>90.33</v>
      </c>
      <c r="Q3957" s="10" t="s">
        <v>8315</v>
      </c>
      <c r="R3957" t="s">
        <v>8316</v>
      </c>
      <c r="S3957" s="14">
        <f t="shared" si="307"/>
        <v>42722.84474537037</v>
      </c>
      <c r="T3957" s="14">
        <f t="shared" si="308"/>
        <v>42752.84474537037</v>
      </c>
      <c r="U3957" s="12">
        <f t="shared" si="309"/>
        <v>2016</v>
      </c>
    </row>
    <row r="3958" spans="1:21" x14ac:dyDescent="0.3">
      <c r="A3958">
        <v>2893</v>
      </c>
      <c r="B3958" s="3" t="s">
        <v>2893</v>
      </c>
      <c r="C3958" s="3" t="s">
        <v>7003</v>
      </c>
      <c r="D3958" s="6">
        <v>5000</v>
      </c>
      <c r="E3958" s="8">
        <v>25</v>
      </c>
      <c r="F3958" t="s">
        <v>8220</v>
      </c>
      <c r="G3958" t="s">
        <v>8223</v>
      </c>
      <c r="H3958" t="s">
        <v>8245</v>
      </c>
      <c r="I3958">
        <v>1420768800</v>
      </c>
      <c r="J3958">
        <v>1415644395</v>
      </c>
      <c r="K3958" t="b">
        <v>0</v>
      </c>
      <c r="L3958">
        <v>2</v>
      </c>
      <c r="M3958" t="b">
        <v>0</v>
      </c>
      <c r="N3958" t="s">
        <v>8269</v>
      </c>
      <c r="O3958">
        <f t="shared" si="310"/>
        <v>1</v>
      </c>
      <c r="P3958">
        <f t="shared" si="311"/>
        <v>12.5</v>
      </c>
      <c r="Q3958" s="10" t="s">
        <v>8315</v>
      </c>
      <c r="R3958" t="s">
        <v>8316</v>
      </c>
      <c r="S3958" s="14">
        <f t="shared" si="307"/>
        <v>41953.773090277777</v>
      </c>
      <c r="T3958" s="14">
        <f t="shared" si="308"/>
        <v>42013.083333333328</v>
      </c>
      <c r="U3958" s="12">
        <f t="shared" si="309"/>
        <v>2014</v>
      </c>
    </row>
    <row r="3959" spans="1:21" ht="43.2" x14ac:dyDescent="0.3">
      <c r="A3959">
        <v>2903</v>
      </c>
      <c r="B3959" s="3" t="s">
        <v>2903</v>
      </c>
      <c r="C3959" s="3" t="s">
        <v>7013</v>
      </c>
      <c r="D3959" s="6">
        <v>5000</v>
      </c>
      <c r="E3959" s="8">
        <v>39</v>
      </c>
      <c r="F3959" t="s">
        <v>8220</v>
      </c>
      <c r="G3959" t="s">
        <v>8223</v>
      </c>
      <c r="H3959" t="s">
        <v>8245</v>
      </c>
      <c r="I3959">
        <v>1441771218</v>
      </c>
      <c r="J3959">
        <v>1436587218</v>
      </c>
      <c r="K3959" t="b">
        <v>0</v>
      </c>
      <c r="L3959">
        <v>4</v>
      </c>
      <c r="M3959" t="b">
        <v>0</v>
      </c>
      <c r="N3959" t="s">
        <v>8269</v>
      </c>
      <c r="O3959">
        <f t="shared" si="310"/>
        <v>1</v>
      </c>
      <c r="P3959">
        <f t="shared" si="311"/>
        <v>9.75</v>
      </c>
      <c r="Q3959" s="10" t="s">
        <v>8315</v>
      </c>
      <c r="R3959" t="s">
        <v>8316</v>
      </c>
      <c r="S3959" s="14">
        <f t="shared" si="307"/>
        <v>42196.166874999995</v>
      </c>
      <c r="T3959" s="14">
        <f t="shared" si="308"/>
        <v>42256.166874999995</v>
      </c>
      <c r="U3959" s="12">
        <f t="shared" si="309"/>
        <v>2015</v>
      </c>
    </row>
    <row r="3960" spans="1:21" ht="43.2" x14ac:dyDescent="0.3">
      <c r="A3960">
        <v>2918</v>
      </c>
      <c r="B3960" s="3" t="s">
        <v>2918</v>
      </c>
      <c r="C3960" s="3" t="s">
        <v>7028</v>
      </c>
      <c r="D3960" s="6">
        <v>5000</v>
      </c>
      <c r="E3960" s="8">
        <v>1362</v>
      </c>
      <c r="F3960" t="s">
        <v>8220</v>
      </c>
      <c r="G3960" t="s">
        <v>8223</v>
      </c>
      <c r="H3960" t="s">
        <v>8245</v>
      </c>
      <c r="I3960">
        <v>1446131207</v>
      </c>
      <c r="J3960">
        <v>1443712007</v>
      </c>
      <c r="K3960" t="b">
        <v>0</v>
      </c>
      <c r="L3960">
        <v>20</v>
      </c>
      <c r="M3960" t="b">
        <v>0</v>
      </c>
      <c r="N3960" t="s">
        <v>8269</v>
      </c>
      <c r="O3960">
        <f t="shared" si="310"/>
        <v>27</v>
      </c>
      <c r="P3960">
        <f t="shared" si="311"/>
        <v>68.099999999999994</v>
      </c>
      <c r="Q3960" s="10" t="s">
        <v>8315</v>
      </c>
      <c r="R3960" t="s">
        <v>8316</v>
      </c>
      <c r="S3960" s="14">
        <f t="shared" si="307"/>
        <v>42278.629710648151</v>
      </c>
      <c r="T3960" s="14">
        <f t="shared" si="308"/>
        <v>42306.629710648151</v>
      </c>
      <c r="U3960" s="12">
        <f t="shared" si="309"/>
        <v>2015</v>
      </c>
    </row>
    <row r="3961" spans="1:21" ht="43.2" x14ac:dyDescent="0.3">
      <c r="A3961">
        <v>3729</v>
      </c>
      <c r="B3961" s="3" t="s">
        <v>3726</v>
      </c>
      <c r="C3961" s="3" t="s">
        <v>7839</v>
      </c>
      <c r="D3961" s="6">
        <v>5000</v>
      </c>
      <c r="E3961" s="8">
        <v>362</v>
      </c>
      <c r="F3961" t="s">
        <v>8220</v>
      </c>
      <c r="G3961" t="s">
        <v>8223</v>
      </c>
      <c r="H3961" t="s">
        <v>8245</v>
      </c>
      <c r="I3961">
        <v>1427082912</v>
      </c>
      <c r="J3961">
        <v>1423198512</v>
      </c>
      <c r="K3961" t="b">
        <v>0</v>
      </c>
      <c r="L3961">
        <v>5</v>
      </c>
      <c r="M3961" t="b">
        <v>0</v>
      </c>
      <c r="N3961" t="s">
        <v>8269</v>
      </c>
      <c r="O3961">
        <f t="shared" si="310"/>
        <v>7</v>
      </c>
      <c r="P3961">
        <f t="shared" si="311"/>
        <v>72.400000000000006</v>
      </c>
      <c r="Q3961" s="10" t="s">
        <v>8315</v>
      </c>
      <c r="R3961" t="s">
        <v>8316</v>
      </c>
      <c r="S3961" s="14">
        <f t="shared" si="307"/>
        <v>42041.205000000002</v>
      </c>
      <c r="T3961" s="14">
        <f t="shared" si="308"/>
        <v>42086.16333333333</v>
      </c>
      <c r="U3961" s="12">
        <f t="shared" si="309"/>
        <v>2015</v>
      </c>
    </row>
    <row r="3962" spans="1:21" ht="43.2" x14ac:dyDescent="0.3">
      <c r="A3962">
        <v>3742</v>
      </c>
      <c r="B3962" s="3" t="s">
        <v>3739</v>
      </c>
      <c r="C3962" s="3" t="s">
        <v>7852</v>
      </c>
      <c r="D3962" s="6">
        <v>5000</v>
      </c>
      <c r="E3962" s="8">
        <v>100</v>
      </c>
      <c r="F3962" t="s">
        <v>8220</v>
      </c>
      <c r="G3962" t="s">
        <v>8223</v>
      </c>
      <c r="H3962" t="s">
        <v>8245</v>
      </c>
      <c r="I3962">
        <v>1409980144</v>
      </c>
      <c r="J3962">
        <v>1407388144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>
        <f t="shared" si="311"/>
        <v>25</v>
      </c>
      <c r="Q3962" s="10" t="s">
        <v>8315</v>
      </c>
      <c r="R3962" t="s">
        <v>8316</v>
      </c>
      <c r="S3962" s="14">
        <f t="shared" si="307"/>
        <v>41858.214629629627</v>
      </c>
      <c r="T3962" s="14">
        <f t="shared" si="308"/>
        <v>41888.214629629627</v>
      </c>
      <c r="U3962" s="12">
        <f t="shared" si="309"/>
        <v>2014</v>
      </c>
    </row>
    <row r="3963" spans="1:21" ht="43.2" x14ac:dyDescent="0.3">
      <c r="A3963">
        <v>3842</v>
      </c>
      <c r="B3963" s="3" t="s">
        <v>3839</v>
      </c>
      <c r="C3963" s="3" t="s">
        <v>7951</v>
      </c>
      <c r="D3963" s="6">
        <v>5000</v>
      </c>
      <c r="E3963" s="8">
        <v>1097</v>
      </c>
      <c r="F3963" t="s">
        <v>8220</v>
      </c>
      <c r="G3963" t="s">
        <v>8224</v>
      </c>
      <c r="H3963" t="s">
        <v>8246</v>
      </c>
      <c r="I3963">
        <v>1399809052</v>
      </c>
      <c r="J3963">
        <v>1397217052</v>
      </c>
      <c r="K3963" t="b">
        <v>1</v>
      </c>
      <c r="L3963">
        <v>23</v>
      </c>
      <c r="M3963" t="b">
        <v>0</v>
      </c>
      <c r="N3963" t="s">
        <v>8269</v>
      </c>
      <c r="O3963">
        <f t="shared" si="310"/>
        <v>22</v>
      </c>
      <c r="P3963">
        <f t="shared" si="311"/>
        <v>47.7</v>
      </c>
      <c r="Q3963" s="10" t="s">
        <v>8315</v>
      </c>
      <c r="R3963" t="s">
        <v>8316</v>
      </c>
      <c r="S3963" s="14">
        <f t="shared" si="307"/>
        <v>41740.493657407409</v>
      </c>
      <c r="T3963" s="14">
        <f t="shared" si="308"/>
        <v>41770.493657407409</v>
      </c>
      <c r="U3963" s="12">
        <f t="shared" si="309"/>
        <v>2014</v>
      </c>
    </row>
    <row r="3964" spans="1:21" ht="43.2" x14ac:dyDescent="0.3">
      <c r="A3964">
        <v>3843</v>
      </c>
      <c r="B3964" s="3" t="s">
        <v>3840</v>
      </c>
      <c r="C3964" s="3" t="s">
        <v>7952</v>
      </c>
      <c r="D3964" s="6">
        <v>5000</v>
      </c>
      <c r="E3964" s="8">
        <v>1065</v>
      </c>
      <c r="F3964" t="s">
        <v>8220</v>
      </c>
      <c r="G3964" t="s">
        <v>8223</v>
      </c>
      <c r="H3964" t="s">
        <v>8245</v>
      </c>
      <c r="I3964">
        <v>1401587064</v>
      </c>
      <c r="J3964">
        <v>1399427064</v>
      </c>
      <c r="K3964" t="b">
        <v>1</v>
      </c>
      <c r="L3964">
        <v>19</v>
      </c>
      <c r="M3964" t="b">
        <v>0</v>
      </c>
      <c r="N3964" t="s">
        <v>8269</v>
      </c>
      <c r="O3964">
        <f t="shared" si="310"/>
        <v>21</v>
      </c>
      <c r="P3964">
        <f t="shared" si="311"/>
        <v>56.05</v>
      </c>
      <c r="Q3964" s="10" t="s">
        <v>8315</v>
      </c>
      <c r="R3964" t="s">
        <v>8316</v>
      </c>
      <c r="S3964" s="14">
        <f t="shared" si="307"/>
        <v>41766.072500000002</v>
      </c>
      <c r="T3964" s="14">
        <f t="shared" si="308"/>
        <v>41791.072500000002</v>
      </c>
      <c r="U3964" s="12">
        <f t="shared" si="309"/>
        <v>2014</v>
      </c>
    </row>
    <row r="3965" spans="1:21" ht="57.6" x14ac:dyDescent="0.3">
      <c r="A3965">
        <v>3856</v>
      </c>
      <c r="B3965" s="3" t="s">
        <v>3853</v>
      </c>
      <c r="C3965" s="3" t="s">
        <v>7965</v>
      </c>
      <c r="D3965" s="6">
        <v>5000</v>
      </c>
      <c r="E3965" s="8">
        <v>1</v>
      </c>
      <c r="F3965" t="s">
        <v>8220</v>
      </c>
      <c r="G3965" t="s">
        <v>8223</v>
      </c>
      <c r="H3965" t="s">
        <v>8245</v>
      </c>
      <c r="I3965">
        <v>1425833403</v>
      </c>
      <c r="J3965">
        <v>1423245003</v>
      </c>
      <c r="K3965" t="b">
        <v>0</v>
      </c>
      <c r="L3965">
        <v>1</v>
      </c>
      <c r="M3965" t="b">
        <v>0</v>
      </c>
      <c r="N3965" t="s">
        <v>8269</v>
      </c>
      <c r="O3965">
        <f t="shared" si="310"/>
        <v>0</v>
      </c>
      <c r="P3965">
        <f t="shared" si="311"/>
        <v>1</v>
      </c>
      <c r="Q3965" s="10" t="s">
        <v>8315</v>
      </c>
      <c r="R3965" t="s">
        <v>8316</v>
      </c>
      <c r="S3965" s="14">
        <f t="shared" si="307"/>
        <v>42041.743090277778</v>
      </c>
      <c r="T3965" s="14">
        <f t="shared" si="308"/>
        <v>42071.701423611114</v>
      </c>
      <c r="U3965" s="12">
        <f t="shared" si="309"/>
        <v>2015</v>
      </c>
    </row>
    <row r="3966" spans="1:21" ht="43.2" x14ac:dyDescent="0.3">
      <c r="A3966">
        <v>3857</v>
      </c>
      <c r="B3966" s="3" t="s">
        <v>3854</v>
      </c>
      <c r="C3966" s="3" t="s">
        <v>7966</v>
      </c>
      <c r="D3966" s="6">
        <v>5000</v>
      </c>
      <c r="E3966" s="8">
        <v>260</v>
      </c>
      <c r="F3966" t="s">
        <v>8220</v>
      </c>
      <c r="G3966" t="s">
        <v>8223</v>
      </c>
      <c r="H3966" t="s">
        <v>8245</v>
      </c>
      <c r="I3966">
        <v>1406913120</v>
      </c>
      <c r="J3966">
        <v>1404927690</v>
      </c>
      <c r="K3966" t="b">
        <v>0</v>
      </c>
      <c r="L3966">
        <v>4</v>
      </c>
      <c r="M3966" t="b">
        <v>0</v>
      </c>
      <c r="N3966" t="s">
        <v>8269</v>
      </c>
      <c r="O3966">
        <f t="shared" si="310"/>
        <v>5</v>
      </c>
      <c r="P3966">
        <f t="shared" si="311"/>
        <v>65</v>
      </c>
      <c r="Q3966" s="10" t="s">
        <v>8315</v>
      </c>
      <c r="R3966" t="s">
        <v>8316</v>
      </c>
      <c r="S3966" s="14">
        <f t="shared" si="307"/>
        <v>41829.73715277778</v>
      </c>
      <c r="T3966" s="14">
        <f t="shared" si="308"/>
        <v>41852.716666666667</v>
      </c>
      <c r="U3966" s="12">
        <f t="shared" si="309"/>
        <v>2014</v>
      </c>
    </row>
    <row r="3967" spans="1:21" ht="43.2" x14ac:dyDescent="0.3">
      <c r="A3967">
        <v>3864</v>
      </c>
      <c r="B3967" s="3" t="s">
        <v>3861</v>
      </c>
      <c r="C3967" s="3" t="s">
        <v>7973</v>
      </c>
      <c r="D3967" s="6">
        <v>5000</v>
      </c>
      <c r="E3967" s="8">
        <v>60</v>
      </c>
      <c r="F3967" t="s">
        <v>8220</v>
      </c>
      <c r="G3967" t="s">
        <v>8223</v>
      </c>
      <c r="H3967" t="s">
        <v>8245</v>
      </c>
      <c r="I3967">
        <v>1447799054</v>
      </c>
      <c r="J3967">
        <v>1445203454</v>
      </c>
      <c r="K3967" t="b">
        <v>0</v>
      </c>
      <c r="L3967">
        <v>3</v>
      </c>
      <c r="M3967" t="b">
        <v>0</v>
      </c>
      <c r="N3967" t="s">
        <v>8269</v>
      </c>
      <c r="O3967">
        <f t="shared" si="310"/>
        <v>1</v>
      </c>
      <c r="P3967">
        <f t="shared" si="311"/>
        <v>20</v>
      </c>
      <c r="Q3967" s="10" t="s">
        <v>8315</v>
      </c>
      <c r="R3967" t="s">
        <v>8316</v>
      </c>
      <c r="S3967" s="14">
        <f t="shared" si="307"/>
        <v>42295.891828703709</v>
      </c>
      <c r="T3967" s="14">
        <f t="shared" si="308"/>
        <v>42325.933495370366</v>
      </c>
      <c r="U3967" s="12">
        <f t="shared" si="309"/>
        <v>2015</v>
      </c>
    </row>
    <row r="3968" spans="1:21" ht="43.2" x14ac:dyDescent="0.3">
      <c r="A3968">
        <v>3919</v>
      </c>
      <c r="B3968" s="3" t="s">
        <v>3916</v>
      </c>
      <c r="C3968" s="3" t="s">
        <v>8027</v>
      </c>
      <c r="D3968" s="6">
        <v>5000</v>
      </c>
      <c r="E3968" s="8">
        <v>90</v>
      </c>
      <c r="F3968" t="s">
        <v>8220</v>
      </c>
      <c r="G3968" t="s">
        <v>8224</v>
      </c>
      <c r="H3968" t="s">
        <v>8246</v>
      </c>
      <c r="I3968">
        <v>1453075200</v>
      </c>
      <c r="J3968">
        <v>1450628773</v>
      </c>
      <c r="K3968" t="b">
        <v>0</v>
      </c>
      <c r="L3968">
        <v>3</v>
      </c>
      <c r="M3968" t="b">
        <v>0</v>
      </c>
      <c r="N3968" t="s">
        <v>8269</v>
      </c>
      <c r="O3968">
        <f t="shared" si="310"/>
        <v>2</v>
      </c>
      <c r="P3968">
        <f t="shared" si="311"/>
        <v>30</v>
      </c>
      <c r="Q3968" s="10" t="s">
        <v>8315</v>
      </c>
      <c r="R3968" t="s">
        <v>8316</v>
      </c>
      <c r="S3968" s="14">
        <f t="shared" si="307"/>
        <v>42358.684872685189</v>
      </c>
      <c r="T3968" s="14">
        <f t="shared" si="308"/>
        <v>42387</v>
      </c>
      <c r="U3968" s="12">
        <f t="shared" si="309"/>
        <v>2015</v>
      </c>
    </row>
    <row r="3969" spans="1:21" ht="28.8" x14ac:dyDescent="0.3">
      <c r="A3969">
        <v>3926</v>
      </c>
      <c r="B3969" s="3" t="s">
        <v>3923</v>
      </c>
      <c r="C3969" s="3" t="s">
        <v>8034</v>
      </c>
      <c r="D3969" s="6">
        <v>5000</v>
      </c>
      <c r="E3969" s="8">
        <v>15</v>
      </c>
      <c r="F3969" t="s">
        <v>8220</v>
      </c>
      <c r="G3969" t="s">
        <v>8225</v>
      </c>
      <c r="H3969" t="s">
        <v>8247</v>
      </c>
      <c r="I3969">
        <v>1419645748</v>
      </c>
      <c r="J3969">
        <v>1417053748</v>
      </c>
      <c r="K3969" t="b">
        <v>0</v>
      </c>
      <c r="L3969">
        <v>1</v>
      </c>
      <c r="M3969" t="b">
        <v>0</v>
      </c>
      <c r="N3969" t="s">
        <v>8269</v>
      </c>
      <c r="O3969">
        <f t="shared" si="310"/>
        <v>0</v>
      </c>
      <c r="P3969">
        <f t="shared" si="311"/>
        <v>15</v>
      </c>
      <c r="Q3969" s="10" t="s">
        <v>8315</v>
      </c>
      <c r="R3969" t="s">
        <v>8316</v>
      </c>
      <c r="S3969" s="14">
        <f t="shared" si="307"/>
        <v>41970.085046296299</v>
      </c>
      <c r="T3969" s="14">
        <f t="shared" si="308"/>
        <v>42000.085046296299</v>
      </c>
      <c r="U3969" s="12">
        <f t="shared" si="309"/>
        <v>2014</v>
      </c>
    </row>
    <row r="3970" spans="1:21" ht="43.2" x14ac:dyDescent="0.3">
      <c r="A3970">
        <v>3928</v>
      </c>
      <c r="B3970" s="3" t="s">
        <v>3925</v>
      </c>
      <c r="C3970" s="3" t="s">
        <v>8036</v>
      </c>
      <c r="D3970" s="6">
        <v>5000</v>
      </c>
      <c r="E3970" s="8">
        <v>651</v>
      </c>
      <c r="F3970" t="s">
        <v>8220</v>
      </c>
      <c r="G3970" t="s">
        <v>8223</v>
      </c>
      <c r="H3970" t="s">
        <v>8245</v>
      </c>
      <c r="I3970">
        <v>1444971540</v>
      </c>
      <c r="J3970">
        <v>1442593427</v>
      </c>
      <c r="K3970" t="b">
        <v>0</v>
      </c>
      <c r="L3970">
        <v>7</v>
      </c>
      <c r="M3970" t="b">
        <v>0</v>
      </c>
      <c r="N3970" t="s">
        <v>8269</v>
      </c>
      <c r="O3970">
        <f t="shared" si="310"/>
        <v>13</v>
      </c>
      <c r="P3970">
        <f t="shared" si="311"/>
        <v>93</v>
      </c>
      <c r="Q3970" s="10" t="s">
        <v>8315</v>
      </c>
      <c r="R3970" t="s">
        <v>8316</v>
      </c>
      <c r="S3970" s="14">
        <f t="shared" si="307"/>
        <v>42265.683182870373</v>
      </c>
      <c r="T3970" s="14">
        <f t="shared" si="308"/>
        <v>42293.207638888889</v>
      </c>
      <c r="U3970" s="12">
        <f t="shared" si="309"/>
        <v>2015</v>
      </c>
    </row>
    <row r="3971" spans="1:21" ht="43.2" x14ac:dyDescent="0.3">
      <c r="A3971">
        <v>3934</v>
      </c>
      <c r="B3971" s="3" t="s">
        <v>3931</v>
      </c>
      <c r="C3971" s="3" t="s">
        <v>8042</v>
      </c>
      <c r="D3971" s="6">
        <v>5000</v>
      </c>
      <c r="E3971" s="8">
        <v>550</v>
      </c>
      <c r="F3971" t="s">
        <v>8220</v>
      </c>
      <c r="G3971" t="s">
        <v>8223</v>
      </c>
      <c r="H3971" t="s">
        <v>8245</v>
      </c>
      <c r="I3971">
        <v>1443704400</v>
      </c>
      <c r="J3971">
        <v>1439827639</v>
      </c>
      <c r="K3971" t="b">
        <v>0</v>
      </c>
      <c r="L3971">
        <v>12</v>
      </c>
      <c r="M3971" t="b">
        <v>0</v>
      </c>
      <c r="N3971" t="s">
        <v>8269</v>
      </c>
      <c r="O3971">
        <f t="shared" si="310"/>
        <v>11</v>
      </c>
      <c r="P3971">
        <f t="shared" si="311"/>
        <v>45.83</v>
      </c>
      <c r="Q3971" s="10" t="s">
        <v>8315</v>
      </c>
      <c r="R3971" t="s">
        <v>8316</v>
      </c>
      <c r="S3971" s="14">
        <f t="shared" ref="S3971:S4034" si="312">(((J3971/60)/60)/24)+DATE(1970,1,1)</f>
        <v>42233.671747685185</v>
      </c>
      <c r="T3971" s="14">
        <f t="shared" ref="T3971:T4034" si="313">(((I3971/60)/60)/24)+DATE(1970,1,1)</f>
        <v>42278.541666666672</v>
      </c>
      <c r="U3971" s="12">
        <f t="shared" ref="U3971:U4034" si="314">YEAR(S3971)</f>
        <v>2015</v>
      </c>
    </row>
    <row r="3972" spans="1:21" ht="43.2" x14ac:dyDescent="0.3">
      <c r="A3972">
        <v>3939</v>
      </c>
      <c r="B3972" s="3" t="s">
        <v>3936</v>
      </c>
      <c r="C3972" s="3" t="s">
        <v>8047</v>
      </c>
      <c r="D3972" s="6">
        <v>5000</v>
      </c>
      <c r="E3972" s="8">
        <v>5</v>
      </c>
      <c r="F3972" t="s">
        <v>8220</v>
      </c>
      <c r="G3972" t="s">
        <v>8225</v>
      </c>
      <c r="H3972" t="s">
        <v>8247</v>
      </c>
      <c r="I3972">
        <v>1412656200</v>
      </c>
      <c r="J3972">
        <v>1412328979</v>
      </c>
      <c r="K3972" t="b">
        <v>0</v>
      </c>
      <c r="L3972">
        <v>1</v>
      </c>
      <c r="M3972" t="b">
        <v>0</v>
      </c>
      <c r="N3972" t="s">
        <v>8269</v>
      </c>
      <c r="O3972">
        <f t="shared" si="310"/>
        <v>0</v>
      </c>
      <c r="P3972">
        <f t="shared" si="311"/>
        <v>5</v>
      </c>
      <c r="Q3972" s="10" t="s">
        <v>8315</v>
      </c>
      <c r="R3972" t="s">
        <v>8316</v>
      </c>
      <c r="S3972" s="14">
        <f t="shared" si="312"/>
        <v>41915.400219907409</v>
      </c>
      <c r="T3972" s="14">
        <f t="shared" si="313"/>
        <v>41919.1875</v>
      </c>
      <c r="U3972" s="12">
        <f t="shared" si="314"/>
        <v>2014</v>
      </c>
    </row>
    <row r="3973" spans="1:21" ht="43.2" x14ac:dyDescent="0.3">
      <c r="A3973">
        <v>3940</v>
      </c>
      <c r="B3973" s="3" t="s">
        <v>3937</v>
      </c>
      <c r="C3973" s="3" t="s">
        <v>8048</v>
      </c>
      <c r="D3973" s="6">
        <v>5000</v>
      </c>
      <c r="E3973" s="8">
        <v>11</v>
      </c>
      <c r="F3973" t="s">
        <v>8220</v>
      </c>
      <c r="G3973" t="s">
        <v>8223</v>
      </c>
      <c r="H3973" t="s">
        <v>8245</v>
      </c>
      <c r="I3973">
        <v>1420199351</v>
      </c>
      <c r="J3973">
        <v>1416311351</v>
      </c>
      <c r="K3973" t="b">
        <v>0</v>
      </c>
      <c r="L3973">
        <v>2</v>
      </c>
      <c r="M3973" t="b">
        <v>0</v>
      </c>
      <c r="N3973" t="s">
        <v>8269</v>
      </c>
      <c r="O3973">
        <f t="shared" si="310"/>
        <v>0</v>
      </c>
      <c r="P3973">
        <f t="shared" si="311"/>
        <v>5.5</v>
      </c>
      <c r="Q3973" s="10" t="s">
        <v>8315</v>
      </c>
      <c r="R3973" t="s">
        <v>8316</v>
      </c>
      <c r="S3973" s="14">
        <f t="shared" si="312"/>
        <v>41961.492488425924</v>
      </c>
      <c r="T3973" s="14">
        <f t="shared" si="313"/>
        <v>42006.492488425924</v>
      </c>
      <c r="U3973" s="12">
        <f t="shared" si="314"/>
        <v>2014</v>
      </c>
    </row>
    <row r="3974" spans="1:21" ht="43.2" x14ac:dyDescent="0.3">
      <c r="A3974">
        <v>3943</v>
      </c>
      <c r="B3974" s="3" t="s">
        <v>3940</v>
      </c>
      <c r="C3974" s="3" t="s">
        <v>8051</v>
      </c>
      <c r="D3974" s="6">
        <v>5000</v>
      </c>
      <c r="E3974" s="8">
        <v>1782</v>
      </c>
      <c r="F3974" t="s">
        <v>8220</v>
      </c>
      <c r="G3974" t="s">
        <v>8223</v>
      </c>
      <c r="H3974" t="s">
        <v>8245</v>
      </c>
      <c r="I3974">
        <v>1446483000</v>
      </c>
      <c r="J3974">
        <v>1443811268</v>
      </c>
      <c r="K3974" t="b">
        <v>0</v>
      </c>
      <c r="L3974">
        <v>13</v>
      </c>
      <c r="M3974" t="b">
        <v>0</v>
      </c>
      <c r="N3974" t="s">
        <v>8269</v>
      </c>
      <c r="O3974">
        <f t="shared" si="310"/>
        <v>36</v>
      </c>
      <c r="P3974">
        <f t="shared" si="311"/>
        <v>137.08000000000001</v>
      </c>
      <c r="Q3974" s="10" t="s">
        <v>8315</v>
      </c>
      <c r="R3974" t="s">
        <v>8316</v>
      </c>
      <c r="S3974" s="14">
        <f t="shared" si="312"/>
        <v>42279.778564814813</v>
      </c>
      <c r="T3974" s="14">
        <f t="shared" si="313"/>
        <v>42310.701388888891</v>
      </c>
      <c r="U3974" s="12">
        <f t="shared" si="314"/>
        <v>2015</v>
      </c>
    </row>
    <row r="3975" spans="1:21" ht="57.6" x14ac:dyDescent="0.3">
      <c r="A3975">
        <v>3944</v>
      </c>
      <c r="B3975" s="3" t="s">
        <v>3941</v>
      </c>
      <c r="C3975" s="3" t="s">
        <v>8052</v>
      </c>
      <c r="D3975" s="6">
        <v>5000</v>
      </c>
      <c r="E3975" s="8">
        <v>0</v>
      </c>
      <c r="F3975" t="s">
        <v>8220</v>
      </c>
      <c r="G3975" t="s">
        <v>8223</v>
      </c>
      <c r="H3975" t="s">
        <v>8245</v>
      </c>
      <c r="I3975">
        <v>1440690875</v>
      </c>
      <c r="J3975">
        <v>1438098875</v>
      </c>
      <c r="K3975" t="b">
        <v>0</v>
      </c>
      <c r="L3975">
        <v>0</v>
      </c>
      <c r="M3975" t="b">
        <v>0</v>
      </c>
      <c r="N3975" t="s">
        <v>8269</v>
      </c>
      <c r="O3975">
        <f t="shared" si="310"/>
        <v>0</v>
      </c>
      <c r="P3975">
        <f t="shared" si="311"/>
        <v>0</v>
      </c>
      <c r="Q3975" s="10" t="s">
        <v>8315</v>
      </c>
      <c r="R3975" t="s">
        <v>8316</v>
      </c>
      <c r="S3975" s="14">
        <f t="shared" si="312"/>
        <v>42213.662905092591</v>
      </c>
      <c r="T3975" s="14">
        <f t="shared" si="313"/>
        <v>42243.662905092591</v>
      </c>
      <c r="U3975" s="12">
        <f t="shared" si="314"/>
        <v>2015</v>
      </c>
    </row>
    <row r="3976" spans="1:21" ht="57.6" x14ac:dyDescent="0.3">
      <c r="A3976">
        <v>3961</v>
      </c>
      <c r="B3976" s="3" t="s">
        <v>3958</v>
      </c>
      <c r="C3976" s="3" t="s">
        <v>8068</v>
      </c>
      <c r="D3976" s="6">
        <v>5000</v>
      </c>
      <c r="E3976" s="8">
        <v>21</v>
      </c>
      <c r="F3976" t="s">
        <v>8220</v>
      </c>
      <c r="G3976" t="s">
        <v>8224</v>
      </c>
      <c r="H3976" t="s">
        <v>8246</v>
      </c>
      <c r="I3976">
        <v>1399584210</v>
      </c>
      <c r="J3976">
        <v>1397683410</v>
      </c>
      <c r="K3976" t="b">
        <v>0</v>
      </c>
      <c r="L3976">
        <v>2</v>
      </c>
      <c r="M3976" t="b">
        <v>0</v>
      </c>
      <c r="N3976" t="s">
        <v>8269</v>
      </c>
      <c r="O3976">
        <f t="shared" si="310"/>
        <v>0</v>
      </c>
      <c r="P3976">
        <f t="shared" si="311"/>
        <v>10.5</v>
      </c>
      <c r="Q3976" s="10" t="s">
        <v>8315</v>
      </c>
      <c r="R3976" t="s">
        <v>8316</v>
      </c>
      <c r="S3976" s="14">
        <f t="shared" si="312"/>
        <v>41745.891319444447</v>
      </c>
      <c r="T3976" s="14">
        <f t="shared" si="313"/>
        <v>41767.891319444447</v>
      </c>
      <c r="U3976" s="12">
        <f t="shared" si="314"/>
        <v>2014</v>
      </c>
    </row>
    <row r="3977" spans="1:21" ht="43.2" x14ac:dyDescent="0.3">
      <c r="A3977">
        <v>3968</v>
      </c>
      <c r="B3977" s="3" t="s">
        <v>3965</v>
      </c>
      <c r="C3977" s="3" t="s">
        <v>8075</v>
      </c>
      <c r="D3977" s="6">
        <v>5000</v>
      </c>
      <c r="E3977" s="8">
        <v>527</v>
      </c>
      <c r="F3977" t="s">
        <v>8220</v>
      </c>
      <c r="G3977" t="s">
        <v>8223</v>
      </c>
      <c r="H3977" t="s">
        <v>8245</v>
      </c>
      <c r="I3977">
        <v>1463945673</v>
      </c>
      <c r="J3977">
        <v>1458761673</v>
      </c>
      <c r="K3977" t="b">
        <v>0</v>
      </c>
      <c r="L3977">
        <v>11</v>
      </c>
      <c r="M3977" t="b">
        <v>0</v>
      </c>
      <c r="N3977" t="s">
        <v>8269</v>
      </c>
      <c r="O3977">
        <f t="shared" si="310"/>
        <v>11</v>
      </c>
      <c r="P3977">
        <f t="shared" si="311"/>
        <v>47.91</v>
      </c>
      <c r="Q3977" s="10" t="s">
        <v>8315</v>
      </c>
      <c r="R3977" t="s">
        <v>8316</v>
      </c>
      <c r="S3977" s="14">
        <f t="shared" si="312"/>
        <v>42452.815659722226</v>
      </c>
      <c r="T3977" s="14">
        <f t="shared" si="313"/>
        <v>42512.815659722226</v>
      </c>
      <c r="U3977" s="12">
        <f t="shared" si="314"/>
        <v>2016</v>
      </c>
    </row>
    <row r="3978" spans="1:21" ht="43.2" x14ac:dyDescent="0.3">
      <c r="A3978">
        <v>3973</v>
      </c>
      <c r="B3978" s="3" t="s">
        <v>3970</v>
      </c>
      <c r="C3978" s="3" t="s">
        <v>8080</v>
      </c>
      <c r="D3978" s="6">
        <v>5000</v>
      </c>
      <c r="E3978" s="8">
        <v>3905</v>
      </c>
      <c r="F3978" t="s">
        <v>8220</v>
      </c>
      <c r="G3978" t="s">
        <v>8223</v>
      </c>
      <c r="H3978" t="s">
        <v>8245</v>
      </c>
      <c r="I3978">
        <v>1462766400</v>
      </c>
      <c r="J3978">
        <v>1460219110</v>
      </c>
      <c r="K3978" t="b">
        <v>0</v>
      </c>
      <c r="L3978">
        <v>37</v>
      </c>
      <c r="M3978" t="b">
        <v>0</v>
      </c>
      <c r="N3978" t="s">
        <v>8269</v>
      </c>
      <c r="O3978">
        <f t="shared" si="310"/>
        <v>78</v>
      </c>
      <c r="P3978">
        <f t="shared" si="311"/>
        <v>105.54</v>
      </c>
      <c r="Q3978" s="10" t="s">
        <v>8315</v>
      </c>
      <c r="R3978" t="s">
        <v>8316</v>
      </c>
      <c r="S3978" s="14">
        <f t="shared" si="312"/>
        <v>42469.68414351852</v>
      </c>
      <c r="T3978" s="14">
        <f t="shared" si="313"/>
        <v>42499.166666666672</v>
      </c>
      <c r="U3978" s="12">
        <f t="shared" si="314"/>
        <v>2016</v>
      </c>
    </row>
    <row r="3979" spans="1:21" ht="57.6" x14ac:dyDescent="0.3">
      <c r="A3979">
        <v>3986</v>
      </c>
      <c r="B3979" s="3" t="s">
        <v>3982</v>
      </c>
      <c r="C3979" s="3" t="s">
        <v>8092</v>
      </c>
      <c r="D3979" s="6">
        <v>5000</v>
      </c>
      <c r="E3979" s="8">
        <v>488</v>
      </c>
      <c r="F3979" t="s">
        <v>8220</v>
      </c>
      <c r="G3979" t="s">
        <v>8224</v>
      </c>
      <c r="H3979" t="s">
        <v>8246</v>
      </c>
      <c r="I3979">
        <v>1462539840</v>
      </c>
      <c r="J3979">
        <v>1460034594</v>
      </c>
      <c r="K3979" t="b">
        <v>0</v>
      </c>
      <c r="L3979">
        <v>13</v>
      </c>
      <c r="M3979" t="b">
        <v>0</v>
      </c>
      <c r="N3979" t="s">
        <v>8269</v>
      </c>
      <c r="O3979">
        <f t="shared" si="310"/>
        <v>10</v>
      </c>
      <c r="P3979">
        <f t="shared" si="311"/>
        <v>37.54</v>
      </c>
      <c r="Q3979" s="10" t="s">
        <v>8315</v>
      </c>
      <c r="R3979" t="s">
        <v>8316</v>
      </c>
      <c r="S3979" s="14">
        <f t="shared" si="312"/>
        <v>42467.548541666663</v>
      </c>
      <c r="T3979" s="14">
        <f t="shared" si="313"/>
        <v>42496.544444444444</v>
      </c>
      <c r="U3979" s="12">
        <f t="shared" si="314"/>
        <v>2016</v>
      </c>
    </row>
    <row r="3980" spans="1:21" ht="57.6" x14ac:dyDescent="0.3">
      <c r="A3980">
        <v>4025</v>
      </c>
      <c r="B3980" s="3" t="s">
        <v>4021</v>
      </c>
      <c r="C3980" s="3" t="s">
        <v>8130</v>
      </c>
      <c r="D3980" s="6">
        <v>5000</v>
      </c>
      <c r="E3980" s="8">
        <v>250</v>
      </c>
      <c r="F3980" t="s">
        <v>8220</v>
      </c>
      <c r="G3980" t="s">
        <v>8229</v>
      </c>
      <c r="H3980" t="s">
        <v>8248</v>
      </c>
      <c r="I3980">
        <v>1437889336</v>
      </c>
      <c r="J3980">
        <v>1432705336</v>
      </c>
      <c r="K3980" t="b">
        <v>0</v>
      </c>
      <c r="L3980">
        <v>4</v>
      </c>
      <c r="M3980" t="b">
        <v>0</v>
      </c>
      <c r="N3980" t="s">
        <v>8269</v>
      </c>
      <c r="O3980">
        <f t="shared" si="310"/>
        <v>5</v>
      </c>
      <c r="P3980">
        <f t="shared" si="311"/>
        <v>62.5</v>
      </c>
      <c r="Q3980" s="10" t="s">
        <v>8315</v>
      </c>
      <c r="R3980" t="s">
        <v>8316</v>
      </c>
      <c r="S3980" s="14">
        <f t="shared" si="312"/>
        <v>42151.237685185188</v>
      </c>
      <c r="T3980" s="14">
        <f t="shared" si="313"/>
        <v>42211.237685185188</v>
      </c>
      <c r="U3980" s="12">
        <f t="shared" si="314"/>
        <v>2015</v>
      </c>
    </row>
    <row r="3981" spans="1:21" ht="43.2" x14ac:dyDescent="0.3">
      <c r="A3981">
        <v>4031</v>
      </c>
      <c r="B3981" s="3" t="s">
        <v>4027</v>
      </c>
      <c r="C3981" s="3" t="s">
        <v>8136</v>
      </c>
      <c r="D3981" s="6">
        <v>5000</v>
      </c>
      <c r="E3981" s="8">
        <v>0</v>
      </c>
      <c r="F3981" t="s">
        <v>8220</v>
      </c>
      <c r="G3981" t="s">
        <v>8223</v>
      </c>
      <c r="H3981" t="s">
        <v>8245</v>
      </c>
      <c r="I3981">
        <v>1418914964</v>
      </c>
      <c r="J3981">
        <v>1414591364</v>
      </c>
      <c r="K3981" t="b">
        <v>0</v>
      </c>
      <c r="L3981">
        <v>0</v>
      </c>
      <c r="M3981" t="b">
        <v>0</v>
      </c>
      <c r="N3981" t="s">
        <v>8269</v>
      </c>
      <c r="O3981">
        <f t="shared" si="310"/>
        <v>0</v>
      </c>
      <c r="P3981">
        <f t="shared" si="311"/>
        <v>0</v>
      </c>
      <c r="Q3981" s="10" t="s">
        <v>8315</v>
      </c>
      <c r="R3981" t="s">
        <v>8316</v>
      </c>
      <c r="S3981" s="14">
        <f t="shared" si="312"/>
        <v>41941.585231481484</v>
      </c>
      <c r="T3981" s="14">
        <f t="shared" si="313"/>
        <v>41991.626898148148</v>
      </c>
      <c r="U3981" s="12">
        <f t="shared" si="314"/>
        <v>2014</v>
      </c>
    </row>
    <row r="3982" spans="1:21" ht="28.8" x14ac:dyDescent="0.3">
      <c r="A3982">
        <v>4041</v>
      </c>
      <c r="B3982" s="3" t="s">
        <v>4037</v>
      </c>
      <c r="C3982" s="3" t="s">
        <v>8145</v>
      </c>
      <c r="D3982" s="6">
        <v>5000</v>
      </c>
      <c r="E3982" s="8">
        <v>21</v>
      </c>
      <c r="F3982" t="s">
        <v>8220</v>
      </c>
      <c r="G3982" t="s">
        <v>8224</v>
      </c>
      <c r="H3982" t="s">
        <v>8246</v>
      </c>
      <c r="I3982">
        <v>1473160954</v>
      </c>
      <c r="J3982">
        <v>1467976954</v>
      </c>
      <c r="K3982" t="b">
        <v>0</v>
      </c>
      <c r="L3982">
        <v>2</v>
      </c>
      <c r="M3982" t="b">
        <v>0</v>
      </c>
      <c r="N3982" t="s">
        <v>8269</v>
      </c>
      <c r="O3982">
        <f t="shared" si="310"/>
        <v>0</v>
      </c>
      <c r="P3982">
        <f t="shared" si="311"/>
        <v>10.5</v>
      </c>
      <c r="Q3982" s="10" t="s">
        <v>8315</v>
      </c>
      <c r="R3982" t="s">
        <v>8316</v>
      </c>
      <c r="S3982" s="14">
        <f t="shared" si="312"/>
        <v>42559.474004629628</v>
      </c>
      <c r="T3982" s="14">
        <f t="shared" si="313"/>
        <v>42619.474004629628</v>
      </c>
      <c r="U3982" s="12">
        <f t="shared" si="314"/>
        <v>2016</v>
      </c>
    </row>
    <row r="3983" spans="1:21" ht="57.6" x14ac:dyDescent="0.3">
      <c r="A3983">
        <v>4045</v>
      </c>
      <c r="B3983" s="3" t="s">
        <v>4041</v>
      </c>
      <c r="C3983" s="3" t="s">
        <v>8149</v>
      </c>
      <c r="D3983" s="6">
        <v>5000</v>
      </c>
      <c r="E3983" s="8">
        <v>1</v>
      </c>
      <c r="F3983" t="s">
        <v>8220</v>
      </c>
      <c r="G3983" t="s">
        <v>8225</v>
      </c>
      <c r="H3983" t="s">
        <v>8247</v>
      </c>
      <c r="I3983">
        <v>1408596589</v>
      </c>
      <c r="J3983">
        <v>1406004589</v>
      </c>
      <c r="K3983" t="b">
        <v>0</v>
      </c>
      <c r="L3983">
        <v>1</v>
      </c>
      <c r="M3983" t="b">
        <v>0</v>
      </c>
      <c r="N3983" t="s">
        <v>8269</v>
      </c>
      <c r="O3983">
        <f t="shared" si="310"/>
        <v>0</v>
      </c>
      <c r="P3983">
        <f t="shared" si="311"/>
        <v>1</v>
      </c>
      <c r="Q3983" s="10" t="s">
        <v>8315</v>
      </c>
      <c r="R3983" t="s">
        <v>8316</v>
      </c>
      <c r="S3983" s="14">
        <f t="shared" si="312"/>
        <v>41842.201261574075</v>
      </c>
      <c r="T3983" s="14">
        <f t="shared" si="313"/>
        <v>41872.201261574075</v>
      </c>
      <c r="U3983" s="12">
        <f t="shared" si="314"/>
        <v>2014</v>
      </c>
    </row>
    <row r="3984" spans="1:21" ht="43.2" x14ac:dyDescent="0.3">
      <c r="A3984">
        <v>4047</v>
      </c>
      <c r="B3984" s="3" t="s">
        <v>4043</v>
      </c>
      <c r="C3984" s="3" t="s">
        <v>8151</v>
      </c>
      <c r="D3984" s="6">
        <v>5000</v>
      </c>
      <c r="E3984" s="8">
        <v>110</v>
      </c>
      <c r="F3984" t="s">
        <v>8220</v>
      </c>
      <c r="G3984" t="s">
        <v>8223</v>
      </c>
      <c r="H3984" t="s">
        <v>8245</v>
      </c>
      <c r="I3984">
        <v>1420938000</v>
      </c>
      <c r="J3984">
        <v>1418862743</v>
      </c>
      <c r="K3984" t="b">
        <v>0</v>
      </c>
      <c r="L3984">
        <v>4</v>
      </c>
      <c r="M3984" t="b">
        <v>0</v>
      </c>
      <c r="N3984" t="s">
        <v>8269</v>
      </c>
      <c r="O3984">
        <f t="shared" si="310"/>
        <v>2</v>
      </c>
      <c r="P3984">
        <f t="shared" si="311"/>
        <v>27.5</v>
      </c>
      <c r="Q3984" s="10" t="s">
        <v>8315</v>
      </c>
      <c r="R3984" t="s">
        <v>8316</v>
      </c>
      <c r="S3984" s="14">
        <f t="shared" si="312"/>
        <v>41991.022488425922</v>
      </c>
      <c r="T3984" s="14">
        <f t="shared" si="313"/>
        <v>42015.041666666672</v>
      </c>
      <c r="U3984" s="12">
        <f t="shared" si="314"/>
        <v>2014</v>
      </c>
    </row>
    <row r="3985" spans="1:21" ht="43.2" x14ac:dyDescent="0.3">
      <c r="A3985">
        <v>4055</v>
      </c>
      <c r="B3985" s="3" t="s">
        <v>4051</v>
      </c>
      <c r="C3985" s="3" t="s">
        <v>8159</v>
      </c>
      <c r="D3985" s="6">
        <v>5000</v>
      </c>
      <c r="E3985" s="8">
        <v>881</v>
      </c>
      <c r="F3985" t="s">
        <v>8220</v>
      </c>
      <c r="G3985" t="s">
        <v>8224</v>
      </c>
      <c r="H3985" t="s">
        <v>8246</v>
      </c>
      <c r="I3985">
        <v>1403192031</v>
      </c>
      <c r="J3985">
        <v>1400600031</v>
      </c>
      <c r="K3985" t="b">
        <v>0</v>
      </c>
      <c r="L3985">
        <v>21</v>
      </c>
      <c r="M3985" t="b">
        <v>0</v>
      </c>
      <c r="N3985" t="s">
        <v>8269</v>
      </c>
      <c r="O3985">
        <f t="shared" si="310"/>
        <v>18</v>
      </c>
      <c r="P3985">
        <f t="shared" si="311"/>
        <v>41.95</v>
      </c>
      <c r="Q3985" s="10" t="s">
        <v>8315</v>
      </c>
      <c r="R3985" t="s">
        <v>8316</v>
      </c>
      <c r="S3985" s="14">
        <f t="shared" si="312"/>
        <v>41779.648506944446</v>
      </c>
      <c r="T3985" s="14">
        <f t="shared" si="313"/>
        <v>41809.648506944446</v>
      </c>
      <c r="U3985" s="12">
        <f t="shared" si="314"/>
        <v>2014</v>
      </c>
    </row>
    <row r="3986" spans="1:21" ht="43.2" x14ac:dyDescent="0.3">
      <c r="A3986">
        <v>4067</v>
      </c>
      <c r="B3986" s="3" t="s">
        <v>4063</v>
      </c>
      <c r="C3986" s="3" t="s">
        <v>7998</v>
      </c>
      <c r="D3986" s="6">
        <v>5000</v>
      </c>
      <c r="E3986" s="8">
        <v>3045</v>
      </c>
      <c r="F3986" t="s">
        <v>8220</v>
      </c>
      <c r="G3986" t="s">
        <v>8223</v>
      </c>
      <c r="H3986" t="s">
        <v>8245</v>
      </c>
      <c r="I3986">
        <v>1443408550</v>
      </c>
      <c r="J3986">
        <v>1439952550</v>
      </c>
      <c r="K3986" t="b">
        <v>0</v>
      </c>
      <c r="L3986">
        <v>17</v>
      </c>
      <c r="M3986" t="b">
        <v>0</v>
      </c>
      <c r="N3986" t="s">
        <v>8269</v>
      </c>
      <c r="O3986">
        <f t="shared" si="310"/>
        <v>61</v>
      </c>
      <c r="P3986">
        <f t="shared" si="311"/>
        <v>179.12</v>
      </c>
      <c r="Q3986" s="10" t="s">
        <v>8315</v>
      </c>
      <c r="R3986" t="s">
        <v>8316</v>
      </c>
      <c r="S3986" s="14">
        <f t="shared" si="312"/>
        <v>42235.117476851854</v>
      </c>
      <c r="T3986" s="14">
        <f t="shared" si="313"/>
        <v>42275.117476851854</v>
      </c>
      <c r="U3986" s="12">
        <f t="shared" si="314"/>
        <v>2015</v>
      </c>
    </row>
    <row r="3987" spans="1:21" ht="57.6" x14ac:dyDescent="0.3">
      <c r="A3987">
        <v>4089</v>
      </c>
      <c r="B3987" s="3" t="s">
        <v>4085</v>
      </c>
      <c r="C3987" s="3" t="s">
        <v>8192</v>
      </c>
      <c r="D3987" s="6">
        <v>5000</v>
      </c>
      <c r="E3987" s="8">
        <v>240</v>
      </c>
      <c r="F3987" t="s">
        <v>8220</v>
      </c>
      <c r="G3987" t="s">
        <v>8223</v>
      </c>
      <c r="H3987" t="s">
        <v>8245</v>
      </c>
      <c r="I3987">
        <v>1433093700</v>
      </c>
      <c r="J3987">
        <v>1430242488</v>
      </c>
      <c r="K3987" t="b">
        <v>0</v>
      </c>
      <c r="L3987">
        <v>8</v>
      </c>
      <c r="M3987" t="b">
        <v>0</v>
      </c>
      <c r="N3987" t="s">
        <v>8269</v>
      </c>
      <c r="O3987">
        <f t="shared" si="310"/>
        <v>5</v>
      </c>
      <c r="P3987">
        <f t="shared" si="311"/>
        <v>30</v>
      </c>
      <c r="Q3987" s="10" t="s">
        <v>8315</v>
      </c>
      <c r="R3987" t="s">
        <v>8316</v>
      </c>
      <c r="S3987" s="14">
        <f t="shared" si="312"/>
        <v>42122.732499999998</v>
      </c>
      <c r="T3987" s="14">
        <f t="shared" si="313"/>
        <v>42155.732638888891</v>
      </c>
      <c r="U3987" s="12">
        <f t="shared" si="314"/>
        <v>2015</v>
      </c>
    </row>
    <row r="3988" spans="1:21" ht="43.2" x14ac:dyDescent="0.3">
      <c r="A3988">
        <v>4106</v>
      </c>
      <c r="B3988" s="3" t="s">
        <v>4102</v>
      </c>
      <c r="C3988" s="3" t="s">
        <v>8209</v>
      </c>
      <c r="D3988" s="6">
        <v>5000</v>
      </c>
      <c r="E3988" s="8">
        <v>3530</v>
      </c>
      <c r="F3988" t="s">
        <v>8220</v>
      </c>
      <c r="G3988" t="s">
        <v>8223</v>
      </c>
      <c r="H3988" t="s">
        <v>8245</v>
      </c>
      <c r="I3988">
        <v>1427936400</v>
      </c>
      <c r="J3988">
        <v>1424221866</v>
      </c>
      <c r="K3988" t="b">
        <v>0</v>
      </c>
      <c r="L3988">
        <v>33</v>
      </c>
      <c r="M3988" t="b">
        <v>0</v>
      </c>
      <c r="N3988" t="s">
        <v>8269</v>
      </c>
      <c r="O3988">
        <f t="shared" si="310"/>
        <v>71</v>
      </c>
      <c r="P3988">
        <f t="shared" si="311"/>
        <v>106.97</v>
      </c>
      <c r="Q3988" s="10" t="s">
        <v>8315</v>
      </c>
      <c r="R3988" t="s">
        <v>8316</v>
      </c>
      <c r="S3988" s="14">
        <f t="shared" si="312"/>
        <v>42053.049375000002</v>
      </c>
      <c r="T3988" s="14">
        <f t="shared" si="313"/>
        <v>42096.041666666672</v>
      </c>
      <c r="U3988" s="12">
        <f t="shared" si="314"/>
        <v>2015</v>
      </c>
    </row>
    <row r="3989" spans="1:21" ht="43.2" x14ac:dyDescent="0.3">
      <c r="A3989">
        <v>2881</v>
      </c>
      <c r="B3989" s="3" t="s">
        <v>2881</v>
      </c>
      <c r="C3989" s="3" t="s">
        <v>6991</v>
      </c>
      <c r="D3989" s="6">
        <v>5500</v>
      </c>
      <c r="E3989" s="8">
        <v>0</v>
      </c>
      <c r="F3989" t="s">
        <v>8220</v>
      </c>
      <c r="G3989" t="s">
        <v>8223</v>
      </c>
      <c r="H3989" t="s">
        <v>8245</v>
      </c>
      <c r="I3989">
        <v>1417620036</v>
      </c>
      <c r="J3989">
        <v>1412432436</v>
      </c>
      <c r="K3989" t="b">
        <v>0</v>
      </c>
      <c r="L3989">
        <v>0</v>
      </c>
      <c r="M3989" t="b">
        <v>0</v>
      </c>
      <c r="N3989" t="s">
        <v>8269</v>
      </c>
      <c r="O3989">
        <f t="shared" si="310"/>
        <v>0</v>
      </c>
      <c r="P3989">
        <f t="shared" si="311"/>
        <v>0</v>
      </c>
      <c r="Q3989" s="10" t="s">
        <v>8315</v>
      </c>
      <c r="R3989" t="s">
        <v>8316</v>
      </c>
      <c r="S3989" s="14">
        <f t="shared" si="312"/>
        <v>41916.597638888888</v>
      </c>
      <c r="T3989" s="14">
        <f t="shared" si="313"/>
        <v>41976.639305555553</v>
      </c>
      <c r="U3989" s="12">
        <f t="shared" si="314"/>
        <v>2014</v>
      </c>
    </row>
    <row r="3990" spans="1:21" ht="43.2" x14ac:dyDescent="0.3">
      <c r="A3990">
        <v>2892</v>
      </c>
      <c r="B3990" s="3" t="s">
        <v>2892</v>
      </c>
      <c r="C3990" s="3" t="s">
        <v>7002</v>
      </c>
      <c r="D3990" s="6">
        <v>5500</v>
      </c>
      <c r="E3990" s="8">
        <v>500</v>
      </c>
      <c r="F3990" t="s">
        <v>8220</v>
      </c>
      <c r="G3990" t="s">
        <v>8223</v>
      </c>
      <c r="H3990" t="s">
        <v>8245</v>
      </c>
      <c r="I3990">
        <v>1409000400</v>
      </c>
      <c r="J3990">
        <v>1408381704</v>
      </c>
      <c r="K3990" t="b">
        <v>0</v>
      </c>
      <c r="L3990">
        <v>17</v>
      </c>
      <c r="M3990" t="b">
        <v>0</v>
      </c>
      <c r="N3990" t="s">
        <v>8269</v>
      </c>
      <c r="O3990">
        <f t="shared" si="310"/>
        <v>9</v>
      </c>
      <c r="P3990">
        <f t="shared" si="311"/>
        <v>29.41</v>
      </c>
      <c r="Q3990" s="10" t="s">
        <v>8315</v>
      </c>
      <c r="R3990" t="s">
        <v>8316</v>
      </c>
      <c r="S3990" s="14">
        <f t="shared" si="312"/>
        <v>41869.714166666665</v>
      </c>
      <c r="T3990" s="14">
        <f t="shared" si="313"/>
        <v>41876.875</v>
      </c>
      <c r="U3990" s="12">
        <f t="shared" si="314"/>
        <v>2014</v>
      </c>
    </row>
    <row r="3991" spans="1:21" ht="57.6" x14ac:dyDescent="0.3">
      <c r="A3991">
        <v>2900</v>
      </c>
      <c r="B3991" s="3" t="s">
        <v>2900</v>
      </c>
      <c r="C3991" s="3" t="s">
        <v>7010</v>
      </c>
      <c r="D3991" s="6">
        <v>5500</v>
      </c>
      <c r="E3991" s="8">
        <v>3405</v>
      </c>
      <c r="F3991" t="s">
        <v>8220</v>
      </c>
      <c r="G3991" t="s">
        <v>8223</v>
      </c>
      <c r="H3991" t="s">
        <v>8245</v>
      </c>
      <c r="I3991">
        <v>1407562632</v>
      </c>
      <c r="J3991">
        <v>1404970632</v>
      </c>
      <c r="K3991" t="b">
        <v>0</v>
      </c>
      <c r="L3991">
        <v>7</v>
      </c>
      <c r="M3991" t="b">
        <v>0</v>
      </c>
      <c r="N3991" t="s">
        <v>8269</v>
      </c>
      <c r="O3991">
        <f t="shared" si="310"/>
        <v>62</v>
      </c>
      <c r="P3991">
        <f t="shared" si="311"/>
        <v>486.43</v>
      </c>
      <c r="Q3991" s="10" t="s">
        <v>8315</v>
      </c>
      <c r="R3991" t="s">
        <v>8316</v>
      </c>
      <c r="S3991" s="14">
        <f t="shared" si="312"/>
        <v>41830.234166666669</v>
      </c>
      <c r="T3991" s="14">
        <f t="shared" si="313"/>
        <v>41860.234166666669</v>
      </c>
      <c r="U3991" s="12">
        <f t="shared" si="314"/>
        <v>2014</v>
      </c>
    </row>
    <row r="3992" spans="1:21" ht="43.2" x14ac:dyDescent="0.3">
      <c r="A3992">
        <v>3731</v>
      </c>
      <c r="B3992" s="3" t="s">
        <v>3728</v>
      </c>
      <c r="C3992" s="3" t="s">
        <v>7841</v>
      </c>
      <c r="D3992" s="6">
        <v>5500</v>
      </c>
      <c r="E3992" s="8">
        <v>620</v>
      </c>
      <c r="F3992" t="s">
        <v>8220</v>
      </c>
      <c r="G3992" t="s">
        <v>8223</v>
      </c>
      <c r="H3992" t="s">
        <v>8245</v>
      </c>
      <c r="I3992">
        <v>1420860180</v>
      </c>
      <c r="J3992">
        <v>1418234646</v>
      </c>
      <c r="K3992" t="b">
        <v>0</v>
      </c>
      <c r="L3992">
        <v>12</v>
      </c>
      <c r="M3992" t="b">
        <v>0</v>
      </c>
      <c r="N3992" t="s">
        <v>8269</v>
      </c>
      <c r="O3992">
        <f t="shared" si="310"/>
        <v>11</v>
      </c>
      <c r="P3992">
        <f t="shared" si="311"/>
        <v>51.67</v>
      </c>
      <c r="Q3992" s="10" t="s">
        <v>8315</v>
      </c>
      <c r="R3992" t="s">
        <v>8316</v>
      </c>
      <c r="S3992" s="14">
        <f t="shared" si="312"/>
        <v>41983.752847222218</v>
      </c>
      <c r="T3992" s="14">
        <f t="shared" si="313"/>
        <v>42014.140972222223</v>
      </c>
      <c r="U3992" s="12">
        <f t="shared" si="314"/>
        <v>2014</v>
      </c>
    </row>
    <row r="3993" spans="1:21" ht="72" x14ac:dyDescent="0.3">
      <c r="A3993">
        <v>3941</v>
      </c>
      <c r="B3993" s="3" t="s">
        <v>3938</v>
      </c>
      <c r="C3993" s="3" t="s">
        <v>8049</v>
      </c>
      <c r="D3993" s="6">
        <v>5500</v>
      </c>
      <c r="E3993" s="8">
        <v>50</v>
      </c>
      <c r="F3993" t="s">
        <v>8220</v>
      </c>
      <c r="G3993" t="s">
        <v>8223</v>
      </c>
      <c r="H3993" t="s">
        <v>8245</v>
      </c>
      <c r="I3993">
        <v>1416877200</v>
      </c>
      <c r="J3993">
        <v>1414505137</v>
      </c>
      <c r="K3993" t="b">
        <v>0</v>
      </c>
      <c r="L3993">
        <v>2</v>
      </c>
      <c r="M3993" t="b">
        <v>0</v>
      </c>
      <c r="N3993" t="s">
        <v>8269</v>
      </c>
      <c r="O3993">
        <f t="shared" si="310"/>
        <v>1</v>
      </c>
      <c r="P3993">
        <f t="shared" si="311"/>
        <v>25</v>
      </c>
      <c r="Q3993" s="10" t="s">
        <v>8315</v>
      </c>
      <c r="R3993" t="s">
        <v>8316</v>
      </c>
      <c r="S3993" s="14">
        <f t="shared" si="312"/>
        <v>41940.587233796294</v>
      </c>
      <c r="T3993" s="14">
        <f t="shared" si="313"/>
        <v>41968.041666666672</v>
      </c>
      <c r="U3993" s="12">
        <f t="shared" si="314"/>
        <v>2014</v>
      </c>
    </row>
    <row r="3994" spans="1:21" ht="43.2" x14ac:dyDescent="0.3">
      <c r="A3994">
        <v>3956</v>
      </c>
      <c r="B3994" s="3" t="s">
        <v>3953</v>
      </c>
      <c r="C3994" s="3" t="s">
        <v>8063</v>
      </c>
      <c r="D3994" s="6">
        <v>5500</v>
      </c>
      <c r="E3994" s="8">
        <v>0</v>
      </c>
      <c r="F3994" t="s">
        <v>8220</v>
      </c>
      <c r="G3994" t="s">
        <v>8223</v>
      </c>
      <c r="H3994" t="s">
        <v>8245</v>
      </c>
      <c r="I3994">
        <v>1461543600</v>
      </c>
      <c r="J3994">
        <v>1459203727</v>
      </c>
      <c r="K3994" t="b">
        <v>0</v>
      </c>
      <c r="L3994">
        <v>0</v>
      </c>
      <c r="M3994" t="b">
        <v>0</v>
      </c>
      <c r="N3994" t="s">
        <v>8269</v>
      </c>
      <c r="O3994">
        <f t="shared" si="310"/>
        <v>0</v>
      </c>
      <c r="P3994">
        <f t="shared" si="311"/>
        <v>0</v>
      </c>
      <c r="Q3994" s="10" t="s">
        <v>8315</v>
      </c>
      <c r="R3994" t="s">
        <v>8316</v>
      </c>
      <c r="S3994" s="14">
        <f t="shared" si="312"/>
        <v>42457.932025462964</v>
      </c>
      <c r="T3994" s="14">
        <f t="shared" si="313"/>
        <v>42485.013888888891</v>
      </c>
      <c r="U3994" s="12">
        <f t="shared" si="314"/>
        <v>2016</v>
      </c>
    </row>
    <row r="3995" spans="1:21" ht="57.6" x14ac:dyDescent="0.3">
      <c r="A3995">
        <v>4046</v>
      </c>
      <c r="B3995" s="3" t="s">
        <v>4042</v>
      </c>
      <c r="C3995" s="3" t="s">
        <v>8150</v>
      </c>
      <c r="D3995" s="6">
        <v>5600</v>
      </c>
      <c r="E3995" s="8">
        <v>460</v>
      </c>
      <c r="F3995" t="s">
        <v>8220</v>
      </c>
      <c r="G3995" t="s">
        <v>8223</v>
      </c>
      <c r="H3995" t="s">
        <v>8245</v>
      </c>
      <c r="I3995">
        <v>1413992210</v>
      </c>
      <c r="J3995">
        <v>1411400210</v>
      </c>
      <c r="K3995" t="b">
        <v>0</v>
      </c>
      <c r="L3995">
        <v>12</v>
      </c>
      <c r="M3995" t="b">
        <v>0</v>
      </c>
      <c r="N3995" t="s">
        <v>8269</v>
      </c>
      <c r="O3995">
        <f t="shared" ref="O3995:O4058" si="315">ROUND(E3995/D3995*100,0)</f>
        <v>8</v>
      </c>
      <c r="P3995">
        <f t="shared" ref="P3995:P4058" si="316">IFERROR(ROUND(E3995/L3995,2),0)</f>
        <v>38.33</v>
      </c>
      <c r="Q3995" s="10" t="s">
        <v>8315</v>
      </c>
      <c r="R3995" t="s">
        <v>8316</v>
      </c>
      <c r="S3995" s="14">
        <f t="shared" si="312"/>
        <v>41904.650578703702</v>
      </c>
      <c r="T3995" s="14">
        <f t="shared" si="313"/>
        <v>41934.650578703702</v>
      </c>
      <c r="U3995" s="12">
        <f t="shared" si="314"/>
        <v>2014</v>
      </c>
    </row>
    <row r="3996" spans="1:21" ht="43.2" x14ac:dyDescent="0.3">
      <c r="A3996">
        <v>2877</v>
      </c>
      <c r="B3996" s="3" t="s">
        <v>2877</v>
      </c>
      <c r="C3996" s="3" t="s">
        <v>6987</v>
      </c>
      <c r="D3996" s="6">
        <v>6000</v>
      </c>
      <c r="E3996" s="8">
        <v>650</v>
      </c>
      <c r="F3996" t="s">
        <v>8220</v>
      </c>
      <c r="G3996" t="s">
        <v>8223</v>
      </c>
      <c r="H3996" t="s">
        <v>8245</v>
      </c>
      <c r="I3996">
        <v>1480525200</v>
      </c>
      <c r="J3996">
        <v>1477781724</v>
      </c>
      <c r="K3996" t="b">
        <v>0</v>
      </c>
      <c r="L3996">
        <v>6</v>
      </c>
      <c r="M3996" t="b">
        <v>0</v>
      </c>
      <c r="N3996" t="s">
        <v>8269</v>
      </c>
      <c r="O3996">
        <f t="shared" si="315"/>
        <v>11</v>
      </c>
      <c r="P3996">
        <f t="shared" si="316"/>
        <v>108.33</v>
      </c>
      <c r="Q3996" s="10" t="s">
        <v>8315</v>
      </c>
      <c r="R3996" t="s">
        <v>8316</v>
      </c>
      <c r="S3996" s="14">
        <f t="shared" si="312"/>
        <v>42672.955138888887</v>
      </c>
      <c r="T3996" s="14">
        <f t="shared" si="313"/>
        <v>42704.708333333328</v>
      </c>
      <c r="U3996" s="12">
        <f t="shared" si="314"/>
        <v>2016</v>
      </c>
    </row>
    <row r="3997" spans="1:21" ht="57.6" x14ac:dyDescent="0.3">
      <c r="A3997">
        <v>2906</v>
      </c>
      <c r="B3997" s="3" t="s">
        <v>2906</v>
      </c>
      <c r="C3997" s="3" t="s">
        <v>7016</v>
      </c>
      <c r="D3997" s="6">
        <v>6000</v>
      </c>
      <c r="E3997" s="8">
        <v>565</v>
      </c>
      <c r="F3997" t="s">
        <v>8220</v>
      </c>
      <c r="G3997" t="s">
        <v>8223</v>
      </c>
      <c r="H3997" t="s">
        <v>8245</v>
      </c>
      <c r="I3997">
        <v>1438390800</v>
      </c>
      <c r="J3997">
        <v>1436888066</v>
      </c>
      <c r="K3997" t="b">
        <v>0</v>
      </c>
      <c r="L3997">
        <v>7</v>
      </c>
      <c r="M3997" t="b">
        <v>0</v>
      </c>
      <c r="N3997" t="s">
        <v>8269</v>
      </c>
      <c r="O3997">
        <f t="shared" si="315"/>
        <v>9</v>
      </c>
      <c r="P3997">
        <f t="shared" si="316"/>
        <v>80.709999999999994</v>
      </c>
      <c r="Q3997" s="10" t="s">
        <v>8315</v>
      </c>
      <c r="R3997" t="s">
        <v>8316</v>
      </c>
      <c r="S3997" s="14">
        <f t="shared" si="312"/>
        <v>42199.648912037039</v>
      </c>
      <c r="T3997" s="14">
        <f t="shared" si="313"/>
        <v>42217.041666666672</v>
      </c>
      <c r="U3997" s="12">
        <f t="shared" si="314"/>
        <v>2015</v>
      </c>
    </row>
    <row r="3998" spans="1:21" ht="43.2" x14ac:dyDescent="0.3">
      <c r="A3998">
        <v>3860</v>
      </c>
      <c r="B3998" s="3" t="s">
        <v>3857</v>
      </c>
      <c r="C3998" s="3" t="s">
        <v>7969</v>
      </c>
      <c r="D3998" s="6">
        <v>6000</v>
      </c>
      <c r="E3998" s="8">
        <v>1060</v>
      </c>
      <c r="F3998" t="s">
        <v>8220</v>
      </c>
      <c r="G3998" t="s">
        <v>8223</v>
      </c>
      <c r="H3998" t="s">
        <v>8245</v>
      </c>
      <c r="I3998">
        <v>1407858710</v>
      </c>
      <c r="J3998">
        <v>1405266710</v>
      </c>
      <c r="K3998" t="b">
        <v>0</v>
      </c>
      <c r="L3998">
        <v>13</v>
      </c>
      <c r="M3998" t="b">
        <v>0</v>
      </c>
      <c r="N3998" t="s">
        <v>8269</v>
      </c>
      <c r="O3998">
        <f t="shared" si="315"/>
        <v>18</v>
      </c>
      <c r="P3998">
        <f t="shared" si="316"/>
        <v>81.540000000000006</v>
      </c>
      <c r="Q3998" s="10" t="s">
        <v>8315</v>
      </c>
      <c r="R3998" t="s">
        <v>8316</v>
      </c>
      <c r="S3998" s="14">
        <f t="shared" si="312"/>
        <v>41833.660995370366</v>
      </c>
      <c r="T3998" s="14">
        <f t="shared" si="313"/>
        <v>41863.660995370366</v>
      </c>
      <c r="U3998" s="12">
        <f t="shared" si="314"/>
        <v>2014</v>
      </c>
    </row>
    <row r="3999" spans="1:21" ht="43.2" x14ac:dyDescent="0.3">
      <c r="A3999">
        <v>3863</v>
      </c>
      <c r="B3999" s="3" t="s">
        <v>3860</v>
      </c>
      <c r="C3999" s="3" t="s">
        <v>7972</v>
      </c>
      <c r="D3999" s="6">
        <v>6000</v>
      </c>
      <c r="E3999" s="8">
        <v>0</v>
      </c>
      <c r="F3999" t="s">
        <v>8220</v>
      </c>
      <c r="G3999" t="s">
        <v>8223</v>
      </c>
      <c r="H3999" t="s">
        <v>8245</v>
      </c>
      <c r="I3999">
        <v>1446739905</v>
      </c>
      <c r="J3999">
        <v>1441552305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>
        <f t="shared" si="316"/>
        <v>0</v>
      </c>
      <c r="Q3999" s="10" t="s">
        <v>8315</v>
      </c>
      <c r="R3999" t="s">
        <v>8316</v>
      </c>
      <c r="S3999" s="14">
        <f t="shared" si="312"/>
        <v>42253.633159722223</v>
      </c>
      <c r="T3999" s="14">
        <f t="shared" si="313"/>
        <v>42313.674826388888</v>
      </c>
      <c r="U3999" s="12">
        <f t="shared" si="314"/>
        <v>2015</v>
      </c>
    </row>
    <row r="4000" spans="1:21" ht="43.2" x14ac:dyDescent="0.3">
      <c r="A4000">
        <v>3910</v>
      </c>
      <c r="B4000" s="3" t="s">
        <v>3907</v>
      </c>
      <c r="C4000" s="3" t="s">
        <v>8018</v>
      </c>
      <c r="D4000" s="6">
        <v>6000</v>
      </c>
      <c r="E4000" s="8">
        <v>185</v>
      </c>
      <c r="F4000" t="s">
        <v>8220</v>
      </c>
      <c r="G4000" t="s">
        <v>8223</v>
      </c>
      <c r="H4000" t="s">
        <v>8245</v>
      </c>
      <c r="I4000">
        <v>1441649397</v>
      </c>
      <c r="J4000">
        <v>1439057397</v>
      </c>
      <c r="K4000" t="b">
        <v>0</v>
      </c>
      <c r="L4000">
        <v>3</v>
      </c>
      <c r="M4000" t="b">
        <v>0</v>
      </c>
      <c r="N4000" t="s">
        <v>8269</v>
      </c>
      <c r="O4000">
        <f t="shared" si="315"/>
        <v>3</v>
      </c>
      <c r="P4000">
        <f t="shared" si="316"/>
        <v>61.67</v>
      </c>
      <c r="Q4000" s="10" t="s">
        <v>8315</v>
      </c>
      <c r="R4000" t="s">
        <v>8316</v>
      </c>
      <c r="S4000" s="14">
        <f t="shared" si="312"/>
        <v>42224.756909722222</v>
      </c>
      <c r="T4000" s="14">
        <f t="shared" si="313"/>
        <v>42254.756909722222</v>
      </c>
      <c r="U4000" s="12">
        <f t="shared" si="314"/>
        <v>2015</v>
      </c>
    </row>
    <row r="4001" spans="1:21" ht="28.8" x14ac:dyDescent="0.3">
      <c r="A4001">
        <v>3946</v>
      </c>
      <c r="B4001" s="3" t="s">
        <v>3943</v>
      </c>
      <c r="C4001" s="3" t="s">
        <v>8054</v>
      </c>
      <c r="D4001" s="6">
        <v>6000</v>
      </c>
      <c r="E4001" s="8">
        <v>195</v>
      </c>
      <c r="F4001" t="s">
        <v>8220</v>
      </c>
      <c r="G4001" t="s">
        <v>8223</v>
      </c>
      <c r="H4001" t="s">
        <v>8245</v>
      </c>
      <c r="I4001">
        <v>1425110400</v>
      </c>
      <c r="J4001">
        <v>1422388822</v>
      </c>
      <c r="K4001" t="b">
        <v>0</v>
      </c>
      <c r="L4001">
        <v>5</v>
      </c>
      <c r="M4001" t="b">
        <v>0</v>
      </c>
      <c r="N4001" t="s">
        <v>8269</v>
      </c>
      <c r="O4001">
        <f t="shared" si="315"/>
        <v>3</v>
      </c>
      <c r="P4001">
        <f t="shared" si="316"/>
        <v>39</v>
      </c>
      <c r="Q4001" s="10" t="s">
        <v>8315</v>
      </c>
      <c r="R4001" t="s">
        <v>8316</v>
      </c>
      <c r="S4001" s="14">
        <f t="shared" si="312"/>
        <v>42031.833587962959</v>
      </c>
      <c r="T4001" s="14">
        <f t="shared" si="313"/>
        <v>42063.333333333328</v>
      </c>
      <c r="U4001" s="12">
        <f t="shared" si="314"/>
        <v>2015</v>
      </c>
    </row>
    <row r="4002" spans="1:21" ht="43.2" x14ac:dyDescent="0.3">
      <c r="A4002">
        <v>3979</v>
      </c>
      <c r="B4002" s="3" t="s">
        <v>3976</v>
      </c>
      <c r="C4002" s="3" t="s">
        <v>8086</v>
      </c>
      <c r="D4002" s="6">
        <v>6000</v>
      </c>
      <c r="E4002" s="8">
        <v>110</v>
      </c>
      <c r="F4002" t="s">
        <v>8220</v>
      </c>
      <c r="G4002" t="s">
        <v>8224</v>
      </c>
      <c r="H4002" t="s">
        <v>8246</v>
      </c>
      <c r="I4002">
        <v>1427659200</v>
      </c>
      <c r="J4002">
        <v>1425678057</v>
      </c>
      <c r="K4002" t="b">
        <v>0</v>
      </c>
      <c r="L4002">
        <v>6</v>
      </c>
      <c r="M4002" t="b">
        <v>0</v>
      </c>
      <c r="N4002" t="s">
        <v>8269</v>
      </c>
      <c r="O4002">
        <f t="shared" si="315"/>
        <v>2</v>
      </c>
      <c r="P4002">
        <f t="shared" si="316"/>
        <v>18.329999999999998</v>
      </c>
      <c r="Q4002" s="10" t="s">
        <v>8315</v>
      </c>
      <c r="R4002" t="s">
        <v>8316</v>
      </c>
      <c r="S4002" s="14">
        <f t="shared" si="312"/>
        <v>42069.903437500005</v>
      </c>
      <c r="T4002" s="14">
        <f t="shared" si="313"/>
        <v>42092.833333333328</v>
      </c>
      <c r="U4002" s="12">
        <f t="shared" si="314"/>
        <v>2015</v>
      </c>
    </row>
    <row r="4003" spans="1:21" ht="43.2" x14ac:dyDescent="0.3">
      <c r="A4003">
        <v>4036</v>
      </c>
      <c r="B4003" s="3" t="s">
        <v>4032</v>
      </c>
      <c r="C4003" s="3" t="s">
        <v>7438</v>
      </c>
      <c r="D4003" s="6">
        <v>6000</v>
      </c>
      <c r="E4003" s="8">
        <v>2823</v>
      </c>
      <c r="F4003" t="s">
        <v>8220</v>
      </c>
      <c r="G4003" t="s">
        <v>8223</v>
      </c>
      <c r="H4003" t="s">
        <v>8245</v>
      </c>
      <c r="I4003">
        <v>1404253800</v>
      </c>
      <c r="J4003">
        <v>1402784964</v>
      </c>
      <c r="K4003" t="b">
        <v>0</v>
      </c>
      <c r="L4003">
        <v>17</v>
      </c>
      <c r="M4003" t="b">
        <v>0</v>
      </c>
      <c r="N4003" t="s">
        <v>8269</v>
      </c>
      <c r="O4003">
        <f t="shared" si="315"/>
        <v>47</v>
      </c>
      <c r="P4003">
        <f t="shared" si="316"/>
        <v>166.06</v>
      </c>
      <c r="Q4003" s="10" t="s">
        <v>8315</v>
      </c>
      <c r="R4003" t="s">
        <v>8316</v>
      </c>
      <c r="S4003" s="14">
        <f t="shared" si="312"/>
        <v>41804.937083333331</v>
      </c>
      <c r="T4003" s="14">
        <f t="shared" si="313"/>
        <v>41821.9375</v>
      </c>
      <c r="U4003" s="12">
        <f t="shared" si="314"/>
        <v>2014</v>
      </c>
    </row>
    <row r="4004" spans="1:21" ht="43.2" x14ac:dyDescent="0.3">
      <c r="A4004">
        <v>4032</v>
      </c>
      <c r="B4004" s="3" t="s">
        <v>4028</v>
      </c>
      <c r="C4004" s="3" t="s">
        <v>8137</v>
      </c>
      <c r="D4004" s="6">
        <v>6048</v>
      </c>
      <c r="E4004" s="8">
        <v>413</v>
      </c>
      <c r="F4004" t="s">
        <v>8220</v>
      </c>
      <c r="G4004" t="s">
        <v>8223</v>
      </c>
      <c r="H4004" t="s">
        <v>8245</v>
      </c>
      <c r="I4004">
        <v>1450211116</v>
      </c>
      <c r="J4004">
        <v>1445023516</v>
      </c>
      <c r="K4004" t="b">
        <v>0</v>
      </c>
      <c r="L4004">
        <v>7</v>
      </c>
      <c r="M4004" t="b">
        <v>0</v>
      </c>
      <c r="N4004" t="s">
        <v>8269</v>
      </c>
      <c r="O4004">
        <f t="shared" si="315"/>
        <v>7</v>
      </c>
      <c r="P4004">
        <f t="shared" si="316"/>
        <v>59</v>
      </c>
      <c r="Q4004" s="10" t="s">
        <v>8315</v>
      </c>
      <c r="R4004" t="s">
        <v>8316</v>
      </c>
      <c r="S4004" s="14">
        <f t="shared" si="312"/>
        <v>42293.809212962966</v>
      </c>
      <c r="T4004" s="14">
        <f t="shared" si="313"/>
        <v>42353.85087962963</v>
      </c>
      <c r="U4004" s="12">
        <f t="shared" si="314"/>
        <v>2015</v>
      </c>
    </row>
    <row r="4005" spans="1:21" ht="43.2" x14ac:dyDescent="0.3">
      <c r="A4005">
        <v>3846</v>
      </c>
      <c r="B4005" s="3" t="s">
        <v>3843</v>
      </c>
      <c r="C4005" s="3" t="s">
        <v>7955</v>
      </c>
      <c r="D4005" s="6">
        <v>7000</v>
      </c>
      <c r="E4005" s="8">
        <v>189</v>
      </c>
      <c r="F4005" t="s">
        <v>8220</v>
      </c>
      <c r="G4005" t="s">
        <v>8223</v>
      </c>
      <c r="H4005" t="s">
        <v>8245</v>
      </c>
      <c r="I4005">
        <v>1412405940</v>
      </c>
      <c r="J4005">
        <v>1409721542</v>
      </c>
      <c r="K4005" t="b">
        <v>1</v>
      </c>
      <c r="L4005">
        <v>8</v>
      </c>
      <c r="M4005" t="b">
        <v>0</v>
      </c>
      <c r="N4005" t="s">
        <v>8269</v>
      </c>
      <c r="O4005">
        <f t="shared" si="315"/>
        <v>3</v>
      </c>
      <c r="P4005">
        <f t="shared" si="316"/>
        <v>23.63</v>
      </c>
      <c r="Q4005" s="10" t="s">
        <v>8315</v>
      </c>
      <c r="R4005" t="s">
        <v>8316</v>
      </c>
      <c r="S4005" s="14">
        <f t="shared" si="312"/>
        <v>41885.221550925926</v>
      </c>
      <c r="T4005" s="14">
        <f t="shared" si="313"/>
        <v>41916.290972222225</v>
      </c>
      <c r="U4005" s="12">
        <f t="shared" si="314"/>
        <v>2014</v>
      </c>
    </row>
    <row r="4006" spans="1:21" ht="43.2" x14ac:dyDescent="0.3">
      <c r="A4006">
        <v>3933</v>
      </c>
      <c r="B4006" s="3" t="s">
        <v>3930</v>
      </c>
      <c r="C4006" s="3" t="s">
        <v>8041</v>
      </c>
      <c r="D4006" s="6">
        <v>7000</v>
      </c>
      <c r="E4006" s="8">
        <v>1102</v>
      </c>
      <c r="F4006" t="s">
        <v>8220</v>
      </c>
      <c r="G4006" t="s">
        <v>8223</v>
      </c>
      <c r="H4006" t="s">
        <v>8245</v>
      </c>
      <c r="I4006">
        <v>1468716180</v>
      </c>
      <c r="J4006">
        <v>1466205262</v>
      </c>
      <c r="K4006" t="b">
        <v>0</v>
      </c>
      <c r="L4006">
        <v>12</v>
      </c>
      <c r="M4006" t="b">
        <v>0</v>
      </c>
      <c r="N4006" t="s">
        <v>8269</v>
      </c>
      <c r="O4006">
        <f t="shared" si="315"/>
        <v>16</v>
      </c>
      <c r="P4006">
        <f t="shared" si="316"/>
        <v>91.83</v>
      </c>
      <c r="Q4006" s="10" t="s">
        <v>8315</v>
      </c>
      <c r="R4006" t="s">
        <v>8316</v>
      </c>
      <c r="S4006" s="14">
        <f t="shared" si="312"/>
        <v>42538.968310185184</v>
      </c>
      <c r="T4006" s="14">
        <f t="shared" si="313"/>
        <v>42568.029861111107</v>
      </c>
      <c r="U4006" s="12">
        <f t="shared" si="314"/>
        <v>2016</v>
      </c>
    </row>
    <row r="4007" spans="1:21" ht="43.2" x14ac:dyDescent="0.3">
      <c r="A4007">
        <v>3999</v>
      </c>
      <c r="B4007" s="3" t="s">
        <v>3995</v>
      </c>
      <c r="C4007" s="3" t="s">
        <v>8105</v>
      </c>
      <c r="D4007" s="6">
        <v>7000</v>
      </c>
      <c r="E4007" s="8">
        <v>1156</v>
      </c>
      <c r="F4007" t="s">
        <v>8220</v>
      </c>
      <c r="G4007" t="s">
        <v>8223</v>
      </c>
      <c r="H4007" t="s">
        <v>8245</v>
      </c>
      <c r="I4007">
        <v>1409514709</v>
      </c>
      <c r="J4007">
        <v>1406058798</v>
      </c>
      <c r="K4007" t="b">
        <v>0</v>
      </c>
      <c r="L4007">
        <v>14</v>
      </c>
      <c r="M4007" t="b">
        <v>0</v>
      </c>
      <c r="N4007" t="s">
        <v>8269</v>
      </c>
      <c r="O4007">
        <f t="shared" si="315"/>
        <v>17</v>
      </c>
      <c r="P4007">
        <f t="shared" si="316"/>
        <v>82.57</v>
      </c>
      <c r="Q4007" s="10" t="s">
        <v>8315</v>
      </c>
      <c r="R4007" t="s">
        <v>8316</v>
      </c>
      <c r="S4007" s="14">
        <f t="shared" si="312"/>
        <v>41842.828680555554</v>
      </c>
      <c r="T4007" s="14">
        <f t="shared" si="313"/>
        <v>41882.827650462961</v>
      </c>
      <c r="U4007" s="12">
        <f t="shared" si="314"/>
        <v>2014</v>
      </c>
    </row>
    <row r="4008" spans="1:21" ht="43.2" x14ac:dyDescent="0.3">
      <c r="A4008">
        <v>4015</v>
      </c>
      <c r="B4008" s="3" t="s">
        <v>4011</v>
      </c>
      <c r="C4008" s="3" t="s">
        <v>8120</v>
      </c>
      <c r="D4008" s="6">
        <v>7000</v>
      </c>
      <c r="E4008" s="8">
        <v>1</v>
      </c>
      <c r="F4008" t="s">
        <v>8220</v>
      </c>
      <c r="G4008" t="s">
        <v>8223</v>
      </c>
      <c r="H4008" t="s">
        <v>8245</v>
      </c>
      <c r="I4008">
        <v>1437331463</v>
      </c>
      <c r="J4008">
        <v>1434739463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>
        <f t="shared" si="316"/>
        <v>1</v>
      </c>
      <c r="Q4008" s="10" t="s">
        <v>8315</v>
      </c>
      <c r="R4008" t="s">
        <v>8316</v>
      </c>
      <c r="S4008" s="14">
        <f t="shared" si="312"/>
        <v>42174.780821759254</v>
      </c>
      <c r="T4008" s="14">
        <f t="shared" si="313"/>
        <v>42204.780821759254</v>
      </c>
      <c r="U4008" s="12">
        <f t="shared" si="314"/>
        <v>2015</v>
      </c>
    </row>
    <row r="4009" spans="1:21" ht="43.2" x14ac:dyDescent="0.3">
      <c r="A4009">
        <v>4023</v>
      </c>
      <c r="B4009" s="3" t="s">
        <v>4019</v>
      </c>
      <c r="C4009" s="3" t="s">
        <v>8128</v>
      </c>
      <c r="D4009" s="6">
        <v>7000</v>
      </c>
      <c r="E4009" s="8">
        <v>0</v>
      </c>
      <c r="F4009" t="s">
        <v>8220</v>
      </c>
      <c r="G4009" t="s">
        <v>8223</v>
      </c>
      <c r="H4009" t="s">
        <v>8245</v>
      </c>
      <c r="I4009">
        <v>1458860363</v>
      </c>
      <c r="J4009">
        <v>1454975963</v>
      </c>
      <c r="K4009" t="b">
        <v>0</v>
      </c>
      <c r="L4009">
        <v>0</v>
      </c>
      <c r="M4009" t="b">
        <v>0</v>
      </c>
      <c r="N4009" t="s">
        <v>8269</v>
      </c>
      <c r="O4009">
        <f t="shared" si="315"/>
        <v>0</v>
      </c>
      <c r="P4009">
        <f t="shared" si="316"/>
        <v>0</v>
      </c>
      <c r="Q4009" s="10" t="s">
        <v>8315</v>
      </c>
      <c r="R4009" t="s">
        <v>8316</v>
      </c>
      <c r="S4009" s="14">
        <f t="shared" si="312"/>
        <v>42408.999571759254</v>
      </c>
      <c r="T4009" s="14">
        <f t="shared" si="313"/>
        <v>42453.957905092597</v>
      </c>
      <c r="U4009" s="12">
        <f t="shared" si="314"/>
        <v>2016</v>
      </c>
    </row>
    <row r="4010" spans="1:21" ht="43.2" x14ac:dyDescent="0.3">
      <c r="A4010">
        <v>4010</v>
      </c>
      <c r="B4010" s="3" t="s">
        <v>4006</v>
      </c>
      <c r="C4010" s="3" t="s">
        <v>8115</v>
      </c>
      <c r="D4010" s="6">
        <v>7200</v>
      </c>
      <c r="E4010" s="8">
        <v>1742</v>
      </c>
      <c r="F4010" t="s">
        <v>8220</v>
      </c>
      <c r="G4010" t="s">
        <v>8223</v>
      </c>
      <c r="H4010" t="s">
        <v>8245</v>
      </c>
      <c r="I4010">
        <v>1414348166</v>
      </c>
      <c r="J4010">
        <v>1412879366</v>
      </c>
      <c r="K4010" t="b">
        <v>0</v>
      </c>
      <c r="L4010">
        <v>38</v>
      </c>
      <c r="M4010" t="b">
        <v>0</v>
      </c>
      <c r="N4010" t="s">
        <v>8269</v>
      </c>
      <c r="O4010">
        <f t="shared" si="315"/>
        <v>24</v>
      </c>
      <c r="P4010">
        <f t="shared" si="316"/>
        <v>45.84</v>
      </c>
      <c r="Q4010" s="10" t="s">
        <v>8315</v>
      </c>
      <c r="R4010" t="s">
        <v>8316</v>
      </c>
      <c r="S4010" s="14">
        <f t="shared" si="312"/>
        <v>41921.770439814813</v>
      </c>
      <c r="T4010" s="14">
        <f t="shared" si="313"/>
        <v>41938.770439814813</v>
      </c>
      <c r="U4010" s="12">
        <f t="shared" si="314"/>
        <v>2014</v>
      </c>
    </row>
    <row r="4011" spans="1:21" ht="43.2" x14ac:dyDescent="0.3">
      <c r="A4011">
        <v>2845</v>
      </c>
      <c r="B4011" s="3" t="s">
        <v>2845</v>
      </c>
      <c r="C4011" s="3" t="s">
        <v>6955</v>
      </c>
      <c r="D4011" s="6">
        <v>7500</v>
      </c>
      <c r="E4011" s="8">
        <v>2366</v>
      </c>
      <c r="F4011" t="s">
        <v>8220</v>
      </c>
      <c r="G4011" t="s">
        <v>8223</v>
      </c>
      <c r="H4011" t="s">
        <v>8245</v>
      </c>
      <c r="I4011">
        <v>1433723033</v>
      </c>
      <c r="J4011">
        <v>1428539033</v>
      </c>
      <c r="K4011" t="b">
        <v>0</v>
      </c>
      <c r="L4011">
        <v>39</v>
      </c>
      <c r="M4011" t="b">
        <v>0</v>
      </c>
      <c r="N4011" t="s">
        <v>8269</v>
      </c>
      <c r="O4011">
        <f t="shared" si="315"/>
        <v>32</v>
      </c>
      <c r="P4011">
        <f t="shared" si="316"/>
        <v>60.67</v>
      </c>
      <c r="Q4011" s="10" t="s">
        <v>8315</v>
      </c>
      <c r="R4011" t="s">
        <v>8316</v>
      </c>
      <c r="S4011" s="14">
        <f t="shared" si="312"/>
        <v>42103.016585648147</v>
      </c>
      <c r="T4011" s="14">
        <f t="shared" si="313"/>
        <v>42163.016585648147</v>
      </c>
      <c r="U4011" s="12">
        <f t="shared" si="314"/>
        <v>2015</v>
      </c>
    </row>
    <row r="4012" spans="1:21" ht="43.2" x14ac:dyDescent="0.3">
      <c r="A4012">
        <v>2898</v>
      </c>
      <c r="B4012" s="3" t="s">
        <v>2898</v>
      </c>
      <c r="C4012" s="3" t="s">
        <v>7008</v>
      </c>
      <c r="D4012" s="6">
        <v>7500</v>
      </c>
      <c r="E4012" s="8">
        <v>316</v>
      </c>
      <c r="F4012" t="s">
        <v>8220</v>
      </c>
      <c r="G4012" t="s">
        <v>8223</v>
      </c>
      <c r="H4012" t="s">
        <v>8245</v>
      </c>
      <c r="I4012">
        <v>1446307053</v>
      </c>
      <c r="J4012">
        <v>1443715053</v>
      </c>
      <c r="K4012" t="b">
        <v>0</v>
      </c>
      <c r="L4012">
        <v>12</v>
      </c>
      <c r="M4012" t="b">
        <v>0</v>
      </c>
      <c r="N4012" t="s">
        <v>8269</v>
      </c>
      <c r="O4012">
        <f t="shared" si="315"/>
        <v>4</v>
      </c>
      <c r="P4012">
        <f t="shared" si="316"/>
        <v>26.33</v>
      </c>
      <c r="Q4012" s="10" t="s">
        <v>8315</v>
      </c>
      <c r="R4012" t="s">
        <v>8316</v>
      </c>
      <c r="S4012" s="14">
        <f t="shared" si="312"/>
        <v>42278.664965277778</v>
      </c>
      <c r="T4012" s="14">
        <f t="shared" si="313"/>
        <v>42308.664965277778</v>
      </c>
      <c r="U4012" s="12">
        <f t="shared" si="314"/>
        <v>2015</v>
      </c>
    </row>
    <row r="4013" spans="1:21" ht="28.8" x14ac:dyDescent="0.3">
      <c r="A4013">
        <v>3862</v>
      </c>
      <c r="B4013" s="3" t="s">
        <v>3859</v>
      </c>
      <c r="C4013" s="3" t="s">
        <v>7971</v>
      </c>
      <c r="D4013" s="6">
        <v>7500</v>
      </c>
      <c r="E4013" s="8">
        <v>1</v>
      </c>
      <c r="F4013" t="s">
        <v>8220</v>
      </c>
      <c r="G4013" t="s">
        <v>8223</v>
      </c>
      <c r="H4013" t="s">
        <v>8245</v>
      </c>
      <c r="I4013">
        <v>1473699540</v>
      </c>
      <c r="J4013">
        <v>1472451356</v>
      </c>
      <c r="K4013" t="b">
        <v>0</v>
      </c>
      <c r="L4013">
        <v>1</v>
      </c>
      <c r="M4013" t="b">
        <v>0</v>
      </c>
      <c r="N4013" t="s">
        <v>8269</v>
      </c>
      <c r="O4013">
        <f t="shared" si="315"/>
        <v>0</v>
      </c>
      <c r="P4013">
        <f t="shared" si="316"/>
        <v>1</v>
      </c>
      <c r="Q4013" s="10" t="s">
        <v>8315</v>
      </c>
      <c r="R4013" t="s">
        <v>8316</v>
      </c>
      <c r="S4013" s="14">
        <f t="shared" si="312"/>
        <v>42611.261064814811</v>
      </c>
      <c r="T4013" s="14">
        <f t="shared" si="313"/>
        <v>42625.707638888889</v>
      </c>
      <c r="U4013" s="12">
        <f t="shared" si="314"/>
        <v>2016</v>
      </c>
    </row>
    <row r="4014" spans="1:21" ht="57.6" x14ac:dyDescent="0.3">
      <c r="A4014">
        <v>3966</v>
      </c>
      <c r="B4014" s="3" t="s">
        <v>3963</v>
      </c>
      <c r="C4014" s="3" t="s">
        <v>8073</v>
      </c>
      <c r="D4014" s="6">
        <v>7500</v>
      </c>
      <c r="E4014" s="8">
        <v>45</v>
      </c>
      <c r="F4014" t="s">
        <v>8220</v>
      </c>
      <c r="G4014" t="s">
        <v>8223</v>
      </c>
      <c r="H4014" t="s">
        <v>8245</v>
      </c>
      <c r="I4014">
        <v>1406170740</v>
      </c>
      <c r="J4014">
        <v>1402506278</v>
      </c>
      <c r="K4014" t="b">
        <v>0</v>
      </c>
      <c r="L4014">
        <v>2</v>
      </c>
      <c r="M4014" t="b">
        <v>0</v>
      </c>
      <c r="N4014" t="s">
        <v>8269</v>
      </c>
      <c r="O4014">
        <f t="shared" si="315"/>
        <v>1</v>
      </c>
      <c r="P4014">
        <f t="shared" si="316"/>
        <v>22.5</v>
      </c>
      <c r="Q4014" s="10" t="s">
        <v>8315</v>
      </c>
      <c r="R4014" t="s">
        <v>8316</v>
      </c>
      <c r="S4014" s="14">
        <f t="shared" si="312"/>
        <v>41801.711550925924</v>
      </c>
      <c r="T4014" s="14">
        <f t="shared" si="313"/>
        <v>41844.124305555553</v>
      </c>
      <c r="U4014" s="12">
        <f t="shared" si="314"/>
        <v>2014</v>
      </c>
    </row>
    <row r="4015" spans="1:21" ht="57.6" x14ac:dyDescent="0.3">
      <c r="A4015">
        <v>2846</v>
      </c>
      <c r="B4015" s="3" t="s">
        <v>2846</v>
      </c>
      <c r="C4015" s="3" t="s">
        <v>6956</v>
      </c>
      <c r="D4015" s="6">
        <v>8000</v>
      </c>
      <c r="E4015" s="8">
        <v>0</v>
      </c>
      <c r="F4015" t="s">
        <v>8220</v>
      </c>
      <c r="G4015" t="s">
        <v>8223</v>
      </c>
      <c r="H4015" t="s">
        <v>8245</v>
      </c>
      <c r="I4015">
        <v>1432917394</v>
      </c>
      <c r="J4015">
        <v>1429029394</v>
      </c>
      <c r="K4015" t="b">
        <v>0</v>
      </c>
      <c r="L4015">
        <v>0</v>
      </c>
      <c r="M4015" t="b">
        <v>0</v>
      </c>
      <c r="N4015" t="s">
        <v>8269</v>
      </c>
      <c r="O4015">
        <f t="shared" si="315"/>
        <v>0</v>
      </c>
      <c r="P4015">
        <f t="shared" si="316"/>
        <v>0</v>
      </c>
      <c r="Q4015" s="10" t="s">
        <v>8315</v>
      </c>
      <c r="R4015" t="s">
        <v>8316</v>
      </c>
      <c r="S4015" s="14">
        <f t="shared" si="312"/>
        <v>42108.692060185189</v>
      </c>
      <c r="T4015" s="14">
        <f t="shared" si="313"/>
        <v>42153.692060185189</v>
      </c>
      <c r="U4015" s="12">
        <f t="shared" si="314"/>
        <v>2015</v>
      </c>
    </row>
    <row r="4016" spans="1:21" ht="43.2" x14ac:dyDescent="0.3">
      <c r="A4016">
        <v>2850</v>
      </c>
      <c r="B4016" s="3" t="s">
        <v>2850</v>
      </c>
      <c r="C4016" s="3" t="s">
        <v>6960</v>
      </c>
      <c r="D4016" s="6">
        <v>8000</v>
      </c>
      <c r="E4016" s="8">
        <v>311</v>
      </c>
      <c r="F4016" t="s">
        <v>8220</v>
      </c>
      <c r="G4016" t="s">
        <v>8223</v>
      </c>
      <c r="H4016" t="s">
        <v>8245</v>
      </c>
      <c r="I4016">
        <v>1409962211</v>
      </c>
      <c r="J4016">
        <v>1407370211</v>
      </c>
      <c r="K4016" t="b">
        <v>0</v>
      </c>
      <c r="L4016">
        <v>13</v>
      </c>
      <c r="M4016" t="b">
        <v>0</v>
      </c>
      <c r="N4016" t="s">
        <v>8269</v>
      </c>
      <c r="O4016">
        <f t="shared" si="315"/>
        <v>4</v>
      </c>
      <c r="P4016">
        <f t="shared" si="316"/>
        <v>23.92</v>
      </c>
      <c r="Q4016" s="10" t="s">
        <v>8315</v>
      </c>
      <c r="R4016" t="s">
        <v>8316</v>
      </c>
      <c r="S4016" s="14">
        <f t="shared" si="312"/>
        <v>41858.007071759261</v>
      </c>
      <c r="T4016" s="14">
        <f t="shared" si="313"/>
        <v>41888.007071759261</v>
      </c>
      <c r="U4016" s="12">
        <f t="shared" si="314"/>
        <v>2014</v>
      </c>
    </row>
    <row r="4017" spans="1:21" ht="43.2" x14ac:dyDescent="0.3">
      <c r="A4017">
        <v>3889</v>
      </c>
      <c r="B4017" s="3" t="s">
        <v>3886</v>
      </c>
      <c r="C4017" s="3" t="s">
        <v>7997</v>
      </c>
      <c r="D4017" s="6">
        <v>8000</v>
      </c>
      <c r="E4017" s="8">
        <v>118</v>
      </c>
      <c r="F4017" t="s">
        <v>8220</v>
      </c>
      <c r="G4017" t="s">
        <v>8223</v>
      </c>
      <c r="H4017" t="s">
        <v>8245</v>
      </c>
      <c r="I4017">
        <v>1420413960</v>
      </c>
      <c r="J4017">
        <v>1417651630</v>
      </c>
      <c r="K4017" t="b">
        <v>0</v>
      </c>
      <c r="L4017">
        <v>9</v>
      </c>
      <c r="M4017" t="b">
        <v>0</v>
      </c>
      <c r="N4017" t="s">
        <v>8269</v>
      </c>
      <c r="O4017">
        <f t="shared" si="315"/>
        <v>1</v>
      </c>
      <c r="P4017">
        <f t="shared" si="316"/>
        <v>13.11</v>
      </c>
      <c r="Q4017" s="10" t="s">
        <v>8315</v>
      </c>
      <c r="R4017" t="s">
        <v>8316</v>
      </c>
      <c r="S4017" s="14">
        <f t="shared" si="312"/>
        <v>41977.004976851851</v>
      </c>
      <c r="T4017" s="14">
        <f t="shared" si="313"/>
        <v>42008.976388888885</v>
      </c>
      <c r="U4017" s="12">
        <f t="shared" si="314"/>
        <v>2014</v>
      </c>
    </row>
    <row r="4018" spans="1:21" ht="43.2" x14ac:dyDescent="0.3">
      <c r="A4018">
        <v>3911</v>
      </c>
      <c r="B4018" s="3" t="s">
        <v>3908</v>
      </c>
      <c r="C4018" s="3" t="s">
        <v>8019</v>
      </c>
      <c r="D4018" s="6">
        <v>8000</v>
      </c>
      <c r="E4018" s="8">
        <v>2993</v>
      </c>
      <c r="F4018" t="s">
        <v>8220</v>
      </c>
      <c r="G4018" t="s">
        <v>8223</v>
      </c>
      <c r="H4018" t="s">
        <v>8245</v>
      </c>
      <c r="I4018">
        <v>1417033777</v>
      </c>
      <c r="J4018">
        <v>1414438177</v>
      </c>
      <c r="K4018" t="b">
        <v>0</v>
      </c>
      <c r="L4018">
        <v>36</v>
      </c>
      <c r="M4018" t="b">
        <v>0</v>
      </c>
      <c r="N4018" t="s">
        <v>8269</v>
      </c>
      <c r="O4018">
        <f t="shared" si="315"/>
        <v>37</v>
      </c>
      <c r="P4018">
        <f t="shared" si="316"/>
        <v>83.14</v>
      </c>
      <c r="Q4018" s="10" t="s">
        <v>8315</v>
      </c>
      <c r="R4018" t="s">
        <v>8316</v>
      </c>
      <c r="S4018" s="14">
        <f t="shared" si="312"/>
        <v>41939.8122337963</v>
      </c>
      <c r="T4018" s="14">
        <f t="shared" si="313"/>
        <v>41969.853900462964</v>
      </c>
      <c r="U4018" s="12">
        <f t="shared" si="314"/>
        <v>2014</v>
      </c>
    </row>
    <row r="4019" spans="1:21" ht="43.2" x14ac:dyDescent="0.3">
      <c r="A4019">
        <v>3931</v>
      </c>
      <c r="B4019" s="3" t="s">
        <v>3928</v>
      </c>
      <c r="C4019" s="3" t="s">
        <v>8039</v>
      </c>
      <c r="D4019" s="6">
        <v>8000</v>
      </c>
      <c r="E4019" s="8">
        <v>0</v>
      </c>
      <c r="F4019" t="s">
        <v>8220</v>
      </c>
      <c r="G4019" t="s">
        <v>8223</v>
      </c>
      <c r="H4019" t="s">
        <v>8245</v>
      </c>
      <c r="I4019">
        <v>1441510707</v>
      </c>
      <c r="J4019">
        <v>1439350707</v>
      </c>
      <c r="K4019" t="b">
        <v>0</v>
      </c>
      <c r="L4019">
        <v>0</v>
      </c>
      <c r="M4019" t="b">
        <v>0</v>
      </c>
      <c r="N4019" t="s">
        <v>8269</v>
      </c>
      <c r="O4019">
        <f t="shared" si="315"/>
        <v>0</v>
      </c>
      <c r="P4019">
        <f t="shared" si="316"/>
        <v>0</v>
      </c>
      <c r="Q4019" s="10" t="s">
        <v>8315</v>
      </c>
      <c r="R4019" t="s">
        <v>8316</v>
      </c>
      <c r="S4019" s="14">
        <f t="shared" si="312"/>
        <v>42228.151701388888</v>
      </c>
      <c r="T4019" s="14">
        <f t="shared" si="313"/>
        <v>42253.151701388888</v>
      </c>
      <c r="U4019" s="12">
        <f t="shared" si="314"/>
        <v>2015</v>
      </c>
    </row>
    <row r="4020" spans="1:21" ht="28.8" x14ac:dyDescent="0.3">
      <c r="A4020">
        <v>4000</v>
      </c>
      <c r="B4020" s="3" t="s">
        <v>3996</v>
      </c>
      <c r="C4020" s="3" t="s">
        <v>8106</v>
      </c>
      <c r="D4020" s="6">
        <v>8000</v>
      </c>
      <c r="E4020" s="8">
        <v>10</v>
      </c>
      <c r="F4020" t="s">
        <v>8220</v>
      </c>
      <c r="G4020" t="s">
        <v>8223</v>
      </c>
      <c r="H4020" t="s">
        <v>8245</v>
      </c>
      <c r="I4020">
        <v>1462631358</v>
      </c>
      <c r="J4020">
        <v>1457450958</v>
      </c>
      <c r="K4020" t="b">
        <v>0</v>
      </c>
      <c r="L4020">
        <v>1</v>
      </c>
      <c r="M4020" t="b">
        <v>0</v>
      </c>
      <c r="N4020" t="s">
        <v>8269</v>
      </c>
      <c r="O4020">
        <f t="shared" si="315"/>
        <v>0</v>
      </c>
      <c r="P4020">
        <f t="shared" si="316"/>
        <v>10</v>
      </c>
      <c r="Q4020" s="10" t="s">
        <v>8315</v>
      </c>
      <c r="R4020" t="s">
        <v>8316</v>
      </c>
      <c r="S4020" s="14">
        <f t="shared" si="312"/>
        <v>42437.64534722222</v>
      </c>
      <c r="T4020" s="14">
        <f t="shared" si="313"/>
        <v>42497.603680555556</v>
      </c>
      <c r="U4020" s="12">
        <f t="shared" si="314"/>
        <v>2016</v>
      </c>
    </row>
    <row r="4021" spans="1:21" ht="43.2" x14ac:dyDescent="0.3">
      <c r="A4021">
        <v>4040</v>
      </c>
      <c r="B4021" s="3" t="s">
        <v>4036</v>
      </c>
      <c r="C4021" s="3" t="s">
        <v>8144</v>
      </c>
      <c r="D4021" s="6">
        <v>8000</v>
      </c>
      <c r="E4021" s="8">
        <v>2500</v>
      </c>
      <c r="F4021" t="s">
        <v>8220</v>
      </c>
      <c r="G4021" t="s">
        <v>8223</v>
      </c>
      <c r="H4021" t="s">
        <v>8245</v>
      </c>
      <c r="I4021">
        <v>1437188400</v>
      </c>
      <c r="J4021">
        <v>1432100004</v>
      </c>
      <c r="K4021" t="b">
        <v>0</v>
      </c>
      <c r="L4021">
        <v>2</v>
      </c>
      <c r="M4021" t="b">
        <v>0</v>
      </c>
      <c r="N4021" t="s">
        <v>8269</v>
      </c>
      <c r="O4021">
        <f t="shared" si="315"/>
        <v>31</v>
      </c>
      <c r="P4021">
        <f t="shared" si="316"/>
        <v>1250</v>
      </c>
      <c r="Q4021" s="10" t="s">
        <v>8315</v>
      </c>
      <c r="R4021" t="s">
        <v>8316</v>
      </c>
      <c r="S4021" s="14">
        <f t="shared" si="312"/>
        <v>42144.231527777782</v>
      </c>
      <c r="T4021" s="14">
        <f t="shared" si="313"/>
        <v>42203.125</v>
      </c>
      <c r="U4021" s="12">
        <f t="shared" si="314"/>
        <v>2015</v>
      </c>
    </row>
    <row r="4022" spans="1:21" x14ac:dyDescent="0.3">
      <c r="A4022">
        <v>3746</v>
      </c>
      <c r="B4022" s="3" t="s">
        <v>3743</v>
      </c>
      <c r="C4022" s="3" t="s">
        <v>7856</v>
      </c>
      <c r="D4022" s="6">
        <v>8500</v>
      </c>
      <c r="E4022" s="8">
        <v>202</v>
      </c>
      <c r="F4022" t="s">
        <v>8220</v>
      </c>
      <c r="G4022" t="s">
        <v>8223</v>
      </c>
      <c r="H4022" t="s">
        <v>8245</v>
      </c>
      <c r="I4022">
        <v>1475918439</v>
      </c>
      <c r="J4022">
        <v>1473326439</v>
      </c>
      <c r="K4022" t="b">
        <v>0</v>
      </c>
      <c r="L4022">
        <v>1</v>
      </c>
      <c r="M4022" t="b">
        <v>0</v>
      </c>
      <c r="N4022" t="s">
        <v>8269</v>
      </c>
      <c r="O4022">
        <f t="shared" si="315"/>
        <v>2</v>
      </c>
      <c r="P4022">
        <f t="shared" si="316"/>
        <v>202</v>
      </c>
      <c r="Q4022" s="10" t="s">
        <v>8315</v>
      </c>
      <c r="R4022" t="s">
        <v>8316</v>
      </c>
      <c r="S4022" s="14">
        <f t="shared" si="312"/>
        <v>42621.389340277776</v>
      </c>
      <c r="T4022" s="14">
        <f t="shared" si="313"/>
        <v>42651.389340277776</v>
      </c>
      <c r="U4022" s="12">
        <f t="shared" si="314"/>
        <v>2016</v>
      </c>
    </row>
    <row r="4023" spans="1:21" ht="43.2" x14ac:dyDescent="0.3">
      <c r="A4023">
        <v>4054</v>
      </c>
      <c r="B4023" s="3" t="s">
        <v>4050</v>
      </c>
      <c r="C4023" s="3" t="s">
        <v>8158</v>
      </c>
      <c r="D4023" s="6">
        <v>8880</v>
      </c>
      <c r="E4023" s="8">
        <v>0</v>
      </c>
      <c r="F4023" t="s">
        <v>8220</v>
      </c>
      <c r="G4023" t="s">
        <v>8223</v>
      </c>
      <c r="H4023" t="s">
        <v>8245</v>
      </c>
      <c r="I4023">
        <v>1475294400</v>
      </c>
      <c r="J4023">
        <v>1472674285</v>
      </c>
      <c r="K4023" t="b">
        <v>0</v>
      </c>
      <c r="L4023">
        <v>0</v>
      </c>
      <c r="M4023" t="b">
        <v>0</v>
      </c>
      <c r="N4023" t="s">
        <v>8269</v>
      </c>
      <c r="O4023">
        <f t="shared" si="315"/>
        <v>0</v>
      </c>
      <c r="P4023">
        <f t="shared" si="316"/>
        <v>0</v>
      </c>
      <c r="Q4023" s="10" t="s">
        <v>8315</v>
      </c>
      <c r="R4023" t="s">
        <v>8316</v>
      </c>
      <c r="S4023" s="14">
        <f t="shared" si="312"/>
        <v>42613.841261574074</v>
      </c>
      <c r="T4023" s="14">
        <f t="shared" si="313"/>
        <v>42644.166666666672</v>
      </c>
      <c r="U4023" s="12">
        <f t="shared" si="314"/>
        <v>2016</v>
      </c>
    </row>
    <row r="4024" spans="1:21" ht="43.2" x14ac:dyDescent="0.3">
      <c r="A4024">
        <v>4014</v>
      </c>
      <c r="B4024" s="3" t="s">
        <v>4010</v>
      </c>
      <c r="C4024" s="3" t="s">
        <v>8119</v>
      </c>
      <c r="D4024" s="6">
        <v>9000</v>
      </c>
      <c r="E4024" s="8">
        <v>0</v>
      </c>
      <c r="F4024" t="s">
        <v>8220</v>
      </c>
      <c r="G4024" t="s">
        <v>8223</v>
      </c>
      <c r="H4024" t="s">
        <v>8245</v>
      </c>
      <c r="I4024">
        <v>1457157269</v>
      </c>
      <c r="J4024">
        <v>1455861269</v>
      </c>
      <c r="K4024" t="b">
        <v>0</v>
      </c>
      <c r="L4024">
        <v>0</v>
      </c>
      <c r="M4024" t="b">
        <v>0</v>
      </c>
      <c r="N4024" t="s">
        <v>8269</v>
      </c>
      <c r="O4024">
        <f t="shared" si="315"/>
        <v>0</v>
      </c>
      <c r="P4024">
        <f t="shared" si="316"/>
        <v>0</v>
      </c>
      <c r="Q4024" s="10" t="s">
        <v>8315</v>
      </c>
      <c r="R4024" t="s">
        <v>8316</v>
      </c>
      <c r="S4024" s="14">
        <f t="shared" si="312"/>
        <v>42419.246168981481</v>
      </c>
      <c r="T4024" s="14">
        <f t="shared" si="313"/>
        <v>42434.246168981481</v>
      </c>
      <c r="U4024" s="12">
        <f t="shared" si="314"/>
        <v>2016</v>
      </c>
    </row>
    <row r="4025" spans="1:21" ht="43.2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>
        <f t="shared" si="316"/>
        <v>0</v>
      </c>
      <c r="Q4025" s="10" t="s">
        <v>8315</v>
      </c>
      <c r="R4025" t="s">
        <v>8316</v>
      </c>
      <c r="S4025" s="14">
        <f t="shared" si="312"/>
        <v>41836.190937499996</v>
      </c>
      <c r="T4025" s="14">
        <f t="shared" si="313"/>
        <v>41896.190937499996</v>
      </c>
      <c r="U4025" s="12">
        <f t="shared" si="314"/>
        <v>2014</v>
      </c>
    </row>
    <row r="4026" spans="1:21" ht="43.2" x14ac:dyDescent="0.3">
      <c r="A4026">
        <v>4063</v>
      </c>
      <c r="B4026" s="3" t="s">
        <v>4059</v>
      </c>
      <c r="C4026" s="3" t="s">
        <v>8167</v>
      </c>
      <c r="D4026" s="6">
        <v>9500</v>
      </c>
      <c r="E4026" s="8">
        <v>135</v>
      </c>
      <c r="F4026" t="s">
        <v>8220</v>
      </c>
      <c r="G4026" t="s">
        <v>8224</v>
      </c>
      <c r="H4026" t="s">
        <v>8246</v>
      </c>
      <c r="I4026">
        <v>1403886084</v>
      </c>
      <c r="J4026">
        <v>1401294084</v>
      </c>
      <c r="K4026" t="b">
        <v>0</v>
      </c>
      <c r="L4026">
        <v>9</v>
      </c>
      <c r="M4026" t="b">
        <v>0</v>
      </c>
      <c r="N4026" t="s">
        <v>8269</v>
      </c>
      <c r="O4026">
        <f t="shared" si="315"/>
        <v>1</v>
      </c>
      <c r="P4026">
        <f t="shared" si="316"/>
        <v>15</v>
      </c>
      <c r="Q4026" s="10" t="s">
        <v>8315</v>
      </c>
      <c r="R4026" t="s">
        <v>8316</v>
      </c>
      <c r="S4026" s="14">
        <f t="shared" si="312"/>
        <v>41787.681527777779</v>
      </c>
      <c r="T4026" s="14">
        <f t="shared" si="313"/>
        <v>41817.681527777779</v>
      </c>
      <c r="U4026" s="12">
        <f t="shared" si="314"/>
        <v>2014</v>
      </c>
    </row>
    <row r="4027" spans="1:21" ht="57.6" x14ac:dyDescent="0.3">
      <c r="A4027">
        <v>2908</v>
      </c>
      <c r="B4027" s="3" t="s">
        <v>2908</v>
      </c>
      <c r="C4027" s="3" t="s">
        <v>7018</v>
      </c>
      <c r="D4027" s="6">
        <v>9600</v>
      </c>
      <c r="E4027" s="8">
        <v>264</v>
      </c>
      <c r="F4027" t="s">
        <v>8220</v>
      </c>
      <c r="G4027" t="s">
        <v>8223</v>
      </c>
      <c r="H4027" t="s">
        <v>8245</v>
      </c>
      <c r="I4027">
        <v>1465407219</v>
      </c>
      <c r="J4027">
        <v>1462815219</v>
      </c>
      <c r="K4027" t="b">
        <v>0</v>
      </c>
      <c r="L4027">
        <v>5</v>
      </c>
      <c r="M4027" t="b">
        <v>0</v>
      </c>
      <c r="N4027" t="s">
        <v>8269</v>
      </c>
      <c r="O4027">
        <f t="shared" si="315"/>
        <v>3</v>
      </c>
      <c r="P4027">
        <f t="shared" si="316"/>
        <v>52.8</v>
      </c>
      <c r="Q4027" s="10" t="s">
        <v>8315</v>
      </c>
      <c r="R4027" t="s">
        <v>8316</v>
      </c>
      <c r="S4027" s="14">
        <f t="shared" si="312"/>
        <v>42499.731701388882</v>
      </c>
      <c r="T4027" s="14">
        <f t="shared" si="313"/>
        <v>42529.731701388882</v>
      </c>
      <c r="U4027" s="12">
        <f t="shared" si="314"/>
        <v>2016</v>
      </c>
    </row>
    <row r="4028" spans="1:21" x14ac:dyDescent="0.3">
      <c r="A4028">
        <v>4087</v>
      </c>
      <c r="B4028" s="3" t="s">
        <v>4083</v>
      </c>
      <c r="C4028" s="3" t="s">
        <v>8190</v>
      </c>
      <c r="D4028" s="6">
        <v>9600</v>
      </c>
      <c r="E4028" s="8">
        <v>0</v>
      </c>
      <c r="F4028" t="s">
        <v>8220</v>
      </c>
      <c r="G4028" t="s">
        <v>8223</v>
      </c>
      <c r="H4028" t="s">
        <v>8245</v>
      </c>
      <c r="I4028">
        <v>1468777786</v>
      </c>
      <c r="J4028">
        <v>1466185786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>
        <f t="shared" si="316"/>
        <v>0</v>
      </c>
      <c r="Q4028" s="10" t="s">
        <v>8315</v>
      </c>
      <c r="R4028" t="s">
        <v>8316</v>
      </c>
      <c r="S4028" s="14">
        <f t="shared" si="312"/>
        <v>42538.742893518516</v>
      </c>
      <c r="T4028" s="14">
        <f t="shared" si="313"/>
        <v>42568.742893518516</v>
      </c>
      <c r="U4028" s="12">
        <f t="shared" si="314"/>
        <v>2016</v>
      </c>
    </row>
    <row r="4029" spans="1:21" ht="43.2" x14ac:dyDescent="0.3">
      <c r="A4029">
        <v>3844</v>
      </c>
      <c r="B4029" s="3" t="s">
        <v>3841</v>
      </c>
      <c r="C4029" s="3" t="s">
        <v>7953</v>
      </c>
      <c r="D4029" s="6">
        <v>9800</v>
      </c>
      <c r="E4029" s="8">
        <v>4066</v>
      </c>
      <c r="F4029" t="s">
        <v>8220</v>
      </c>
      <c r="G4029" t="s">
        <v>8223</v>
      </c>
      <c r="H4029" t="s">
        <v>8245</v>
      </c>
      <c r="I4029">
        <v>1401778740</v>
      </c>
      <c r="J4029">
        <v>1399474134</v>
      </c>
      <c r="K4029" t="b">
        <v>1</v>
      </c>
      <c r="L4029">
        <v>50</v>
      </c>
      <c r="M4029" t="b">
        <v>0</v>
      </c>
      <c r="N4029" t="s">
        <v>8269</v>
      </c>
      <c r="O4029">
        <f t="shared" si="315"/>
        <v>41</v>
      </c>
      <c r="P4029">
        <f t="shared" si="316"/>
        <v>81.319999999999993</v>
      </c>
      <c r="Q4029" s="10" t="s">
        <v>8315</v>
      </c>
      <c r="R4029" t="s">
        <v>8316</v>
      </c>
      <c r="S4029" s="14">
        <f t="shared" si="312"/>
        <v>41766.617291666669</v>
      </c>
      <c r="T4029" s="14">
        <f t="shared" si="313"/>
        <v>41793.290972222225</v>
      </c>
      <c r="U4029" s="12">
        <f t="shared" si="314"/>
        <v>2014</v>
      </c>
    </row>
    <row r="4030" spans="1:21" ht="43.2" x14ac:dyDescent="0.3">
      <c r="A4030">
        <v>2871</v>
      </c>
      <c r="B4030" s="3" t="s">
        <v>2871</v>
      </c>
      <c r="C4030" s="3" t="s">
        <v>6981</v>
      </c>
      <c r="D4030" s="6">
        <v>10000</v>
      </c>
      <c r="E4030" s="8">
        <v>467</v>
      </c>
      <c r="F4030" t="s">
        <v>8220</v>
      </c>
      <c r="G4030" t="s">
        <v>8223</v>
      </c>
      <c r="H4030" t="s">
        <v>8245</v>
      </c>
      <c r="I4030">
        <v>1419183813</v>
      </c>
      <c r="J4030">
        <v>1417455813</v>
      </c>
      <c r="K4030" t="b">
        <v>0</v>
      </c>
      <c r="L4030">
        <v>13</v>
      </c>
      <c r="M4030" t="b">
        <v>0</v>
      </c>
      <c r="N4030" t="s">
        <v>8269</v>
      </c>
      <c r="O4030">
        <f t="shared" si="315"/>
        <v>5</v>
      </c>
      <c r="P4030">
        <f t="shared" si="316"/>
        <v>35.92</v>
      </c>
      <c r="Q4030" s="10" t="s">
        <v>8315</v>
      </c>
      <c r="R4030" t="s">
        <v>8316</v>
      </c>
      <c r="S4030" s="14">
        <f t="shared" si="312"/>
        <v>41974.738576388889</v>
      </c>
      <c r="T4030" s="14">
        <f t="shared" si="313"/>
        <v>41994.738576388889</v>
      </c>
      <c r="U4030" s="12">
        <f t="shared" si="314"/>
        <v>2014</v>
      </c>
    </row>
    <row r="4031" spans="1:21" ht="57.6" x14ac:dyDescent="0.3">
      <c r="A4031">
        <v>2883</v>
      </c>
      <c r="B4031" s="3" t="s">
        <v>2883</v>
      </c>
      <c r="C4031" s="3" t="s">
        <v>6993</v>
      </c>
      <c r="D4031" s="6">
        <v>10000</v>
      </c>
      <c r="E4031" s="8">
        <v>1908</v>
      </c>
      <c r="F4031" t="s">
        <v>8220</v>
      </c>
      <c r="G4031" t="s">
        <v>8223</v>
      </c>
      <c r="H4031" t="s">
        <v>8245</v>
      </c>
      <c r="I4031">
        <v>1454734740</v>
      </c>
      <c r="J4031">
        <v>1451684437</v>
      </c>
      <c r="K4031" t="b">
        <v>0</v>
      </c>
      <c r="L4031">
        <v>5</v>
      </c>
      <c r="M4031" t="b">
        <v>0</v>
      </c>
      <c r="N4031" t="s">
        <v>8269</v>
      </c>
      <c r="O4031">
        <f t="shared" si="315"/>
        <v>19</v>
      </c>
      <c r="P4031">
        <f t="shared" si="316"/>
        <v>381.6</v>
      </c>
      <c r="Q4031" s="10" t="s">
        <v>8315</v>
      </c>
      <c r="R4031" t="s">
        <v>8316</v>
      </c>
      <c r="S4031" s="14">
        <f t="shared" si="312"/>
        <v>42370.90320601852</v>
      </c>
      <c r="T4031" s="14">
        <f t="shared" si="313"/>
        <v>42406.207638888889</v>
      </c>
      <c r="U4031" s="12">
        <f t="shared" si="314"/>
        <v>2016</v>
      </c>
    </row>
    <row r="4032" spans="1:21" ht="43.2" x14ac:dyDescent="0.3">
      <c r="A4032">
        <v>2891</v>
      </c>
      <c r="B4032" s="3" t="s">
        <v>2891</v>
      </c>
      <c r="C4032" s="3" t="s">
        <v>7001</v>
      </c>
      <c r="D4032" s="6">
        <v>10000</v>
      </c>
      <c r="E4032" s="8">
        <v>273</v>
      </c>
      <c r="F4032" t="s">
        <v>8220</v>
      </c>
      <c r="G4032" t="s">
        <v>8223</v>
      </c>
      <c r="H4032" t="s">
        <v>8245</v>
      </c>
      <c r="I4032">
        <v>1460751128</v>
      </c>
      <c r="J4032">
        <v>1455570728</v>
      </c>
      <c r="K4032" t="b">
        <v>0</v>
      </c>
      <c r="L4032">
        <v>10</v>
      </c>
      <c r="M4032" t="b">
        <v>0</v>
      </c>
      <c r="N4032" t="s">
        <v>8269</v>
      </c>
      <c r="O4032">
        <f t="shared" si="315"/>
        <v>3</v>
      </c>
      <c r="P4032">
        <f t="shared" si="316"/>
        <v>27.3</v>
      </c>
      <c r="Q4032" s="10" t="s">
        <v>8315</v>
      </c>
      <c r="R4032" t="s">
        <v>8316</v>
      </c>
      <c r="S4032" s="14">
        <f t="shared" si="312"/>
        <v>42415.883425925931</v>
      </c>
      <c r="T4032" s="14">
        <f t="shared" si="313"/>
        <v>42475.84175925926</v>
      </c>
      <c r="U4032" s="12">
        <f t="shared" si="314"/>
        <v>2016</v>
      </c>
    </row>
    <row r="4033" spans="1:21" ht="43.2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>
        <f t="shared" si="316"/>
        <v>0</v>
      </c>
      <c r="Q4033" s="10" t="s">
        <v>8315</v>
      </c>
      <c r="R4033" t="s">
        <v>8316</v>
      </c>
      <c r="S4033" s="14">
        <f t="shared" si="312"/>
        <v>42515.078217592592</v>
      </c>
      <c r="T4033" s="14">
        <f t="shared" si="313"/>
        <v>42575.078217592592</v>
      </c>
      <c r="U4033" s="12">
        <f t="shared" si="314"/>
        <v>2016</v>
      </c>
    </row>
    <row r="4034" spans="1:21" ht="43.2" x14ac:dyDescent="0.3">
      <c r="A4034">
        <v>2913</v>
      </c>
      <c r="B4034" s="3" t="s">
        <v>2913</v>
      </c>
      <c r="C4034" s="3" t="s">
        <v>7023</v>
      </c>
      <c r="D4034" s="6">
        <v>10000</v>
      </c>
      <c r="E4034" s="8">
        <v>2</v>
      </c>
      <c r="F4034" t="s">
        <v>8220</v>
      </c>
      <c r="G4034" t="s">
        <v>8223</v>
      </c>
      <c r="H4034" t="s">
        <v>8245</v>
      </c>
      <c r="I4034">
        <v>1410041339</v>
      </c>
      <c r="J4034">
        <v>1404857339</v>
      </c>
      <c r="K4034" t="b">
        <v>0</v>
      </c>
      <c r="L4034">
        <v>2</v>
      </c>
      <c r="M4034" t="b">
        <v>0</v>
      </c>
      <c r="N4034" t="s">
        <v>8269</v>
      </c>
      <c r="O4034">
        <f t="shared" si="315"/>
        <v>0</v>
      </c>
      <c r="P4034">
        <f t="shared" si="316"/>
        <v>1</v>
      </c>
      <c r="Q4034" s="10" t="s">
        <v>8315</v>
      </c>
      <c r="R4034" t="s">
        <v>8316</v>
      </c>
      <c r="S4034" s="14">
        <f t="shared" si="312"/>
        <v>41828.922905092593</v>
      </c>
      <c r="T4034" s="14">
        <f t="shared" si="313"/>
        <v>41888.922905092593</v>
      </c>
      <c r="U4034" s="12">
        <f t="shared" si="314"/>
        <v>2014</v>
      </c>
    </row>
    <row r="4035" spans="1:21" ht="43.2" x14ac:dyDescent="0.3">
      <c r="A4035">
        <v>3841</v>
      </c>
      <c r="B4035" s="3" t="s">
        <v>3838</v>
      </c>
      <c r="C4035" s="3" t="s">
        <v>7950</v>
      </c>
      <c r="D4035" s="6">
        <v>10000</v>
      </c>
      <c r="E4035" s="8">
        <v>872</v>
      </c>
      <c r="F4035" t="s">
        <v>8220</v>
      </c>
      <c r="G4035" t="s">
        <v>8223</v>
      </c>
      <c r="H4035" t="s">
        <v>8245</v>
      </c>
      <c r="I4035">
        <v>1405882287</v>
      </c>
      <c r="J4035">
        <v>1400698287</v>
      </c>
      <c r="K4035" t="b">
        <v>1</v>
      </c>
      <c r="L4035">
        <v>34</v>
      </c>
      <c r="M4035" t="b">
        <v>0</v>
      </c>
      <c r="N4035" t="s">
        <v>8269</v>
      </c>
      <c r="O4035">
        <f t="shared" si="315"/>
        <v>9</v>
      </c>
      <c r="P4035">
        <f t="shared" si="316"/>
        <v>25.65</v>
      </c>
      <c r="Q4035" s="10" t="s">
        <v>8315</v>
      </c>
      <c r="R4035" t="s">
        <v>8316</v>
      </c>
      <c r="S4035" s="14">
        <f t="shared" ref="S4035:S4098" si="317">(((J4035/60)/60)/24)+DATE(1970,1,1)</f>
        <v>41780.785729166666</v>
      </c>
      <c r="T4035" s="14">
        <f t="shared" ref="T4035:T4098" si="318">(((I4035/60)/60)/24)+DATE(1970,1,1)</f>
        <v>41840.785729166666</v>
      </c>
      <c r="U4035" s="12">
        <f t="shared" ref="U4035:U4098" si="319">YEAR(S4035)</f>
        <v>2014</v>
      </c>
    </row>
    <row r="4036" spans="1:21" ht="43.2" x14ac:dyDescent="0.3">
      <c r="A4036">
        <v>3852</v>
      </c>
      <c r="B4036" s="3" t="s">
        <v>3849</v>
      </c>
      <c r="C4036" s="3" t="s">
        <v>7961</v>
      </c>
      <c r="D4036" s="6">
        <v>10000</v>
      </c>
      <c r="E4036" s="8">
        <v>20</v>
      </c>
      <c r="F4036" t="s">
        <v>8220</v>
      </c>
      <c r="G4036" t="s">
        <v>8223</v>
      </c>
      <c r="H4036" t="s">
        <v>8245</v>
      </c>
      <c r="I4036">
        <v>1427427276</v>
      </c>
      <c r="J4036">
        <v>1425270876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0</v>
      </c>
      <c r="P4036">
        <f t="shared" si="316"/>
        <v>10</v>
      </c>
      <c r="Q4036" s="10" t="s">
        <v>8315</v>
      </c>
      <c r="R4036" t="s">
        <v>8316</v>
      </c>
      <c r="S4036" s="14">
        <f t="shared" si="317"/>
        <v>42065.190694444449</v>
      </c>
      <c r="T4036" s="14">
        <f t="shared" si="318"/>
        <v>42090.149027777778</v>
      </c>
      <c r="U4036" s="12">
        <f t="shared" si="319"/>
        <v>2015</v>
      </c>
    </row>
    <row r="4037" spans="1:21" ht="43.2" x14ac:dyDescent="0.3">
      <c r="A4037">
        <v>3899</v>
      </c>
      <c r="B4037" s="3" t="s">
        <v>3896</v>
      </c>
      <c r="C4037" s="3" t="s">
        <v>8007</v>
      </c>
      <c r="D4037" s="6">
        <v>10000</v>
      </c>
      <c r="E4037" s="8">
        <v>125</v>
      </c>
      <c r="F4037" t="s">
        <v>8220</v>
      </c>
      <c r="G4037" t="s">
        <v>8223</v>
      </c>
      <c r="H4037" t="s">
        <v>8245</v>
      </c>
      <c r="I4037">
        <v>1407868561</v>
      </c>
      <c r="J4037">
        <v>1406140561</v>
      </c>
      <c r="K4037" t="b">
        <v>0</v>
      </c>
      <c r="L4037">
        <v>2</v>
      </c>
      <c r="M4037" t="b">
        <v>0</v>
      </c>
      <c r="N4037" t="s">
        <v>8269</v>
      </c>
      <c r="O4037">
        <f t="shared" si="315"/>
        <v>1</v>
      </c>
      <c r="P4037">
        <f t="shared" si="316"/>
        <v>62.5</v>
      </c>
      <c r="Q4037" s="10" t="s">
        <v>8315</v>
      </c>
      <c r="R4037" t="s">
        <v>8316</v>
      </c>
      <c r="S4037" s="14">
        <f t="shared" si="317"/>
        <v>41843.775011574071</v>
      </c>
      <c r="T4037" s="14">
        <f t="shared" si="318"/>
        <v>41863.775011574071</v>
      </c>
      <c r="U4037" s="12">
        <f t="shared" si="319"/>
        <v>2014</v>
      </c>
    </row>
    <row r="4038" spans="1:21" ht="28.8" x14ac:dyDescent="0.3">
      <c r="A4038">
        <v>3904</v>
      </c>
      <c r="B4038" s="3" t="s">
        <v>3901</v>
      </c>
      <c r="C4038" s="3" t="s">
        <v>8012</v>
      </c>
      <c r="D4038" s="6">
        <v>10000</v>
      </c>
      <c r="E4038" s="8">
        <v>3</v>
      </c>
      <c r="F4038" t="s">
        <v>8220</v>
      </c>
      <c r="G4038" t="s">
        <v>8223</v>
      </c>
      <c r="H4038" t="s">
        <v>8245</v>
      </c>
      <c r="I4038">
        <v>1429074240</v>
      </c>
      <c r="J4038">
        <v>1427866200</v>
      </c>
      <c r="K4038" t="b">
        <v>0</v>
      </c>
      <c r="L4038">
        <v>2</v>
      </c>
      <c r="M4038" t="b">
        <v>0</v>
      </c>
      <c r="N4038" t="s">
        <v>8269</v>
      </c>
      <c r="O4038">
        <f t="shared" si="315"/>
        <v>0</v>
      </c>
      <c r="P4038">
        <f t="shared" si="316"/>
        <v>1.5</v>
      </c>
      <c r="Q4038" s="10" t="s">
        <v>8315</v>
      </c>
      <c r="R4038" t="s">
        <v>8316</v>
      </c>
      <c r="S4038" s="14">
        <f t="shared" si="317"/>
        <v>42095.229166666672</v>
      </c>
      <c r="T4038" s="14">
        <f t="shared" si="318"/>
        <v>42109.211111111115</v>
      </c>
      <c r="U4038" s="12">
        <f t="shared" si="319"/>
        <v>2015</v>
      </c>
    </row>
    <row r="4039" spans="1:21" ht="43.2" x14ac:dyDescent="0.3">
      <c r="A4039">
        <v>3913</v>
      </c>
      <c r="B4039" s="3" t="s">
        <v>3910</v>
      </c>
      <c r="C4039" s="3" t="s">
        <v>8021</v>
      </c>
      <c r="D4039" s="6">
        <v>10000</v>
      </c>
      <c r="E4039" s="8">
        <v>1000</v>
      </c>
      <c r="F4039" t="s">
        <v>8220</v>
      </c>
      <c r="G4039" t="s">
        <v>8223</v>
      </c>
      <c r="H4039" t="s">
        <v>8245</v>
      </c>
      <c r="I4039">
        <v>1448863449</v>
      </c>
      <c r="J4039">
        <v>1446267849</v>
      </c>
      <c r="K4039" t="b">
        <v>0</v>
      </c>
      <c r="L4039">
        <v>7</v>
      </c>
      <c r="M4039" t="b">
        <v>0</v>
      </c>
      <c r="N4039" t="s">
        <v>8269</v>
      </c>
      <c r="O4039">
        <f t="shared" si="315"/>
        <v>10</v>
      </c>
      <c r="P4039">
        <f t="shared" si="316"/>
        <v>142.86000000000001</v>
      </c>
      <c r="Q4039" s="10" t="s">
        <v>8315</v>
      </c>
      <c r="R4039" t="s">
        <v>8316</v>
      </c>
      <c r="S4039" s="14">
        <f t="shared" si="317"/>
        <v>42308.211215277777</v>
      </c>
      <c r="T4039" s="14">
        <f t="shared" si="318"/>
        <v>42338.252881944441</v>
      </c>
      <c r="U4039" s="12">
        <f t="shared" si="319"/>
        <v>2015</v>
      </c>
    </row>
    <row r="4040" spans="1:21" ht="43.2" x14ac:dyDescent="0.3">
      <c r="A4040">
        <v>3930</v>
      </c>
      <c r="B4040" s="3" t="s">
        <v>3927</v>
      </c>
      <c r="C4040" s="3" t="s">
        <v>8038</v>
      </c>
      <c r="D4040" s="6">
        <v>10000</v>
      </c>
      <c r="E4040" s="8">
        <v>0</v>
      </c>
      <c r="F4040" t="s">
        <v>8220</v>
      </c>
      <c r="G4040" t="s">
        <v>8225</v>
      </c>
      <c r="H4040" t="s">
        <v>8247</v>
      </c>
      <c r="I4040">
        <v>1459490400</v>
      </c>
      <c r="J4040">
        <v>1457078868</v>
      </c>
      <c r="K4040" t="b">
        <v>0</v>
      </c>
      <c r="L4040">
        <v>0</v>
      </c>
      <c r="M4040" t="b">
        <v>0</v>
      </c>
      <c r="N4040" t="s">
        <v>8269</v>
      </c>
      <c r="O4040">
        <f t="shared" si="315"/>
        <v>0</v>
      </c>
      <c r="P4040">
        <f t="shared" si="316"/>
        <v>0</v>
      </c>
      <c r="Q4040" s="10" t="s">
        <v>8315</v>
      </c>
      <c r="R4040" t="s">
        <v>8316</v>
      </c>
      <c r="S4040" s="14">
        <f t="shared" si="317"/>
        <v>42433.338749999995</v>
      </c>
      <c r="T4040" s="14">
        <f t="shared" si="318"/>
        <v>42461.25</v>
      </c>
      <c r="U4040" s="12">
        <f t="shared" si="319"/>
        <v>2016</v>
      </c>
    </row>
    <row r="4041" spans="1:21" ht="43.2" x14ac:dyDescent="0.3">
      <c r="A4041">
        <v>3949</v>
      </c>
      <c r="B4041" s="3" t="s">
        <v>3946</v>
      </c>
      <c r="C4041" s="3" t="s">
        <v>8057</v>
      </c>
      <c r="D4041" s="6">
        <v>10000</v>
      </c>
      <c r="E4041" s="8">
        <v>1577</v>
      </c>
      <c r="F4041" t="s">
        <v>8220</v>
      </c>
      <c r="G4041" t="s">
        <v>8225</v>
      </c>
      <c r="H4041" t="s">
        <v>8247</v>
      </c>
      <c r="I4041">
        <v>1423623221</v>
      </c>
      <c r="J4041">
        <v>1421031221</v>
      </c>
      <c r="K4041" t="b">
        <v>0</v>
      </c>
      <c r="L4041">
        <v>32</v>
      </c>
      <c r="M4041" t="b">
        <v>0</v>
      </c>
      <c r="N4041" t="s">
        <v>8269</v>
      </c>
      <c r="O4041">
        <f t="shared" si="315"/>
        <v>16</v>
      </c>
      <c r="P4041">
        <f t="shared" si="316"/>
        <v>49.28</v>
      </c>
      <c r="Q4041" s="10" t="s">
        <v>8315</v>
      </c>
      <c r="R4041" t="s">
        <v>8316</v>
      </c>
      <c r="S4041" s="14">
        <f t="shared" si="317"/>
        <v>42016.120613425926</v>
      </c>
      <c r="T4041" s="14">
        <f t="shared" si="318"/>
        <v>42046.120613425926</v>
      </c>
      <c r="U4041" s="12">
        <f t="shared" si="319"/>
        <v>2015</v>
      </c>
    </row>
    <row r="4042" spans="1:21" ht="43.2" x14ac:dyDescent="0.3">
      <c r="A4042">
        <v>3963</v>
      </c>
      <c r="B4042" s="3" t="s">
        <v>3960</v>
      </c>
      <c r="C4042" s="3" t="s">
        <v>8070</v>
      </c>
      <c r="D4042" s="6">
        <v>10000</v>
      </c>
      <c r="E4042" s="8">
        <v>0</v>
      </c>
      <c r="F4042" t="s">
        <v>8220</v>
      </c>
      <c r="G4042" t="s">
        <v>8228</v>
      </c>
      <c r="H4042" t="s">
        <v>8250</v>
      </c>
      <c r="I4042">
        <v>1447821717</v>
      </c>
      <c r="J4042">
        <v>1445226117</v>
      </c>
      <c r="K4042" t="b">
        <v>0</v>
      </c>
      <c r="L4042">
        <v>0</v>
      </c>
      <c r="M4042" t="b">
        <v>0</v>
      </c>
      <c r="N4042" t="s">
        <v>8269</v>
      </c>
      <c r="O4042">
        <f t="shared" si="315"/>
        <v>0</v>
      </c>
      <c r="P4042">
        <f t="shared" si="316"/>
        <v>0</v>
      </c>
      <c r="Q4042" s="10" t="s">
        <v>8315</v>
      </c>
      <c r="R4042" t="s">
        <v>8316</v>
      </c>
      <c r="S4042" s="14">
        <f t="shared" si="317"/>
        <v>42296.154131944444</v>
      </c>
      <c r="T4042" s="14">
        <f t="shared" si="318"/>
        <v>42326.195798611108</v>
      </c>
      <c r="U4042" s="12">
        <f t="shared" si="319"/>
        <v>2015</v>
      </c>
    </row>
    <row r="4043" spans="1:21" ht="43.2" x14ac:dyDescent="0.3">
      <c r="A4043">
        <v>3992</v>
      </c>
      <c r="B4043" s="3" t="s">
        <v>3988</v>
      </c>
      <c r="C4043" s="3" t="s">
        <v>8098</v>
      </c>
      <c r="D4043" s="6">
        <v>10000</v>
      </c>
      <c r="E4043" s="8">
        <v>541</v>
      </c>
      <c r="F4043" t="s">
        <v>8220</v>
      </c>
      <c r="G4043" t="s">
        <v>8223</v>
      </c>
      <c r="H4043" t="s">
        <v>8245</v>
      </c>
      <c r="I4043">
        <v>1449876859</v>
      </c>
      <c r="J4043">
        <v>1444689259</v>
      </c>
      <c r="K4043" t="b">
        <v>0</v>
      </c>
      <c r="L4043">
        <v>9</v>
      </c>
      <c r="M4043" t="b">
        <v>0</v>
      </c>
      <c r="N4043" t="s">
        <v>8269</v>
      </c>
      <c r="O4043">
        <f t="shared" si="315"/>
        <v>5</v>
      </c>
      <c r="P4043">
        <f t="shared" si="316"/>
        <v>60.11</v>
      </c>
      <c r="Q4043" s="10" t="s">
        <v>8315</v>
      </c>
      <c r="R4043" t="s">
        <v>8316</v>
      </c>
      <c r="S4043" s="14">
        <f t="shared" si="317"/>
        <v>42289.94049768518</v>
      </c>
      <c r="T4043" s="14">
        <f t="shared" si="318"/>
        <v>42349.982164351852</v>
      </c>
      <c r="U4043" s="12">
        <f t="shared" si="319"/>
        <v>2015</v>
      </c>
    </row>
    <row r="4044" spans="1:21" ht="43.2" x14ac:dyDescent="0.3">
      <c r="A4044">
        <v>4017</v>
      </c>
      <c r="B4044" s="3" t="s">
        <v>4013</v>
      </c>
      <c r="C4044" s="3" t="s">
        <v>8122</v>
      </c>
      <c r="D4044" s="6">
        <v>10000</v>
      </c>
      <c r="E4044" s="8">
        <v>105</v>
      </c>
      <c r="F4044" t="s">
        <v>8220</v>
      </c>
      <c r="G4044" t="s">
        <v>8223</v>
      </c>
      <c r="H4044" t="s">
        <v>8245</v>
      </c>
      <c r="I4044">
        <v>1409846874</v>
      </c>
      <c r="J4044">
        <v>1407254874</v>
      </c>
      <c r="K4044" t="b">
        <v>0</v>
      </c>
      <c r="L4044">
        <v>2</v>
      </c>
      <c r="M4044" t="b">
        <v>0</v>
      </c>
      <c r="N4044" t="s">
        <v>8269</v>
      </c>
      <c r="O4044">
        <f t="shared" si="315"/>
        <v>1</v>
      </c>
      <c r="P4044">
        <f t="shared" si="316"/>
        <v>52.5</v>
      </c>
      <c r="Q4044" s="10" t="s">
        <v>8315</v>
      </c>
      <c r="R4044" t="s">
        <v>8316</v>
      </c>
      <c r="S4044" s="14">
        <f t="shared" si="317"/>
        <v>41856.672152777777</v>
      </c>
      <c r="T4044" s="14">
        <f t="shared" si="318"/>
        <v>41886.672152777777</v>
      </c>
      <c r="U4044" s="12">
        <f t="shared" si="319"/>
        <v>2014</v>
      </c>
    </row>
    <row r="4045" spans="1:21" ht="28.8" x14ac:dyDescent="0.3">
      <c r="A4045">
        <v>4035</v>
      </c>
      <c r="B4045" s="3" t="s">
        <v>4031</v>
      </c>
      <c r="C4045" s="3" t="s">
        <v>8140</v>
      </c>
      <c r="D4045" s="6">
        <v>10000</v>
      </c>
      <c r="E4045" s="8">
        <v>3685</v>
      </c>
      <c r="F4045" t="s">
        <v>8220</v>
      </c>
      <c r="G4045" t="s">
        <v>8223</v>
      </c>
      <c r="H4045" t="s">
        <v>8245</v>
      </c>
      <c r="I4045">
        <v>1413925887</v>
      </c>
      <c r="J4045">
        <v>1411333887</v>
      </c>
      <c r="K4045" t="b">
        <v>0</v>
      </c>
      <c r="L4045">
        <v>25</v>
      </c>
      <c r="M4045" t="b">
        <v>0</v>
      </c>
      <c r="N4045" t="s">
        <v>8269</v>
      </c>
      <c r="O4045">
        <f t="shared" si="315"/>
        <v>37</v>
      </c>
      <c r="P4045">
        <f t="shared" si="316"/>
        <v>147.4</v>
      </c>
      <c r="Q4045" s="10" t="s">
        <v>8315</v>
      </c>
      <c r="R4045" t="s">
        <v>8316</v>
      </c>
      <c r="S4045" s="14">
        <f t="shared" si="317"/>
        <v>41903.882951388885</v>
      </c>
      <c r="T4045" s="14">
        <f t="shared" si="318"/>
        <v>41933.882951388885</v>
      </c>
      <c r="U4045" s="12">
        <f t="shared" si="319"/>
        <v>2014</v>
      </c>
    </row>
    <row r="4046" spans="1:21" ht="43.2" x14ac:dyDescent="0.3">
      <c r="A4046">
        <v>4042</v>
      </c>
      <c r="B4046" s="3" t="s">
        <v>4038</v>
      </c>
      <c r="C4046" s="3" t="s">
        <v>8146</v>
      </c>
      <c r="D4046" s="6">
        <v>10000</v>
      </c>
      <c r="E4046" s="8">
        <v>21</v>
      </c>
      <c r="F4046" t="s">
        <v>8220</v>
      </c>
      <c r="G4046" t="s">
        <v>8223</v>
      </c>
      <c r="H4046" t="s">
        <v>8245</v>
      </c>
      <c r="I4046">
        <v>1421781360</v>
      </c>
      <c r="J4046">
        <v>1419213664</v>
      </c>
      <c r="K4046" t="b">
        <v>0</v>
      </c>
      <c r="L4046">
        <v>3</v>
      </c>
      <c r="M4046" t="b">
        <v>0</v>
      </c>
      <c r="N4046" t="s">
        <v>8269</v>
      </c>
      <c r="O4046">
        <f t="shared" si="315"/>
        <v>0</v>
      </c>
      <c r="P4046">
        <f t="shared" si="316"/>
        <v>7</v>
      </c>
      <c r="Q4046" s="10" t="s">
        <v>8315</v>
      </c>
      <c r="R4046" t="s">
        <v>8316</v>
      </c>
      <c r="S4046" s="14">
        <f t="shared" si="317"/>
        <v>41995.084074074075</v>
      </c>
      <c r="T4046" s="14">
        <f t="shared" si="318"/>
        <v>42024.802777777775</v>
      </c>
      <c r="U4046" s="12">
        <f t="shared" si="319"/>
        <v>2014</v>
      </c>
    </row>
    <row r="4047" spans="1:21" ht="43.2" x14ac:dyDescent="0.3">
      <c r="A4047">
        <v>4059</v>
      </c>
      <c r="B4047" s="3" t="s">
        <v>4055</v>
      </c>
      <c r="C4047" s="3" t="s">
        <v>8163</v>
      </c>
      <c r="D4047" s="6">
        <v>10000</v>
      </c>
      <c r="E4047" s="8">
        <v>250</v>
      </c>
      <c r="F4047" t="s">
        <v>8220</v>
      </c>
      <c r="G4047" t="s">
        <v>8228</v>
      </c>
      <c r="H4047" t="s">
        <v>8250</v>
      </c>
      <c r="I4047">
        <v>1410836400</v>
      </c>
      <c r="J4047">
        <v>1408116152</v>
      </c>
      <c r="K4047" t="b">
        <v>0</v>
      </c>
      <c r="L4047">
        <v>7</v>
      </c>
      <c r="M4047" t="b">
        <v>0</v>
      </c>
      <c r="N4047" t="s">
        <v>8269</v>
      </c>
      <c r="O4047">
        <f t="shared" si="315"/>
        <v>3</v>
      </c>
      <c r="P4047">
        <f t="shared" si="316"/>
        <v>35.71</v>
      </c>
      <c r="Q4047" s="10" t="s">
        <v>8315</v>
      </c>
      <c r="R4047" t="s">
        <v>8316</v>
      </c>
      <c r="S4047" s="14">
        <f t="shared" si="317"/>
        <v>41866.640648148146</v>
      </c>
      <c r="T4047" s="14">
        <f t="shared" si="318"/>
        <v>41898.125</v>
      </c>
      <c r="U4047" s="12">
        <f t="shared" si="319"/>
        <v>2014</v>
      </c>
    </row>
    <row r="4048" spans="1:21" ht="57.6" x14ac:dyDescent="0.3">
      <c r="A4048">
        <v>4060</v>
      </c>
      <c r="B4048" s="3" t="s">
        <v>4056</v>
      </c>
      <c r="C4048" s="3" t="s">
        <v>8164</v>
      </c>
      <c r="D4048" s="6">
        <v>10000</v>
      </c>
      <c r="E4048" s="8">
        <v>285</v>
      </c>
      <c r="F4048" t="s">
        <v>8220</v>
      </c>
      <c r="G4048" t="s">
        <v>8228</v>
      </c>
      <c r="H4048" t="s">
        <v>8250</v>
      </c>
      <c r="I4048">
        <v>1403539200</v>
      </c>
      <c r="J4048">
        <v>1400604056</v>
      </c>
      <c r="K4048" t="b">
        <v>0</v>
      </c>
      <c r="L4048">
        <v>5</v>
      </c>
      <c r="M4048" t="b">
        <v>0</v>
      </c>
      <c r="N4048" t="s">
        <v>8269</v>
      </c>
      <c r="O4048">
        <f t="shared" si="315"/>
        <v>3</v>
      </c>
      <c r="P4048">
        <f t="shared" si="316"/>
        <v>57</v>
      </c>
      <c r="Q4048" s="10" t="s">
        <v>8315</v>
      </c>
      <c r="R4048" t="s">
        <v>8316</v>
      </c>
      <c r="S4048" s="14">
        <f t="shared" si="317"/>
        <v>41779.695092592592</v>
      </c>
      <c r="T4048" s="14">
        <f t="shared" si="318"/>
        <v>41813.666666666664</v>
      </c>
      <c r="U4048" s="12">
        <f t="shared" si="319"/>
        <v>2014</v>
      </c>
    </row>
    <row r="4049" spans="1:21" ht="43.2" x14ac:dyDescent="0.3">
      <c r="A4049">
        <v>4097</v>
      </c>
      <c r="B4049" s="3" t="s">
        <v>4093</v>
      </c>
      <c r="C4049" s="3" t="s">
        <v>8200</v>
      </c>
      <c r="D4049" s="6">
        <v>10000</v>
      </c>
      <c r="E4049" s="8">
        <v>0</v>
      </c>
      <c r="F4049" t="s">
        <v>8220</v>
      </c>
      <c r="G4049" t="s">
        <v>8224</v>
      </c>
      <c r="H4049" t="s">
        <v>8246</v>
      </c>
      <c r="I4049">
        <v>1454284500</v>
      </c>
      <c r="J4049">
        <v>1449431237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0" t="s">
        <v>8315</v>
      </c>
      <c r="R4049" t="s">
        <v>8316</v>
      </c>
      <c r="S4049" s="14">
        <f t="shared" si="317"/>
        <v>42344.824502314819</v>
      </c>
      <c r="T4049" s="14">
        <f t="shared" si="318"/>
        <v>42400.996527777781</v>
      </c>
      <c r="U4049" s="12">
        <f t="shared" si="319"/>
        <v>2015</v>
      </c>
    </row>
    <row r="4050" spans="1:21" ht="43.2" x14ac:dyDescent="0.3">
      <c r="A4050">
        <v>3847</v>
      </c>
      <c r="B4050" s="3" t="s">
        <v>3844</v>
      </c>
      <c r="C4050" s="3" t="s">
        <v>7956</v>
      </c>
      <c r="D4050" s="6">
        <v>10500</v>
      </c>
      <c r="E4050" s="8">
        <v>1697</v>
      </c>
      <c r="F4050" t="s">
        <v>8220</v>
      </c>
      <c r="G4050" t="s">
        <v>8223</v>
      </c>
      <c r="H4050" t="s">
        <v>8245</v>
      </c>
      <c r="I4050">
        <v>1437283391</v>
      </c>
      <c r="J4050">
        <v>1433395391</v>
      </c>
      <c r="K4050" t="b">
        <v>1</v>
      </c>
      <c r="L4050">
        <v>9</v>
      </c>
      <c r="M4050" t="b">
        <v>0</v>
      </c>
      <c r="N4050" t="s">
        <v>8269</v>
      </c>
      <c r="O4050">
        <f t="shared" si="315"/>
        <v>16</v>
      </c>
      <c r="P4050">
        <f t="shared" si="316"/>
        <v>188.56</v>
      </c>
      <c r="Q4050" s="10" t="s">
        <v>8315</v>
      </c>
      <c r="R4050" t="s">
        <v>8316</v>
      </c>
      <c r="S4050" s="14">
        <f t="shared" si="317"/>
        <v>42159.224432870367</v>
      </c>
      <c r="T4050" s="14">
        <f t="shared" si="318"/>
        <v>42204.224432870367</v>
      </c>
      <c r="U4050" s="12">
        <f t="shared" si="319"/>
        <v>2015</v>
      </c>
    </row>
    <row r="4051" spans="1:21" ht="28.8" x14ac:dyDescent="0.3">
      <c r="A4051">
        <v>3854</v>
      </c>
      <c r="B4051" s="3" t="s">
        <v>3851</v>
      </c>
      <c r="C4051" s="3" t="s">
        <v>7963</v>
      </c>
      <c r="D4051" s="6">
        <v>11000</v>
      </c>
      <c r="E4051" s="8">
        <v>1788</v>
      </c>
      <c r="F4051" t="s">
        <v>8220</v>
      </c>
      <c r="G4051" t="s">
        <v>8223</v>
      </c>
      <c r="H4051" t="s">
        <v>8245</v>
      </c>
      <c r="I4051">
        <v>1431206058</v>
      </c>
      <c r="J4051">
        <v>1428614058</v>
      </c>
      <c r="K4051" t="b">
        <v>0</v>
      </c>
      <c r="L4051">
        <v>20</v>
      </c>
      <c r="M4051" t="b">
        <v>0</v>
      </c>
      <c r="N4051" t="s">
        <v>8269</v>
      </c>
      <c r="O4051">
        <f t="shared" si="315"/>
        <v>16</v>
      </c>
      <c r="P4051">
        <f t="shared" si="316"/>
        <v>89.4</v>
      </c>
      <c r="Q4051" s="10" t="s">
        <v>8315</v>
      </c>
      <c r="R4051" t="s">
        <v>8316</v>
      </c>
      <c r="S4051" s="14">
        <f t="shared" si="317"/>
        <v>42103.884930555556</v>
      </c>
      <c r="T4051" s="14">
        <f t="shared" si="318"/>
        <v>42133.884930555556</v>
      </c>
      <c r="U4051" s="12">
        <f t="shared" si="319"/>
        <v>2015</v>
      </c>
    </row>
    <row r="4052" spans="1:21" ht="43.2" x14ac:dyDescent="0.3">
      <c r="A4052">
        <v>3983</v>
      </c>
      <c r="B4052" s="3" t="s">
        <v>3979</v>
      </c>
      <c r="C4052" s="3" t="s">
        <v>8089</v>
      </c>
      <c r="D4052" s="6">
        <v>11140</v>
      </c>
      <c r="E4052" s="8">
        <v>3877</v>
      </c>
      <c r="F4052" t="s">
        <v>8220</v>
      </c>
      <c r="G4052" t="s">
        <v>8223</v>
      </c>
      <c r="H4052" t="s">
        <v>8245</v>
      </c>
      <c r="I4052">
        <v>1400569140</v>
      </c>
      <c r="J4052">
        <v>1397854356</v>
      </c>
      <c r="K4052" t="b">
        <v>0</v>
      </c>
      <c r="L4052">
        <v>46</v>
      </c>
      <c r="M4052" t="b">
        <v>0</v>
      </c>
      <c r="N4052" t="s">
        <v>8269</v>
      </c>
      <c r="O4052">
        <f t="shared" si="315"/>
        <v>35</v>
      </c>
      <c r="P4052">
        <f t="shared" si="316"/>
        <v>84.28</v>
      </c>
      <c r="Q4052" s="10" t="s">
        <v>8315</v>
      </c>
      <c r="R4052" t="s">
        <v>8316</v>
      </c>
      <c r="S4052" s="14">
        <f t="shared" si="317"/>
        <v>41747.86986111111</v>
      </c>
      <c r="T4052" s="14">
        <f t="shared" si="318"/>
        <v>41779.290972222225</v>
      </c>
      <c r="U4052" s="12">
        <f t="shared" si="319"/>
        <v>2014</v>
      </c>
    </row>
    <row r="4053" spans="1:21" ht="43.2" x14ac:dyDescent="0.3">
      <c r="A4053">
        <v>2879</v>
      </c>
      <c r="B4053" s="3" t="s">
        <v>2879</v>
      </c>
      <c r="C4053" s="3" t="s">
        <v>6989</v>
      </c>
      <c r="D4053" s="6">
        <v>11200</v>
      </c>
      <c r="E4053" s="8">
        <v>29</v>
      </c>
      <c r="F4053" t="s">
        <v>8220</v>
      </c>
      <c r="G4053" t="s">
        <v>8223</v>
      </c>
      <c r="H4053" t="s">
        <v>8245</v>
      </c>
      <c r="I4053">
        <v>1453310661</v>
      </c>
      <c r="J4053">
        <v>1450718661</v>
      </c>
      <c r="K4053" t="b">
        <v>0</v>
      </c>
      <c r="L4053">
        <v>1</v>
      </c>
      <c r="M4053" t="b">
        <v>0</v>
      </c>
      <c r="N4053" t="s">
        <v>8269</v>
      </c>
      <c r="O4053">
        <f t="shared" si="315"/>
        <v>0</v>
      </c>
      <c r="P4053">
        <f t="shared" si="316"/>
        <v>29</v>
      </c>
      <c r="Q4053" s="10" t="s">
        <v>8315</v>
      </c>
      <c r="R4053" t="s">
        <v>8316</v>
      </c>
      <c r="S4053" s="14">
        <f t="shared" si="317"/>
        <v>42359.725243055553</v>
      </c>
      <c r="T4053" s="14">
        <f t="shared" si="318"/>
        <v>42389.725243055553</v>
      </c>
      <c r="U4053" s="12">
        <f t="shared" si="319"/>
        <v>2015</v>
      </c>
    </row>
    <row r="4054" spans="1:21" ht="43.2" x14ac:dyDescent="0.3">
      <c r="A4054">
        <v>3923</v>
      </c>
      <c r="B4054" s="3" t="s">
        <v>3920</v>
      </c>
      <c r="C4054" s="3" t="s">
        <v>8031</v>
      </c>
      <c r="D4054" s="6">
        <v>11500</v>
      </c>
      <c r="E4054" s="8">
        <v>1384</v>
      </c>
      <c r="F4054" t="s">
        <v>8220</v>
      </c>
      <c r="G4054" t="s">
        <v>8224</v>
      </c>
      <c r="H4054" t="s">
        <v>8246</v>
      </c>
      <c r="I4054">
        <v>1428622271</v>
      </c>
      <c r="J4054">
        <v>1426203071</v>
      </c>
      <c r="K4054" t="b">
        <v>0</v>
      </c>
      <c r="L4054">
        <v>17</v>
      </c>
      <c r="M4054" t="b">
        <v>0</v>
      </c>
      <c r="N4054" t="s">
        <v>8269</v>
      </c>
      <c r="O4054">
        <f t="shared" si="315"/>
        <v>12</v>
      </c>
      <c r="P4054">
        <f t="shared" si="316"/>
        <v>81.41</v>
      </c>
      <c r="Q4054" s="10" t="s">
        <v>8315</v>
      </c>
      <c r="R4054" t="s">
        <v>8316</v>
      </c>
      <c r="S4054" s="14">
        <f t="shared" si="317"/>
        <v>42075.979988425926</v>
      </c>
      <c r="T4054" s="14">
        <f t="shared" si="318"/>
        <v>42103.979988425926</v>
      </c>
      <c r="U4054" s="12">
        <f t="shared" si="319"/>
        <v>2015</v>
      </c>
    </row>
    <row r="4055" spans="1:21" ht="43.2" x14ac:dyDescent="0.3">
      <c r="A4055">
        <v>2880</v>
      </c>
      <c r="B4055" s="3" t="s">
        <v>2880</v>
      </c>
      <c r="C4055" s="3" t="s">
        <v>6990</v>
      </c>
      <c r="D4055" s="6">
        <v>12000</v>
      </c>
      <c r="E4055" s="8">
        <v>2800</v>
      </c>
      <c r="F4055" t="s">
        <v>8220</v>
      </c>
      <c r="G4055" t="s">
        <v>8223</v>
      </c>
      <c r="H4055" t="s">
        <v>8245</v>
      </c>
      <c r="I4055">
        <v>1440090300</v>
      </c>
      <c r="J4055">
        <v>1436305452</v>
      </c>
      <c r="K4055" t="b">
        <v>0</v>
      </c>
      <c r="L4055">
        <v>29</v>
      </c>
      <c r="M4055" t="b">
        <v>0</v>
      </c>
      <c r="N4055" t="s">
        <v>8269</v>
      </c>
      <c r="O4055">
        <f t="shared" si="315"/>
        <v>23</v>
      </c>
      <c r="P4055">
        <f t="shared" si="316"/>
        <v>96.55</v>
      </c>
      <c r="Q4055" s="10" t="s">
        <v>8315</v>
      </c>
      <c r="R4055" t="s">
        <v>8316</v>
      </c>
      <c r="S4055" s="14">
        <f t="shared" si="317"/>
        <v>42192.905694444446</v>
      </c>
      <c r="T4055" s="14">
        <f t="shared" si="318"/>
        <v>42236.711805555555</v>
      </c>
      <c r="U4055" s="12">
        <f t="shared" si="319"/>
        <v>2015</v>
      </c>
    </row>
    <row r="4056" spans="1:21" ht="43.2" x14ac:dyDescent="0.3">
      <c r="A4056">
        <v>2897</v>
      </c>
      <c r="B4056" s="3" t="s">
        <v>2897</v>
      </c>
      <c r="C4056" s="3" t="s">
        <v>7007</v>
      </c>
      <c r="D4056" s="6">
        <v>12000</v>
      </c>
      <c r="E4056" s="8">
        <v>550</v>
      </c>
      <c r="F4056" t="s">
        <v>8220</v>
      </c>
      <c r="G4056" t="s">
        <v>8223</v>
      </c>
      <c r="H4056" t="s">
        <v>8245</v>
      </c>
      <c r="I4056">
        <v>1444577345</v>
      </c>
      <c r="J4056">
        <v>1441985458</v>
      </c>
      <c r="K4056" t="b">
        <v>0</v>
      </c>
      <c r="L4056">
        <v>3</v>
      </c>
      <c r="M4056" t="b">
        <v>0</v>
      </c>
      <c r="N4056" t="s">
        <v>8269</v>
      </c>
      <c r="O4056">
        <f t="shared" si="315"/>
        <v>5</v>
      </c>
      <c r="P4056">
        <f t="shared" si="316"/>
        <v>183.33</v>
      </c>
      <c r="Q4056" s="10" t="s">
        <v>8315</v>
      </c>
      <c r="R4056" t="s">
        <v>8316</v>
      </c>
      <c r="S4056" s="14">
        <f t="shared" si="317"/>
        <v>42258.646504629629</v>
      </c>
      <c r="T4056" s="14">
        <f t="shared" si="318"/>
        <v>42288.645196759258</v>
      </c>
      <c r="U4056" s="12">
        <f t="shared" si="319"/>
        <v>2015</v>
      </c>
    </row>
    <row r="4057" spans="1:21" ht="43.2" x14ac:dyDescent="0.3">
      <c r="A4057">
        <v>3932</v>
      </c>
      <c r="B4057" s="3" t="s">
        <v>3929</v>
      </c>
      <c r="C4057" s="3" t="s">
        <v>8040</v>
      </c>
      <c r="D4057" s="6">
        <v>12000</v>
      </c>
      <c r="E4057" s="8">
        <v>1</v>
      </c>
      <c r="F4057" t="s">
        <v>8220</v>
      </c>
      <c r="G4057" t="s">
        <v>8223</v>
      </c>
      <c r="H4057" t="s">
        <v>8245</v>
      </c>
      <c r="I4057">
        <v>1458097364</v>
      </c>
      <c r="J4057">
        <v>1455508964</v>
      </c>
      <c r="K4057" t="b">
        <v>0</v>
      </c>
      <c r="L4057">
        <v>1</v>
      </c>
      <c r="M4057" t="b">
        <v>0</v>
      </c>
      <c r="N4057" t="s">
        <v>8269</v>
      </c>
      <c r="O4057">
        <f t="shared" si="315"/>
        <v>0</v>
      </c>
      <c r="P4057">
        <f t="shared" si="316"/>
        <v>1</v>
      </c>
      <c r="Q4057" s="10" t="s">
        <v>8315</v>
      </c>
      <c r="R4057" t="s">
        <v>8316</v>
      </c>
      <c r="S4057" s="14">
        <f t="shared" si="317"/>
        <v>42415.168564814812</v>
      </c>
      <c r="T4057" s="14">
        <f t="shared" si="318"/>
        <v>42445.126898148148</v>
      </c>
      <c r="U4057" s="12">
        <f t="shared" si="319"/>
        <v>2016</v>
      </c>
    </row>
    <row r="4058" spans="1:21" ht="43.2" x14ac:dyDescent="0.3">
      <c r="A4058">
        <v>2862</v>
      </c>
      <c r="B4058" s="3" t="s">
        <v>2862</v>
      </c>
      <c r="C4058" s="3" t="s">
        <v>6972</v>
      </c>
      <c r="D4058" s="6">
        <v>12700</v>
      </c>
      <c r="E4058" s="8">
        <v>55</v>
      </c>
      <c r="F4058" t="s">
        <v>8220</v>
      </c>
      <c r="G4058" t="s">
        <v>8223</v>
      </c>
      <c r="H4058" t="s">
        <v>8245</v>
      </c>
      <c r="I4058">
        <v>1403636229</v>
      </c>
      <c r="J4058">
        <v>1401044229</v>
      </c>
      <c r="K4058" t="b">
        <v>0</v>
      </c>
      <c r="L4058">
        <v>3</v>
      </c>
      <c r="M4058" t="b">
        <v>0</v>
      </c>
      <c r="N4058" t="s">
        <v>8269</v>
      </c>
      <c r="O4058">
        <f t="shared" si="315"/>
        <v>0</v>
      </c>
      <c r="P4058">
        <f t="shared" si="316"/>
        <v>18.329999999999998</v>
      </c>
      <c r="Q4058" s="10" t="s">
        <v>8315</v>
      </c>
      <c r="R4058" t="s">
        <v>8316</v>
      </c>
      <c r="S4058" s="14">
        <f t="shared" si="317"/>
        <v>41784.789687500001</v>
      </c>
      <c r="T4058" s="14">
        <f t="shared" si="318"/>
        <v>41814.789687500001</v>
      </c>
      <c r="U4058" s="12">
        <f t="shared" si="319"/>
        <v>2014</v>
      </c>
    </row>
    <row r="4059" spans="1:21" ht="43.2" x14ac:dyDescent="0.3">
      <c r="A4059">
        <v>3848</v>
      </c>
      <c r="B4059" s="3" t="s">
        <v>3845</v>
      </c>
      <c r="C4059" s="3" t="s">
        <v>7957</v>
      </c>
      <c r="D4059" s="6">
        <v>13000</v>
      </c>
      <c r="E4059" s="8">
        <v>2129</v>
      </c>
      <c r="F4059" t="s">
        <v>8220</v>
      </c>
      <c r="G4059" t="s">
        <v>8223</v>
      </c>
      <c r="H4059" t="s">
        <v>8245</v>
      </c>
      <c r="I4059">
        <v>1445196989</v>
      </c>
      <c r="J4059">
        <v>1442604989</v>
      </c>
      <c r="K4059" t="b">
        <v>1</v>
      </c>
      <c r="L4059">
        <v>43</v>
      </c>
      <c r="M4059" t="b">
        <v>0</v>
      </c>
      <c r="N4059" t="s">
        <v>8269</v>
      </c>
      <c r="O4059">
        <f t="shared" ref="O4059:O4115" si="320">ROUND(E4059/D4059*100,0)</f>
        <v>16</v>
      </c>
      <c r="P4059">
        <f t="shared" ref="P4059:P4115" si="321">IFERROR(ROUND(E4059/L4059,2),0)</f>
        <v>49.51</v>
      </c>
      <c r="Q4059" s="10" t="s">
        <v>8315</v>
      </c>
      <c r="R4059" t="s">
        <v>8316</v>
      </c>
      <c r="S4059" s="14">
        <f t="shared" si="317"/>
        <v>42265.817002314812</v>
      </c>
      <c r="T4059" s="14">
        <f t="shared" si="318"/>
        <v>42295.817002314812</v>
      </c>
      <c r="U4059" s="12">
        <f t="shared" si="319"/>
        <v>2015</v>
      </c>
    </row>
    <row r="4060" spans="1:21" ht="43.2" x14ac:dyDescent="0.3">
      <c r="A4060">
        <v>4034</v>
      </c>
      <c r="B4060" s="3" t="s">
        <v>4030</v>
      </c>
      <c r="C4060" s="3" t="s">
        <v>8139</v>
      </c>
      <c r="D4060" s="6">
        <v>13500</v>
      </c>
      <c r="E4060" s="8">
        <v>200</v>
      </c>
      <c r="F4060" t="s">
        <v>8220</v>
      </c>
      <c r="G4060" t="s">
        <v>8223</v>
      </c>
      <c r="H4060" t="s">
        <v>8245</v>
      </c>
      <c r="I4060">
        <v>1428097450</v>
      </c>
      <c r="J4060">
        <v>1425509050</v>
      </c>
      <c r="K4060" t="b">
        <v>0</v>
      </c>
      <c r="L4060">
        <v>2</v>
      </c>
      <c r="M4060" t="b">
        <v>0</v>
      </c>
      <c r="N4060" t="s">
        <v>8269</v>
      </c>
      <c r="O4060">
        <f t="shared" si="320"/>
        <v>1</v>
      </c>
      <c r="P4060">
        <f t="shared" si="321"/>
        <v>100</v>
      </c>
      <c r="Q4060" s="10" t="s">
        <v>8315</v>
      </c>
      <c r="R4060" t="s">
        <v>8316</v>
      </c>
      <c r="S4060" s="14">
        <f t="shared" si="317"/>
        <v>42067.947337962964</v>
      </c>
      <c r="T4060" s="14">
        <f t="shared" si="318"/>
        <v>42097.905671296292</v>
      </c>
      <c r="U4060" s="12">
        <f t="shared" si="319"/>
        <v>2015</v>
      </c>
    </row>
    <row r="4061" spans="1:21" ht="43.2" x14ac:dyDescent="0.3">
      <c r="A4061">
        <v>3971</v>
      </c>
      <c r="B4061" s="3" t="s">
        <v>3968</v>
      </c>
      <c r="C4061" s="3" t="s">
        <v>8078</v>
      </c>
      <c r="D4061" s="6">
        <v>14000</v>
      </c>
      <c r="E4061" s="8">
        <v>136</v>
      </c>
      <c r="F4061" t="s">
        <v>8220</v>
      </c>
      <c r="G4061" t="s">
        <v>8223</v>
      </c>
      <c r="H4061" t="s">
        <v>8245</v>
      </c>
      <c r="I4061">
        <v>1405947126</v>
      </c>
      <c r="J4061">
        <v>1403355126</v>
      </c>
      <c r="K4061" t="b">
        <v>0</v>
      </c>
      <c r="L4061">
        <v>6</v>
      </c>
      <c r="M4061" t="b">
        <v>0</v>
      </c>
      <c r="N4061" t="s">
        <v>8269</v>
      </c>
      <c r="O4061">
        <f t="shared" si="320"/>
        <v>1</v>
      </c>
      <c r="P4061">
        <f t="shared" si="321"/>
        <v>22.67</v>
      </c>
      <c r="Q4061" s="10" t="s">
        <v>8315</v>
      </c>
      <c r="R4061" t="s">
        <v>8316</v>
      </c>
      <c r="S4061" s="14">
        <f t="shared" si="317"/>
        <v>41811.536180555559</v>
      </c>
      <c r="T4061" s="14">
        <f t="shared" si="318"/>
        <v>41841.536180555559</v>
      </c>
      <c r="U4061" s="12">
        <f t="shared" si="319"/>
        <v>2014</v>
      </c>
    </row>
    <row r="4062" spans="1:21" ht="43.2" x14ac:dyDescent="0.3">
      <c r="A4062">
        <v>2912</v>
      </c>
      <c r="B4062" s="3" t="s">
        <v>2912</v>
      </c>
      <c r="C4062" s="3" t="s">
        <v>7022</v>
      </c>
      <c r="D4062" s="6">
        <v>14440</v>
      </c>
      <c r="E4062" s="8">
        <v>2030</v>
      </c>
      <c r="F4062" t="s">
        <v>8220</v>
      </c>
      <c r="G4062" t="s">
        <v>8223</v>
      </c>
      <c r="H4062" t="s">
        <v>8245</v>
      </c>
      <c r="I4062">
        <v>1452827374</v>
      </c>
      <c r="J4062">
        <v>1450235374</v>
      </c>
      <c r="K4062" t="b">
        <v>0</v>
      </c>
      <c r="L4062">
        <v>26</v>
      </c>
      <c r="M4062" t="b">
        <v>0</v>
      </c>
      <c r="N4062" t="s">
        <v>8269</v>
      </c>
      <c r="O4062">
        <f t="shared" si="320"/>
        <v>14</v>
      </c>
      <c r="P4062">
        <f t="shared" si="321"/>
        <v>78.08</v>
      </c>
      <c r="Q4062" s="10" t="s">
        <v>8315</v>
      </c>
      <c r="R4062" t="s">
        <v>8316</v>
      </c>
      <c r="S4062" s="14">
        <f t="shared" si="317"/>
        <v>42354.131643518514</v>
      </c>
      <c r="T4062" s="14">
        <f t="shared" si="318"/>
        <v>42384.131643518514</v>
      </c>
      <c r="U4062" s="12">
        <f t="shared" si="319"/>
        <v>2015</v>
      </c>
    </row>
    <row r="4063" spans="1:21" ht="57.6" x14ac:dyDescent="0.3">
      <c r="A4063">
        <v>2868</v>
      </c>
      <c r="B4063" s="3" t="s">
        <v>2868</v>
      </c>
      <c r="C4063" s="3" t="s">
        <v>6978</v>
      </c>
      <c r="D4063" s="6">
        <v>15000</v>
      </c>
      <c r="E4063" s="8">
        <v>6301.76</v>
      </c>
      <c r="F4063" t="s">
        <v>8220</v>
      </c>
      <c r="G4063" t="s">
        <v>8223</v>
      </c>
      <c r="H4063" t="s">
        <v>8245</v>
      </c>
      <c r="I4063">
        <v>1475697054</v>
      </c>
      <c r="J4063">
        <v>1473105054</v>
      </c>
      <c r="K4063" t="b">
        <v>0</v>
      </c>
      <c r="L4063">
        <v>60</v>
      </c>
      <c r="M4063" t="b">
        <v>0</v>
      </c>
      <c r="N4063" t="s">
        <v>8269</v>
      </c>
      <c r="O4063">
        <f t="shared" si="320"/>
        <v>42</v>
      </c>
      <c r="P4063">
        <f t="shared" si="321"/>
        <v>105.03</v>
      </c>
      <c r="Q4063" s="10" t="s">
        <v>8315</v>
      </c>
      <c r="R4063" t="s">
        <v>8316</v>
      </c>
      <c r="S4063" s="14">
        <f t="shared" si="317"/>
        <v>42618.827013888891</v>
      </c>
      <c r="T4063" s="14">
        <f t="shared" si="318"/>
        <v>42648.827013888891</v>
      </c>
      <c r="U4063" s="12">
        <f t="shared" si="319"/>
        <v>2016</v>
      </c>
    </row>
    <row r="4064" spans="1:21" ht="43.2" x14ac:dyDescent="0.3">
      <c r="A4064">
        <v>3890</v>
      </c>
      <c r="B4064" s="3" t="s">
        <v>3887</v>
      </c>
      <c r="C4064" s="3" t="s">
        <v>7998</v>
      </c>
      <c r="D4064" s="6">
        <v>15000</v>
      </c>
      <c r="E4064" s="8">
        <v>2524</v>
      </c>
      <c r="F4064" t="s">
        <v>8220</v>
      </c>
      <c r="G4064" t="s">
        <v>8223</v>
      </c>
      <c r="H4064" t="s">
        <v>8245</v>
      </c>
      <c r="I4064">
        <v>1439662344</v>
      </c>
      <c r="J4064">
        <v>1434478344</v>
      </c>
      <c r="K4064" t="b">
        <v>0</v>
      </c>
      <c r="L4064">
        <v>8</v>
      </c>
      <c r="M4064" t="b">
        <v>0</v>
      </c>
      <c r="N4064" t="s">
        <v>8269</v>
      </c>
      <c r="O4064">
        <f t="shared" si="320"/>
        <v>17</v>
      </c>
      <c r="P4064">
        <f t="shared" si="321"/>
        <v>315.5</v>
      </c>
      <c r="Q4064" s="10" t="s">
        <v>8315</v>
      </c>
      <c r="R4064" t="s">
        <v>8316</v>
      </c>
      <c r="S4064" s="14">
        <f t="shared" si="317"/>
        <v>42171.758611111116</v>
      </c>
      <c r="T4064" s="14">
        <f t="shared" si="318"/>
        <v>42231.758611111116</v>
      </c>
      <c r="U4064" s="12">
        <f t="shared" si="319"/>
        <v>2015</v>
      </c>
    </row>
    <row r="4065" spans="1:21" ht="43.2" x14ac:dyDescent="0.3">
      <c r="A4065">
        <v>3894</v>
      </c>
      <c r="B4065" s="3" t="s">
        <v>3891</v>
      </c>
      <c r="C4065" s="3" t="s">
        <v>8002</v>
      </c>
      <c r="D4065" s="6">
        <v>15000</v>
      </c>
      <c r="E4065" s="8">
        <v>520</v>
      </c>
      <c r="F4065" t="s">
        <v>8220</v>
      </c>
      <c r="G4065" t="s">
        <v>8223</v>
      </c>
      <c r="H4065" t="s">
        <v>8245</v>
      </c>
      <c r="I4065">
        <v>1481000340</v>
      </c>
      <c r="J4065">
        <v>1478386812</v>
      </c>
      <c r="K4065" t="b">
        <v>0</v>
      </c>
      <c r="L4065">
        <v>11</v>
      </c>
      <c r="M4065" t="b">
        <v>0</v>
      </c>
      <c r="N4065" t="s">
        <v>8269</v>
      </c>
      <c r="O4065">
        <f t="shared" si="320"/>
        <v>3</v>
      </c>
      <c r="P4065">
        <f t="shared" si="321"/>
        <v>47.27</v>
      </c>
      <c r="Q4065" s="10" t="s">
        <v>8315</v>
      </c>
      <c r="R4065" t="s">
        <v>8316</v>
      </c>
      <c r="S4065" s="14">
        <f t="shared" si="317"/>
        <v>42679.958472222221</v>
      </c>
      <c r="T4065" s="14">
        <f t="shared" si="318"/>
        <v>42710.207638888889</v>
      </c>
      <c r="U4065" s="12">
        <f t="shared" si="319"/>
        <v>2016</v>
      </c>
    </row>
    <row r="4066" spans="1:21" ht="43.2" x14ac:dyDescent="0.3">
      <c r="A4066">
        <v>3912</v>
      </c>
      <c r="B4066" s="3" t="s">
        <v>3909</v>
      </c>
      <c r="C4066" s="3" t="s">
        <v>8020</v>
      </c>
      <c r="D4066" s="6">
        <v>15000</v>
      </c>
      <c r="E4066" s="8">
        <v>1</v>
      </c>
      <c r="F4066" t="s">
        <v>8220</v>
      </c>
      <c r="G4066" t="s">
        <v>8223</v>
      </c>
      <c r="H4066" t="s">
        <v>8245</v>
      </c>
      <c r="I4066">
        <v>1429936500</v>
      </c>
      <c r="J4066">
        <v>1424759330</v>
      </c>
      <c r="K4066" t="b">
        <v>0</v>
      </c>
      <c r="L4066">
        <v>1</v>
      </c>
      <c r="M4066" t="b">
        <v>0</v>
      </c>
      <c r="N4066" t="s">
        <v>8269</v>
      </c>
      <c r="O4066">
        <f t="shared" si="320"/>
        <v>0</v>
      </c>
      <c r="P4066">
        <f t="shared" si="321"/>
        <v>1</v>
      </c>
      <c r="Q4066" s="10" t="s">
        <v>8315</v>
      </c>
      <c r="R4066" t="s">
        <v>8316</v>
      </c>
      <c r="S4066" s="14">
        <f t="shared" si="317"/>
        <v>42059.270023148143</v>
      </c>
      <c r="T4066" s="14">
        <f t="shared" si="318"/>
        <v>42119.190972222219</v>
      </c>
      <c r="U4066" s="12">
        <f t="shared" si="319"/>
        <v>2015</v>
      </c>
    </row>
    <row r="4067" spans="1:21" ht="43.2" x14ac:dyDescent="0.3">
      <c r="A4067">
        <v>3924</v>
      </c>
      <c r="B4067" s="3" t="s">
        <v>3921</v>
      </c>
      <c r="C4067" s="3" t="s">
        <v>8032</v>
      </c>
      <c r="D4067" s="6">
        <v>15000</v>
      </c>
      <c r="E4067" s="8">
        <v>2290</v>
      </c>
      <c r="F4067" t="s">
        <v>8220</v>
      </c>
      <c r="G4067" t="s">
        <v>8223</v>
      </c>
      <c r="H4067" t="s">
        <v>8245</v>
      </c>
      <c r="I4067">
        <v>1403823722</v>
      </c>
      <c r="J4067">
        <v>1401231722</v>
      </c>
      <c r="K4067" t="b">
        <v>0</v>
      </c>
      <c r="L4067">
        <v>40</v>
      </c>
      <c r="M4067" t="b">
        <v>0</v>
      </c>
      <c r="N4067" t="s">
        <v>8269</v>
      </c>
      <c r="O4067">
        <f t="shared" si="320"/>
        <v>15</v>
      </c>
      <c r="P4067">
        <f t="shared" si="321"/>
        <v>57.25</v>
      </c>
      <c r="Q4067" s="10" t="s">
        <v>8315</v>
      </c>
      <c r="R4067" t="s">
        <v>8316</v>
      </c>
      <c r="S4067" s="14">
        <f t="shared" si="317"/>
        <v>41786.959745370368</v>
      </c>
      <c r="T4067" s="14">
        <f t="shared" si="318"/>
        <v>41816.959745370368</v>
      </c>
      <c r="U4067" s="12">
        <f t="shared" si="319"/>
        <v>2014</v>
      </c>
    </row>
    <row r="4068" spans="1:21" ht="57.6" x14ac:dyDescent="0.3">
      <c r="A4068">
        <v>3970</v>
      </c>
      <c r="B4068" s="3" t="s">
        <v>3967</v>
      </c>
      <c r="C4068" s="3" t="s">
        <v>8077</v>
      </c>
      <c r="D4068" s="6">
        <v>15000</v>
      </c>
      <c r="E4068" s="8">
        <v>11</v>
      </c>
      <c r="F4068" t="s">
        <v>8220</v>
      </c>
      <c r="G4068" t="s">
        <v>8223</v>
      </c>
      <c r="H4068" t="s">
        <v>8245</v>
      </c>
      <c r="I4068">
        <v>1460925811</v>
      </c>
      <c r="J4068">
        <v>1458333811</v>
      </c>
      <c r="K4068" t="b">
        <v>0</v>
      </c>
      <c r="L4068">
        <v>2</v>
      </c>
      <c r="M4068" t="b">
        <v>0</v>
      </c>
      <c r="N4068" t="s">
        <v>8269</v>
      </c>
      <c r="O4068">
        <f t="shared" si="320"/>
        <v>0</v>
      </c>
      <c r="P4068">
        <f t="shared" si="321"/>
        <v>5.5</v>
      </c>
      <c r="Q4068" s="10" t="s">
        <v>8315</v>
      </c>
      <c r="R4068" t="s">
        <v>8316</v>
      </c>
      <c r="S4068" s="14">
        <f t="shared" si="317"/>
        <v>42447.863553240735</v>
      </c>
      <c r="T4068" s="14">
        <f t="shared" si="318"/>
        <v>42477.863553240735</v>
      </c>
      <c r="U4068" s="12">
        <f t="shared" si="319"/>
        <v>2016</v>
      </c>
    </row>
    <row r="4069" spans="1:21" ht="43.2" x14ac:dyDescent="0.3">
      <c r="A4069">
        <v>4021</v>
      </c>
      <c r="B4069" s="3" t="s">
        <v>4017</v>
      </c>
      <c r="C4069" s="3" t="s">
        <v>8126</v>
      </c>
      <c r="D4069" s="6">
        <v>15000</v>
      </c>
      <c r="E4069" s="8">
        <v>125</v>
      </c>
      <c r="F4069" t="s">
        <v>8220</v>
      </c>
      <c r="G4069" t="s">
        <v>8223</v>
      </c>
      <c r="H4069" t="s">
        <v>8245</v>
      </c>
      <c r="I4069">
        <v>1414360358</v>
      </c>
      <c r="J4069">
        <v>1409176358</v>
      </c>
      <c r="K4069" t="b">
        <v>0</v>
      </c>
      <c r="L4069">
        <v>2</v>
      </c>
      <c r="M4069" t="b">
        <v>0</v>
      </c>
      <c r="N4069" t="s">
        <v>8269</v>
      </c>
      <c r="O4069">
        <f t="shared" si="320"/>
        <v>1</v>
      </c>
      <c r="P4069">
        <f t="shared" si="321"/>
        <v>62.5</v>
      </c>
      <c r="Q4069" s="10" t="s">
        <v>8315</v>
      </c>
      <c r="R4069" t="s">
        <v>8316</v>
      </c>
      <c r="S4069" s="14">
        <f t="shared" si="317"/>
        <v>41878.911550925928</v>
      </c>
      <c r="T4069" s="14">
        <f t="shared" si="318"/>
        <v>41938.911550925928</v>
      </c>
      <c r="U4069" s="12">
        <f t="shared" si="319"/>
        <v>2014</v>
      </c>
    </row>
    <row r="4070" spans="1:21" ht="57.6" x14ac:dyDescent="0.3">
      <c r="A4070">
        <v>4066</v>
      </c>
      <c r="B4070" s="3" t="s">
        <v>4062</v>
      </c>
      <c r="C4070" s="3" t="s">
        <v>8170</v>
      </c>
      <c r="D4070" s="6">
        <v>15000</v>
      </c>
      <c r="E4070" s="8">
        <v>25</v>
      </c>
      <c r="F4070" t="s">
        <v>8220</v>
      </c>
      <c r="G4070" t="s">
        <v>8223</v>
      </c>
      <c r="H4070" t="s">
        <v>8245</v>
      </c>
      <c r="I4070">
        <v>1463619388</v>
      </c>
      <c r="J4070">
        <v>1461027388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0</v>
      </c>
      <c r="P4070">
        <f t="shared" si="321"/>
        <v>25</v>
      </c>
      <c r="Q4070" s="10" t="s">
        <v>8315</v>
      </c>
      <c r="R4070" t="s">
        <v>8316</v>
      </c>
      <c r="S4070" s="14">
        <f t="shared" si="317"/>
        <v>42479.039212962962</v>
      </c>
      <c r="T4070" s="14">
        <f t="shared" si="318"/>
        <v>42509.039212962962</v>
      </c>
      <c r="U4070" s="12">
        <f t="shared" si="319"/>
        <v>2016</v>
      </c>
    </row>
    <row r="4071" spans="1:21" ht="43.2" x14ac:dyDescent="0.3">
      <c r="A4071">
        <v>4077</v>
      </c>
      <c r="B4071" s="3" t="s">
        <v>4073</v>
      </c>
      <c r="C4071" s="3" t="s">
        <v>8180</v>
      </c>
      <c r="D4071" s="6">
        <v>15000</v>
      </c>
      <c r="E4071" s="8">
        <v>1335</v>
      </c>
      <c r="F4071" t="s">
        <v>8220</v>
      </c>
      <c r="G4071" t="s">
        <v>8223</v>
      </c>
      <c r="H4071" t="s">
        <v>8245</v>
      </c>
      <c r="I4071">
        <v>1482339794</v>
      </c>
      <c r="J4071">
        <v>1479747794</v>
      </c>
      <c r="K4071" t="b">
        <v>0</v>
      </c>
      <c r="L4071">
        <v>6</v>
      </c>
      <c r="M4071" t="b">
        <v>0</v>
      </c>
      <c r="N4071" t="s">
        <v>8269</v>
      </c>
      <c r="O4071">
        <f t="shared" si="320"/>
        <v>9</v>
      </c>
      <c r="P4071">
        <f t="shared" si="321"/>
        <v>222.5</v>
      </c>
      <c r="Q4071" s="10" t="s">
        <v>8315</v>
      </c>
      <c r="R4071" t="s">
        <v>8316</v>
      </c>
      <c r="S4071" s="14">
        <f t="shared" si="317"/>
        <v>42695.7105787037</v>
      </c>
      <c r="T4071" s="14">
        <f t="shared" si="318"/>
        <v>42725.7105787037</v>
      </c>
      <c r="U4071" s="12">
        <f t="shared" si="319"/>
        <v>2016</v>
      </c>
    </row>
    <row r="4072" spans="1:21" ht="43.2" x14ac:dyDescent="0.3">
      <c r="A4072">
        <v>4048</v>
      </c>
      <c r="B4072" s="3" t="s">
        <v>4044</v>
      </c>
      <c r="C4072" s="3" t="s">
        <v>8152</v>
      </c>
      <c r="D4072" s="6">
        <v>17000</v>
      </c>
      <c r="E4072" s="8">
        <v>3001</v>
      </c>
      <c r="F4072" t="s">
        <v>8220</v>
      </c>
      <c r="G4072" t="s">
        <v>8224</v>
      </c>
      <c r="H4072" t="s">
        <v>8246</v>
      </c>
      <c r="I4072">
        <v>1460373187</v>
      </c>
      <c r="J4072">
        <v>1457352787</v>
      </c>
      <c r="K4072" t="b">
        <v>0</v>
      </c>
      <c r="L4072">
        <v>91</v>
      </c>
      <c r="M4072" t="b">
        <v>0</v>
      </c>
      <c r="N4072" t="s">
        <v>8269</v>
      </c>
      <c r="O4072">
        <f t="shared" si="320"/>
        <v>18</v>
      </c>
      <c r="P4072">
        <f t="shared" si="321"/>
        <v>32.979999999999997</v>
      </c>
      <c r="Q4072" s="10" t="s">
        <v>8315</v>
      </c>
      <c r="R4072" t="s">
        <v>8316</v>
      </c>
      <c r="S4072" s="14">
        <f t="shared" si="317"/>
        <v>42436.509108796294</v>
      </c>
      <c r="T4072" s="14">
        <f t="shared" si="318"/>
        <v>42471.467442129629</v>
      </c>
      <c r="U4072" s="12">
        <f t="shared" si="319"/>
        <v>2016</v>
      </c>
    </row>
    <row r="4073" spans="1:21" ht="43.2" x14ac:dyDescent="0.3">
      <c r="A4073">
        <v>3953</v>
      </c>
      <c r="B4073" s="3" t="s">
        <v>3950</v>
      </c>
      <c r="C4073" s="3" t="s">
        <v>8060</v>
      </c>
      <c r="D4073" s="6">
        <v>17600</v>
      </c>
      <c r="E4073" s="8">
        <v>0</v>
      </c>
      <c r="F4073" t="s">
        <v>8220</v>
      </c>
      <c r="G4073" t="s">
        <v>8223</v>
      </c>
      <c r="H4073" t="s">
        <v>8245</v>
      </c>
      <c r="I4073">
        <v>1469834940</v>
      </c>
      <c r="J4073">
        <v>1467162586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s="10" t="s">
        <v>8315</v>
      </c>
      <c r="R4073" t="s">
        <v>8316</v>
      </c>
      <c r="S4073" s="14">
        <f t="shared" si="317"/>
        <v>42550.048449074078</v>
      </c>
      <c r="T4073" s="14">
        <f t="shared" si="318"/>
        <v>42580.978472222225</v>
      </c>
      <c r="U4073" s="12">
        <f t="shared" si="319"/>
        <v>2016</v>
      </c>
    </row>
    <row r="4074" spans="1:21" ht="28.8" x14ac:dyDescent="0.3">
      <c r="A4074">
        <v>4022</v>
      </c>
      <c r="B4074" s="3" t="s">
        <v>4018</v>
      </c>
      <c r="C4074" s="3" t="s">
        <v>8127</v>
      </c>
      <c r="D4074" s="6">
        <v>18000</v>
      </c>
      <c r="E4074" s="8">
        <v>12521</v>
      </c>
      <c r="F4074" t="s">
        <v>8220</v>
      </c>
      <c r="G4074" t="s">
        <v>8223</v>
      </c>
      <c r="H4074" t="s">
        <v>8245</v>
      </c>
      <c r="I4074">
        <v>1422759240</v>
      </c>
      <c r="J4074">
        <v>1418824867</v>
      </c>
      <c r="K4074" t="b">
        <v>0</v>
      </c>
      <c r="L4074">
        <v>197</v>
      </c>
      <c r="M4074" t="b">
        <v>0</v>
      </c>
      <c r="N4074" t="s">
        <v>8269</v>
      </c>
      <c r="O4074">
        <f t="shared" si="320"/>
        <v>70</v>
      </c>
      <c r="P4074">
        <f t="shared" si="321"/>
        <v>63.56</v>
      </c>
      <c r="Q4074" s="10" t="s">
        <v>8315</v>
      </c>
      <c r="R4074" t="s">
        <v>8316</v>
      </c>
      <c r="S4074" s="14">
        <f t="shared" si="317"/>
        <v>41990.584108796291</v>
      </c>
      <c r="T4074" s="14">
        <f t="shared" si="318"/>
        <v>42036.120833333334</v>
      </c>
      <c r="U4074" s="12">
        <f t="shared" si="319"/>
        <v>2014</v>
      </c>
    </row>
    <row r="4075" spans="1:21" ht="57.6" x14ac:dyDescent="0.3">
      <c r="A4075">
        <v>2869</v>
      </c>
      <c r="B4075" s="3" t="s">
        <v>2869</v>
      </c>
      <c r="C4075" s="3" t="s">
        <v>6979</v>
      </c>
      <c r="D4075" s="6">
        <v>20000</v>
      </c>
      <c r="E4075" s="8">
        <v>177</v>
      </c>
      <c r="F4075" t="s">
        <v>8220</v>
      </c>
      <c r="G4075" t="s">
        <v>8223</v>
      </c>
      <c r="H4075" t="s">
        <v>8245</v>
      </c>
      <c r="I4075">
        <v>1468937681</v>
      </c>
      <c r="J4075">
        <v>1466345681</v>
      </c>
      <c r="K4075" t="b">
        <v>0</v>
      </c>
      <c r="L4075">
        <v>5</v>
      </c>
      <c r="M4075" t="b">
        <v>0</v>
      </c>
      <c r="N4075" t="s">
        <v>8269</v>
      </c>
      <c r="O4075">
        <f t="shared" si="320"/>
        <v>1</v>
      </c>
      <c r="P4075">
        <f t="shared" si="321"/>
        <v>35.4</v>
      </c>
      <c r="Q4075" s="10" t="s">
        <v>8315</v>
      </c>
      <c r="R4075" t="s">
        <v>8316</v>
      </c>
      <c r="S4075" s="14">
        <f t="shared" si="317"/>
        <v>42540.593530092592</v>
      </c>
      <c r="T4075" s="14">
        <f t="shared" si="318"/>
        <v>42570.593530092592</v>
      </c>
      <c r="U4075" s="12">
        <f t="shared" si="319"/>
        <v>2016</v>
      </c>
    </row>
    <row r="4076" spans="1:21" ht="43.2" x14ac:dyDescent="0.3">
      <c r="A4076">
        <v>2875</v>
      </c>
      <c r="B4076" s="3" t="s">
        <v>2875</v>
      </c>
      <c r="C4076" s="3" t="s">
        <v>6985</v>
      </c>
      <c r="D4076" s="6">
        <v>20000</v>
      </c>
      <c r="E4076" s="8">
        <v>7</v>
      </c>
      <c r="F4076" t="s">
        <v>8220</v>
      </c>
      <c r="G4076" t="s">
        <v>8223</v>
      </c>
      <c r="H4076" t="s">
        <v>8245</v>
      </c>
      <c r="I4076">
        <v>1462417493</v>
      </c>
      <c r="J4076">
        <v>1459825493</v>
      </c>
      <c r="K4076" t="b">
        <v>0</v>
      </c>
      <c r="L4076">
        <v>3</v>
      </c>
      <c r="M4076" t="b">
        <v>0</v>
      </c>
      <c r="N4076" t="s">
        <v>8269</v>
      </c>
      <c r="O4076">
        <f t="shared" si="320"/>
        <v>0</v>
      </c>
      <c r="P4076">
        <f t="shared" si="321"/>
        <v>2.33</v>
      </c>
      <c r="Q4076" s="10" t="s">
        <v>8315</v>
      </c>
      <c r="R4076" t="s">
        <v>8316</v>
      </c>
      <c r="S4076" s="14">
        <f t="shared" si="317"/>
        <v>42465.128391203703</v>
      </c>
      <c r="T4076" s="14">
        <f t="shared" si="318"/>
        <v>42495.128391203703</v>
      </c>
      <c r="U4076" s="12">
        <f t="shared" si="319"/>
        <v>2016</v>
      </c>
    </row>
    <row r="4077" spans="1:21" ht="43.2" x14ac:dyDescent="0.3">
      <c r="A4077">
        <v>3728</v>
      </c>
      <c r="B4077" s="3" t="s">
        <v>3725</v>
      </c>
      <c r="C4077" s="3" t="s">
        <v>7838</v>
      </c>
      <c r="D4077" s="6">
        <v>20000</v>
      </c>
      <c r="E4077" s="8">
        <v>1862</v>
      </c>
      <c r="F4077" t="s">
        <v>8220</v>
      </c>
      <c r="G4077" t="s">
        <v>8223</v>
      </c>
      <c r="H4077" t="s">
        <v>8245</v>
      </c>
      <c r="I4077">
        <v>1439957176</v>
      </c>
      <c r="J4077">
        <v>1437365176</v>
      </c>
      <c r="K4077" t="b">
        <v>0</v>
      </c>
      <c r="L4077">
        <v>31</v>
      </c>
      <c r="M4077" t="b">
        <v>0</v>
      </c>
      <c r="N4077" t="s">
        <v>8269</v>
      </c>
      <c r="O4077">
        <f t="shared" si="320"/>
        <v>9</v>
      </c>
      <c r="P4077">
        <f t="shared" si="321"/>
        <v>60.06</v>
      </c>
      <c r="Q4077" s="10" t="s">
        <v>8315</v>
      </c>
      <c r="R4077" t="s">
        <v>8316</v>
      </c>
      <c r="S4077" s="14">
        <f t="shared" si="317"/>
        <v>42205.171018518522</v>
      </c>
      <c r="T4077" s="14">
        <f t="shared" si="318"/>
        <v>42235.171018518522</v>
      </c>
      <c r="U4077" s="12">
        <f t="shared" si="319"/>
        <v>2015</v>
      </c>
    </row>
    <row r="4078" spans="1:21" ht="43.2" x14ac:dyDescent="0.3">
      <c r="A4078">
        <v>3741</v>
      </c>
      <c r="B4078" s="3" t="s">
        <v>3738</v>
      </c>
      <c r="C4078" s="3" t="s">
        <v>7851</v>
      </c>
      <c r="D4078" s="6">
        <v>20000</v>
      </c>
      <c r="E4078" s="8">
        <v>0</v>
      </c>
      <c r="F4078" t="s">
        <v>8220</v>
      </c>
      <c r="G4078" t="s">
        <v>8223</v>
      </c>
      <c r="H4078" t="s">
        <v>8245</v>
      </c>
      <c r="I4078">
        <v>1450389950</v>
      </c>
      <c r="J4078">
        <v>1447797950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>
        <f t="shared" si="321"/>
        <v>0</v>
      </c>
      <c r="Q4078" s="10" t="s">
        <v>8315</v>
      </c>
      <c r="R4078" t="s">
        <v>8316</v>
      </c>
      <c r="S4078" s="14">
        <f t="shared" si="317"/>
        <v>42325.920717592591</v>
      </c>
      <c r="T4078" s="14">
        <f t="shared" si="318"/>
        <v>42355.920717592591</v>
      </c>
      <c r="U4078" s="12">
        <f t="shared" si="319"/>
        <v>2015</v>
      </c>
    </row>
    <row r="4079" spans="1:21" ht="43.2" x14ac:dyDescent="0.3">
      <c r="A4079">
        <v>3929</v>
      </c>
      <c r="B4079" s="3" t="s">
        <v>3926</v>
      </c>
      <c r="C4079" s="3" t="s">
        <v>8037</v>
      </c>
      <c r="D4079" s="6">
        <v>20000</v>
      </c>
      <c r="E4079" s="8">
        <v>453</v>
      </c>
      <c r="F4079" t="s">
        <v>8220</v>
      </c>
      <c r="G4079" t="s">
        <v>8223</v>
      </c>
      <c r="H4079" t="s">
        <v>8245</v>
      </c>
      <c r="I4079">
        <v>1474228265</v>
      </c>
      <c r="J4079">
        <v>1471636265</v>
      </c>
      <c r="K4079" t="b">
        <v>0</v>
      </c>
      <c r="L4079">
        <v>14</v>
      </c>
      <c r="M4079" t="b">
        <v>0</v>
      </c>
      <c r="N4079" t="s">
        <v>8269</v>
      </c>
      <c r="O4079">
        <f t="shared" si="320"/>
        <v>2</v>
      </c>
      <c r="P4079">
        <f t="shared" si="321"/>
        <v>32.36</v>
      </c>
      <c r="Q4079" s="10" t="s">
        <v>8315</v>
      </c>
      <c r="R4079" t="s">
        <v>8316</v>
      </c>
      <c r="S4079" s="14">
        <f t="shared" si="317"/>
        <v>42601.827141203699</v>
      </c>
      <c r="T4079" s="14">
        <f t="shared" si="318"/>
        <v>42631.827141203699</v>
      </c>
      <c r="U4079" s="12">
        <f t="shared" si="319"/>
        <v>2016</v>
      </c>
    </row>
    <row r="4080" spans="1:21" ht="43.2" x14ac:dyDescent="0.3">
      <c r="A4080">
        <v>3936</v>
      </c>
      <c r="B4080" s="3" t="s">
        <v>3933</v>
      </c>
      <c r="C4080" s="3" t="s">
        <v>8044</v>
      </c>
      <c r="D4080" s="6">
        <v>20000</v>
      </c>
      <c r="E4080" s="8">
        <v>0</v>
      </c>
      <c r="F4080" t="s">
        <v>8220</v>
      </c>
      <c r="G4080" t="s">
        <v>8223</v>
      </c>
      <c r="H4080" t="s">
        <v>8245</v>
      </c>
      <c r="I4080">
        <v>1480576720</v>
      </c>
      <c r="J4080">
        <v>1477981120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>
        <f t="shared" si="321"/>
        <v>0</v>
      </c>
      <c r="Q4080" s="10" t="s">
        <v>8315</v>
      </c>
      <c r="R4080" t="s">
        <v>8316</v>
      </c>
      <c r="S4080" s="14">
        <f t="shared" si="317"/>
        <v>42675.262962962966</v>
      </c>
      <c r="T4080" s="14">
        <f t="shared" si="318"/>
        <v>42705.304629629631</v>
      </c>
      <c r="U4080" s="12">
        <f t="shared" si="319"/>
        <v>2016</v>
      </c>
    </row>
    <row r="4081" spans="1:21" ht="43.2" x14ac:dyDescent="0.3">
      <c r="A4081">
        <v>4029</v>
      </c>
      <c r="B4081" s="3" t="s">
        <v>4025</v>
      </c>
      <c r="C4081" s="3" t="s">
        <v>8134</v>
      </c>
      <c r="D4081" s="6">
        <v>20000</v>
      </c>
      <c r="E4081" s="8">
        <v>0</v>
      </c>
      <c r="F4081" t="s">
        <v>8220</v>
      </c>
      <c r="G4081" t="s">
        <v>8223</v>
      </c>
      <c r="H4081" t="s">
        <v>8245</v>
      </c>
      <c r="I4081">
        <v>1450053370</v>
      </c>
      <c r="J4081">
        <v>1447461370</v>
      </c>
      <c r="K4081" t="b">
        <v>0</v>
      </c>
      <c r="L4081">
        <v>0</v>
      </c>
      <c r="M4081" t="b">
        <v>0</v>
      </c>
      <c r="N4081" t="s">
        <v>8269</v>
      </c>
      <c r="O4081">
        <f t="shared" si="320"/>
        <v>0</v>
      </c>
      <c r="P4081">
        <f t="shared" si="321"/>
        <v>0</v>
      </c>
      <c r="Q4081" s="10" t="s">
        <v>8315</v>
      </c>
      <c r="R4081" t="s">
        <v>8316</v>
      </c>
      <c r="S4081" s="14">
        <f t="shared" si="317"/>
        <v>42322.025115740747</v>
      </c>
      <c r="T4081" s="14">
        <f t="shared" si="318"/>
        <v>42352.025115740747</v>
      </c>
      <c r="U4081" s="12">
        <f t="shared" si="319"/>
        <v>2015</v>
      </c>
    </row>
    <row r="4082" spans="1:21" ht="43.2" x14ac:dyDescent="0.3">
      <c r="A4082">
        <v>4049</v>
      </c>
      <c r="B4082" s="3" t="s">
        <v>4045</v>
      </c>
      <c r="C4082" s="3" t="s">
        <v>8153</v>
      </c>
      <c r="D4082" s="6">
        <v>20000</v>
      </c>
      <c r="E4082" s="8">
        <v>16</v>
      </c>
      <c r="F4082" t="s">
        <v>8220</v>
      </c>
      <c r="G4082" t="s">
        <v>8223</v>
      </c>
      <c r="H4082" t="s">
        <v>8245</v>
      </c>
      <c r="I4082">
        <v>1436914815</v>
      </c>
      <c r="J4082">
        <v>1434322815</v>
      </c>
      <c r="K4082" t="b">
        <v>0</v>
      </c>
      <c r="L4082">
        <v>1</v>
      </c>
      <c r="M4082" t="b">
        <v>0</v>
      </c>
      <c r="N4082" t="s">
        <v>8269</v>
      </c>
      <c r="O4082">
        <f t="shared" si="320"/>
        <v>0</v>
      </c>
      <c r="P4082">
        <f t="shared" si="321"/>
        <v>16</v>
      </c>
      <c r="Q4082" s="10" t="s">
        <v>8315</v>
      </c>
      <c r="R4082" t="s">
        <v>8316</v>
      </c>
      <c r="S4082" s="14">
        <f t="shared" si="317"/>
        <v>42169.958506944444</v>
      </c>
      <c r="T4082" s="14">
        <f t="shared" si="318"/>
        <v>42199.958506944444</v>
      </c>
      <c r="U4082" s="12">
        <f t="shared" si="319"/>
        <v>2015</v>
      </c>
    </row>
    <row r="4083" spans="1:21" ht="43.2" x14ac:dyDescent="0.3">
      <c r="A4083">
        <v>4062</v>
      </c>
      <c r="B4083" s="3" t="s">
        <v>4058</v>
      </c>
      <c r="C4083" s="3" t="s">
        <v>8166</v>
      </c>
      <c r="D4083" s="6">
        <v>20000</v>
      </c>
      <c r="E4083" s="8">
        <v>490</v>
      </c>
      <c r="F4083" t="s">
        <v>8220</v>
      </c>
      <c r="G4083" t="s">
        <v>8223</v>
      </c>
      <c r="H4083" t="s">
        <v>8245</v>
      </c>
      <c r="I4083">
        <v>1467481468</v>
      </c>
      <c r="J4083">
        <v>1464889468</v>
      </c>
      <c r="K4083" t="b">
        <v>0</v>
      </c>
      <c r="L4083">
        <v>3</v>
      </c>
      <c r="M4083" t="b">
        <v>0</v>
      </c>
      <c r="N4083" t="s">
        <v>8269</v>
      </c>
      <c r="O4083">
        <f t="shared" si="320"/>
        <v>2</v>
      </c>
      <c r="P4083">
        <f t="shared" si="321"/>
        <v>163.33000000000001</v>
      </c>
      <c r="Q4083" s="10" t="s">
        <v>8315</v>
      </c>
      <c r="R4083" t="s">
        <v>8316</v>
      </c>
      <c r="S4083" s="14">
        <f t="shared" si="317"/>
        <v>42523.739212962959</v>
      </c>
      <c r="T4083" s="14">
        <f t="shared" si="318"/>
        <v>42553.739212962959</v>
      </c>
      <c r="U4083" s="12">
        <f t="shared" si="319"/>
        <v>2016</v>
      </c>
    </row>
    <row r="4084" spans="1:21" ht="57.6" x14ac:dyDescent="0.3">
      <c r="A4084">
        <v>4071</v>
      </c>
      <c r="B4084" s="3" t="s">
        <v>4067</v>
      </c>
      <c r="C4084" s="3" t="s">
        <v>8174</v>
      </c>
      <c r="D4084" s="6">
        <v>20000</v>
      </c>
      <c r="E4084" s="8">
        <v>0</v>
      </c>
      <c r="F4084" t="s">
        <v>8220</v>
      </c>
      <c r="G4084" t="s">
        <v>8237</v>
      </c>
      <c r="H4084" t="s">
        <v>8255</v>
      </c>
      <c r="I4084">
        <v>1482779931</v>
      </c>
      <c r="J4084">
        <v>1480187931</v>
      </c>
      <c r="K4084" t="b">
        <v>0</v>
      </c>
      <c r="L4084">
        <v>0</v>
      </c>
      <c r="M4084" t="b">
        <v>0</v>
      </c>
      <c r="N4084" t="s">
        <v>8269</v>
      </c>
      <c r="O4084">
        <f t="shared" si="320"/>
        <v>0</v>
      </c>
      <c r="P4084">
        <f t="shared" si="321"/>
        <v>0</v>
      </c>
      <c r="Q4084" s="10" t="s">
        <v>8315</v>
      </c>
      <c r="R4084" t="s">
        <v>8316</v>
      </c>
      <c r="S4084" s="14">
        <f t="shared" si="317"/>
        <v>42700.804756944446</v>
      </c>
      <c r="T4084" s="14">
        <f t="shared" si="318"/>
        <v>42730.804756944446</v>
      </c>
      <c r="U4084" s="12">
        <f t="shared" si="319"/>
        <v>2016</v>
      </c>
    </row>
    <row r="4085" spans="1:21" ht="43.2" x14ac:dyDescent="0.3">
      <c r="A4085">
        <v>4033</v>
      </c>
      <c r="B4085" s="3" t="s">
        <v>4029</v>
      </c>
      <c r="C4085" s="3" t="s">
        <v>8138</v>
      </c>
      <c r="D4085" s="6">
        <v>23900</v>
      </c>
      <c r="E4085" s="8">
        <v>6141.99</v>
      </c>
      <c r="F4085" t="s">
        <v>8220</v>
      </c>
      <c r="G4085" t="s">
        <v>8224</v>
      </c>
      <c r="H4085" t="s">
        <v>8246</v>
      </c>
      <c r="I4085">
        <v>1475398800</v>
      </c>
      <c r="J4085">
        <v>1472711224</v>
      </c>
      <c r="K4085" t="b">
        <v>0</v>
      </c>
      <c r="L4085">
        <v>94</v>
      </c>
      <c r="M4085" t="b">
        <v>0</v>
      </c>
      <c r="N4085" t="s">
        <v>8269</v>
      </c>
      <c r="O4085">
        <f t="shared" si="320"/>
        <v>26</v>
      </c>
      <c r="P4085">
        <f t="shared" si="321"/>
        <v>65.34</v>
      </c>
      <c r="Q4085" s="10" t="s">
        <v>8315</v>
      </c>
      <c r="R4085" t="s">
        <v>8316</v>
      </c>
      <c r="S4085" s="14">
        <f t="shared" si="317"/>
        <v>42614.268796296295</v>
      </c>
      <c r="T4085" s="14">
        <f t="shared" si="318"/>
        <v>42645.375</v>
      </c>
      <c r="U4085" s="12">
        <f t="shared" si="319"/>
        <v>2016</v>
      </c>
    </row>
    <row r="4086" spans="1:21" ht="28.8" x14ac:dyDescent="0.3">
      <c r="A4086">
        <v>2914</v>
      </c>
      <c r="B4086" s="3" t="s">
        <v>2914</v>
      </c>
      <c r="C4086" s="3" t="s">
        <v>7024</v>
      </c>
      <c r="D4086" s="6">
        <v>25000</v>
      </c>
      <c r="E4086" s="8">
        <v>1</v>
      </c>
      <c r="F4086" t="s">
        <v>8220</v>
      </c>
      <c r="G4086" t="s">
        <v>8224</v>
      </c>
      <c r="H4086" t="s">
        <v>8246</v>
      </c>
      <c r="I4086">
        <v>1426365994</v>
      </c>
      <c r="J4086">
        <v>1421185594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</v>
      </c>
      <c r="Q4086" s="10" t="s">
        <v>8315</v>
      </c>
      <c r="R4086" t="s">
        <v>8316</v>
      </c>
      <c r="S4086" s="14">
        <f t="shared" si="317"/>
        <v>42017.907337962963</v>
      </c>
      <c r="T4086" s="14">
        <f t="shared" si="318"/>
        <v>42077.865671296298</v>
      </c>
      <c r="U4086" s="12">
        <f t="shared" si="319"/>
        <v>2015</v>
      </c>
    </row>
    <row r="4087" spans="1:21" ht="57.6" x14ac:dyDescent="0.3">
      <c r="A4087">
        <v>3954</v>
      </c>
      <c r="B4087" s="3" t="s">
        <v>3951</v>
      </c>
      <c r="C4087" s="3" t="s">
        <v>8061</v>
      </c>
      <c r="D4087" s="6">
        <v>25000</v>
      </c>
      <c r="E4087" s="8">
        <v>0</v>
      </c>
      <c r="F4087" t="s">
        <v>8220</v>
      </c>
      <c r="G4087" t="s">
        <v>8228</v>
      </c>
      <c r="H4087" t="s">
        <v>8250</v>
      </c>
      <c r="I4087">
        <v>1405352264</v>
      </c>
      <c r="J4087">
        <v>1400168264</v>
      </c>
      <c r="K4087" t="b">
        <v>0</v>
      </c>
      <c r="L4087">
        <v>0</v>
      </c>
      <c r="M4087" t="b">
        <v>0</v>
      </c>
      <c r="N4087" t="s">
        <v>8269</v>
      </c>
      <c r="O4087">
        <f t="shared" si="320"/>
        <v>0</v>
      </c>
      <c r="P4087">
        <f t="shared" si="321"/>
        <v>0</v>
      </c>
      <c r="Q4087" s="10" t="s">
        <v>8315</v>
      </c>
      <c r="R4087" t="s">
        <v>8316</v>
      </c>
      <c r="S4087" s="14">
        <f t="shared" si="317"/>
        <v>41774.651203703703</v>
      </c>
      <c r="T4087" s="14">
        <f t="shared" si="318"/>
        <v>41834.651203703703</v>
      </c>
      <c r="U4087" s="12">
        <f t="shared" si="319"/>
        <v>2014</v>
      </c>
    </row>
    <row r="4088" spans="1:21" ht="43.2" x14ac:dyDescent="0.3">
      <c r="A4088">
        <v>3952</v>
      </c>
      <c r="B4088" s="3" t="s">
        <v>3949</v>
      </c>
      <c r="C4088" s="3" t="s">
        <v>8059</v>
      </c>
      <c r="D4088" s="6">
        <v>26000</v>
      </c>
      <c r="E4088" s="8">
        <v>25</v>
      </c>
      <c r="F4088" t="s">
        <v>8220</v>
      </c>
      <c r="G4088" t="s">
        <v>8223</v>
      </c>
      <c r="H4088" t="s">
        <v>8245</v>
      </c>
      <c r="I4088">
        <v>1445885890</v>
      </c>
      <c r="J4088">
        <v>1440701890</v>
      </c>
      <c r="K4088" t="b">
        <v>0</v>
      </c>
      <c r="L4088">
        <v>1</v>
      </c>
      <c r="M4088" t="b">
        <v>0</v>
      </c>
      <c r="N4088" t="s">
        <v>8269</v>
      </c>
      <c r="O4088">
        <f t="shared" si="320"/>
        <v>0</v>
      </c>
      <c r="P4088">
        <f t="shared" si="321"/>
        <v>25</v>
      </c>
      <c r="Q4088" s="10" t="s">
        <v>8315</v>
      </c>
      <c r="R4088" t="s">
        <v>8316</v>
      </c>
      <c r="S4088" s="14">
        <f t="shared" si="317"/>
        <v>42243.790393518517</v>
      </c>
      <c r="T4088" s="14">
        <f t="shared" si="318"/>
        <v>42303.790393518517</v>
      </c>
      <c r="U4088" s="12">
        <f t="shared" si="319"/>
        <v>2015</v>
      </c>
    </row>
    <row r="4089" spans="1:21" ht="43.2" x14ac:dyDescent="0.3">
      <c r="A4089">
        <v>3957</v>
      </c>
      <c r="B4089" s="3" t="s">
        <v>3954</v>
      </c>
      <c r="C4089" s="3" t="s">
        <v>8064</v>
      </c>
      <c r="D4089" s="6">
        <v>28000</v>
      </c>
      <c r="E4089" s="8">
        <v>7</v>
      </c>
      <c r="F4089" t="s">
        <v>8220</v>
      </c>
      <c r="G4089" t="s">
        <v>8223</v>
      </c>
      <c r="H4089" t="s">
        <v>8245</v>
      </c>
      <c r="I4089">
        <v>1468020354</v>
      </c>
      <c r="J4089">
        <v>1464045954</v>
      </c>
      <c r="K4089" t="b">
        <v>0</v>
      </c>
      <c r="L4089">
        <v>1</v>
      </c>
      <c r="M4089" t="b">
        <v>0</v>
      </c>
      <c r="N4089" t="s">
        <v>8269</v>
      </c>
      <c r="O4089">
        <f t="shared" si="320"/>
        <v>0</v>
      </c>
      <c r="P4089">
        <f t="shared" si="321"/>
        <v>7</v>
      </c>
      <c r="Q4089" s="10" t="s">
        <v>8315</v>
      </c>
      <c r="R4089" t="s">
        <v>8316</v>
      </c>
      <c r="S4089" s="14">
        <f t="shared" si="317"/>
        <v>42513.976319444439</v>
      </c>
      <c r="T4089" s="14">
        <f t="shared" si="318"/>
        <v>42559.976319444439</v>
      </c>
      <c r="U4089" s="12">
        <f t="shared" si="319"/>
        <v>2016</v>
      </c>
    </row>
    <row r="4090" spans="1:21" ht="43.2" x14ac:dyDescent="0.3">
      <c r="A4090">
        <v>2888</v>
      </c>
      <c r="B4090" s="3" t="s">
        <v>2888</v>
      </c>
      <c r="C4090" s="3" t="s">
        <v>6998</v>
      </c>
      <c r="D4090" s="6">
        <v>30000</v>
      </c>
      <c r="E4090" s="8">
        <v>0</v>
      </c>
      <c r="F4090" t="s">
        <v>8220</v>
      </c>
      <c r="G4090" t="s">
        <v>8223</v>
      </c>
      <c r="H4090" t="s">
        <v>8245</v>
      </c>
      <c r="I4090">
        <v>1413608340</v>
      </c>
      <c r="J4090">
        <v>1412945440</v>
      </c>
      <c r="K4090" t="b">
        <v>0</v>
      </c>
      <c r="L4090">
        <v>0</v>
      </c>
      <c r="M4090" t="b">
        <v>0</v>
      </c>
      <c r="N4090" t="s">
        <v>8269</v>
      </c>
      <c r="O4090">
        <f t="shared" si="320"/>
        <v>0</v>
      </c>
      <c r="P4090">
        <f t="shared" si="321"/>
        <v>0</v>
      </c>
      <c r="Q4090" s="10" t="s">
        <v>8315</v>
      </c>
      <c r="R4090" t="s">
        <v>8316</v>
      </c>
      <c r="S4090" s="14">
        <f t="shared" si="317"/>
        <v>41922.535185185188</v>
      </c>
      <c r="T4090" s="14">
        <f t="shared" si="318"/>
        <v>41930.207638888889</v>
      </c>
      <c r="U4090" s="12">
        <f t="shared" si="319"/>
        <v>2014</v>
      </c>
    </row>
    <row r="4091" spans="1:21" ht="43.2" x14ac:dyDescent="0.3">
      <c r="A4091">
        <v>2910</v>
      </c>
      <c r="B4091" s="3" t="s">
        <v>2910</v>
      </c>
      <c r="C4091" s="3" t="s">
        <v>7020</v>
      </c>
      <c r="D4091" s="6">
        <v>30000</v>
      </c>
      <c r="E4091" s="8">
        <v>1</v>
      </c>
      <c r="F4091" t="s">
        <v>8220</v>
      </c>
      <c r="G4091" t="s">
        <v>8224</v>
      </c>
      <c r="H4091" t="s">
        <v>8246</v>
      </c>
      <c r="I4091">
        <v>1434139887</v>
      </c>
      <c r="J4091">
        <v>1428955887</v>
      </c>
      <c r="K4091" t="b">
        <v>0</v>
      </c>
      <c r="L4091">
        <v>1</v>
      </c>
      <c r="M4091" t="b">
        <v>0</v>
      </c>
      <c r="N4091" t="s">
        <v>8269</v>
      </c>
      <c r="O4091">
        <f t="shared" si="320"/>
        <v>0</v>
      </c>
      <c r="P4091">
        <f t="shared" si="321"/>
        <v>1</v>
      </c>
      <c r="Q4091" s="10" t="s">
        <v>8315</v>
      </c>
      <c r="R4091" t="s">
        <v>8316</v>
      </c>
      <c r="S4091" s="14">
        <f t="shared" si="317"/>
        <v>42107.841284722221</v>
      </c>
      <c r="T4091" s="14">
        <f t="shared" si="318"/>
        <v>42167.841284722221</v>
      </c>
      <c r="U4091" s="12">
        <f t="shared" si="319"/>
        <v>2015</v>
      </c>
    </row>
    <row r="4092" spans="1:21" ht="57.6" x14ac:dyDescent="0.3">
      <c r="A4092">
        <v>3849</v>
      </c>
      <c r="B4092" s="3" t="s">
        <v>3846</v>
      </c>
      <c r="C4092" s="3" t="s">
        <v>7958</v>
      </c>
      <c r="D4092" s="6">
        <v>30000</v>
      </c>
      <c r="E4092" s="8">
        <v>2113</v>
      </c>
      <c r="F4092" t="s">
        <v>8220</v>
      </c>
      <c r="G4092" t="s">
        <v>8235</v>
      </c>
      <c r="H4092" t="s">
        <v>8248</v>
      </c>
      <c r="I4092">
        <v>1434047084</v>
      </c>
      <c r="J4092">
        <v>1431455084</v>
      </c>
      <c r="K4092" t="b">
        <v>1</v>
      </c>
      <c r="L4092">
        <v>28</v>
      </c>
      <c r="M4092" t="b">
        <v>0</v>
      </c>
      <c r="N4092" t="s">
        <v>8269</v>
      </c>
      <c r="O4092">
        <f t="shared" si="320"/>
        <v>7</v>
      </c>
      <c r="P4092">
        <f t="shared" si="321"/>
        <v>75.459999999999994</v>
      </c>
      <c r="Q4092" s="10" t="s">
        <v>8315</v>
      </c>
      <c r="R4092" t="s">
        <v>8316</v>
      </c>
      <c r="S4092" s="14">
        <f t="shared" si="317"/>
        <v>42136.767175925925</v>
      </c>
      <c r="T4092" s="14">
        <f t="shared" si="318"/>
        <v>42166.767175925925</v>
      </c>
      <c r="U4092" s="12">
        <f t="shared" si="319"/>
        <v>2015</v>
      </c>
    </row>
    <row r="4093" spans="1:21" ht="43.2" x14ac:dyDescent="0.3">
      <c r="A4093">
        <v>3948</v>
      </c>
      <c r="B4093" s="3" t="s">
        <v>3945</v>
      </c>
      <c r="C4093" s="3" t="s">
        <v>8056</v>
      </c>
      <c r="D4093" s="6">
        <v>30000</v>
      </c>
      <c r="E4093" s="8">
        <v>0</v>
      </c>
      <c r="F4093" t="s">
        <v>8220</v>
      </c>
      <c r="G4093" t="s">
        <v>8225</v>
      </c>
      <c r="H4093" t="s">
        <v>8247</v>
      </c>
      <c r="I4093">
        <v>1410076123</v>
      </c>
      <c r="J4093">
        <v>1404892123</v>
      </c>
      <c r="K4093" t="b">
        <v>0</v>
      </c>
      <c r="L4093">
        <v>0</v>
      </c>
      <c r="M4093" t="b">
        <v>0</v>
      </c>
      <c r="N4093" t="s">
        <v>8269</v>
      </c>
      <c r="O4093">
        <f t="shared" si="320"/>
        <v>0</v>
      </c>
      <c r="P4093">
        <f t="shared" si="321"/>
        <v>0</v>
      </c>
      <c r="Q4093" s="10" t="s">
        <v>8315</v>
      </c>
      <c r="R4093" t="s">
        <v>8316</v>
      </c>
      <c r="S4093" s="14">
        <f t="shared" si="317"/>
        <v>41829.325497685182</v>
      </c>
      <c r="T4093" s="14">
        <f t="shared" si="318"/>
        <v>41889.325497685182</v>
      </c>
      <c r="U4093" s="12">
        <f t="shared" si="319"/>
        <v>2014</v>
      </c>
    </row>
    <row r="4094" spans="1:21" ht="43.2" x14ac:dyDescent="0.3">
      <c r="A4094">
        <v>3981</v>
      </c>
      <c r="B4094" s="3" t="s">
        <v>3358</v>
      </c>
      <c r="C4094" s="3" t="s">
        <v>7469</v>
      </c>
      <c r="D4094" s="6">
        <v>30000</v>
      </c>
      <c r="E4094" s="8">
        <v>1225</v>
      </c>
      <c r="F4094" t="s">
        <v>8220</v>
      </c>
      <c r="G4094" t="s">
        <v>8223</v>
      </c>
      <c r="H4094" t="s">
        <v>8245</v>
      </c>
      <c r="I4094">
        <v>1468729149</v>
      </c>
      <c r="J4094">
        <v>1463545149</v>
      </c>
      <c r="K4094" t="b">
        <v>0</v>
      </c>
      <c r="L4094">
        <v>7</v>
      </c>
      <c r="M4094" t="b">
        <v>0</v>
      </c>
      <c r="N4094" t="s">
        <v>8269</v>
      </c>
      <c r="O4094">
        <f t="shared" si="320"/>
        <v>4</v>
      </c>
      <c r="P4094">
        <f t="shared" si="321"/>
        <v>175</v>
      </c>
      <c r="Q4094" s="10" t="s">
        <v>8315</v>
      </c>
      <c r="R4094" t="s">
        <v>8316</v>
      </c>
      <c r="S4094" s="14">
        <f t="shared" si="317"/>
        <v>42508.179965277777</v>
      </c>
      <c r="T4094" s="14">
        <f t="shared" si="318"/>
        <v>42568.179965277777</v>
      </c>
      <c r="U4094" s="12">
        <f t="shared" si="319"/>
        <v>2016</v>
      </c>
    </row>
    <row r="4095" spans="1:21" ht="43.2" x14ac:dyDescent="0.3">
      <c r="A4095">
        <v>4006</v>
      </c>
      <c r="B4095" s="3" t="s">
        <v>4002</v>
      </c>
      <c r="C4095" s="3" t="s">
        <v>8111</v>
      </c>
      <c r="D4095" s="6">
        <v>30000</v>
      </c>
      <c r="E4095" s="8">
        <v>2</v>
      </c>
      <c r="F4095" t="s">
        <v>8220</v>
      </c>
      <c r="G4095" t="s">
        <v>8223</v>
      </c>
      <c r="H4095" t="s">
        <v>8245</v>
      </c>
      <c r="I4095">
        <v>1455647587</v>
      </c>
      <c r="J4095">
        <v>1453487587</v>
      </c>
      <c r="K4095" t="b">
        <v>0</v>
      </c>
      <c r="L4095">
        <v>1</v>
      </c>
      <c r="M4095" t="b">
        <v>0</v>
      </c>
      <c r="N4095" t="s">
        <v>8269</v>
      </c>
      <c r="O4095">
        <f t="shared" si="320"/>
        <v>0</v>
      </c>
      <c r="P4095">
        <f t="shared" si="321"/>
        <v>2</v>
      </c>
      <c r="Q4095" s="10" t="s">
        <v>8315</v>
      </c>
      <c r="R4095" t="s">
        <v>8316</v>
      </c>
      <c r="S4095" s="14">
        <f t="shared" si="317"/>
        <v>42391.772997685184</v>
      </c>
      <c r="T4095" s="14">
        <f t="shared" si="318"/>
        <v>42416.772997685184</v>
      </c>
      <c r="U4095" s="12">
        <f t="shared" si="319"/>
        <v>2016</v>
      </c>
    </row>
    <row r="4096" spans="1:21" ht="43.2" x14ac:dyDescent="0.3">
      <c r="A4096">
        <v>4095</v>
      </c>
      <c r="B4096" s="3" t="s">
        <v>4091</v>
      </c>
      <c r="C4096" s="3" t="s">
        <v>8198</v>
      </c>
      <c r="D4096" s="6">
        <v>30000</v>
      </c>
      <c r="E4096" s="8">
        <v>800</v>
      </c>
      <c r="F4096" t="s">
        <v>8220</v>
      </c>
      <c r="G4096" t="s">
        <v>8237</v>
      </c>
      <c r="H4096" t="s">
        <v>8255</v>
      </c>
      <c r="I4096">
        <v>1482108350</v>
      </c>
      <c r="J4096">
        <v>1479516350</v>
      </c>
      <c r="K4096" t="b">
        <v>0</v>
      </c>
      <c r="L4096">
        <v>1</v>
      </c>
      <c r="M4096" t="b">
        <v>0</v>
      </c>
      <c r="N4096" t="s">
        <v>8269</v>
      </c>
      <c r="O4096">
        <f t="shared" si="320"/>
        <v>3</v>
      </c>
      <c r="P4096">
        <f t="shared" si="321"/>
        <v>800</v>
      </c>
      <c r="Q4096" s="10" t="s">
        <v>8315</v>
      </c>
      <c r="R4096" t="s">
        <v>8316</v>
      </c>
      <c r="S4096" s="14">
        <f t="shared" si="317"/>
        <v>42693.031828703708</v>
      </c>
      <c r="T4096" s="14">
        <f t="shared" si="318"/>
        <v>42723.031828703708</v>
      </c>
      <c r="U4096" s="12">
        <f t="shared" si="319"/>
        <v>2016</v>
      </c>
    </row>
    <row r="4097" spans="1:21" ht="57.6" x14ac:dyDescent="0.3">
      <c r="A4097">
        <v>4105</v>
      </c>
      <c r="B4097" s="3" t="s">
        <v>4101</v>
      </c>
      <c r="C4097" s="3" t="s">
        <v>8208</v>
      </c>
      <c r="D4097" s="6">
        <v>33000</v>
      </c>
      <c r="E4097" s="8">
        <v>2300</v>
      </c>
      <c r="F4097" t="s">
        <v>8220</v>
      </c>
      <c r="G4097" t="s">
        <v>8237</v>
      </c>
      <c r="H4097" t="s">
        <v>8255</v>
      </c>
      <c r="I4097">
        <v>1482711309</v>
      </c>
      <c r="J4097">
        <v>1479860109</v>
      </c>
      <c r="K4097" t="b">
        <v>0</v>
      </c>
      <c r="L4097">
        <v>6</v>
      </c>
      <c r="M4097" t="b">
        <v>0</v>
      </c>
      <c r="N4097" t="s">
        <v>8269</v>
      </c>
      <c r="O4097">
        <f t="shared" si="320"/>
        <v>7</v>
      </c>
      <c r="P4097">
        <f t="shared" si="321"/>
        <v>383.33</v>
      </c>
      <c r="Q4097" s="10" t="s">
        <v>8315</v>
      </c>
      <c r="R4097" t="s">
        <v>8316</v>
      </c>
      <c r="S4097" s="14">
        <f t="shared" si="317"/>
        <v>42697.010520833333</v>
      </c>
      <c r="T4097" s="14">
        <f t="shared" si="318"/>
        <v>42730.010520833333</v>
      </c>
      <c r="U4097" s="12">
        <f t="shared" si="319"/>
        <v>2016</v>
      </c>
    </row>
    <row r="4098" spans="1:21" ht="57.6" x14ac:dyDescent="0.3">
      <c r="A4098">
        <v>2848</v>
      </c>
      <c r="B4098" s="3" t="s">
        <v>2848</v>
      </c>
      <c r="C4098" s="3" t="s">
        <v>6958</v>
      </c>
      <c r="D4098" s="6">
        <v>35000</v>
      </c>
      <c r="E4098" s="8">
        <v>70</v>
      </c>
      <c r="F4098" t="s">
        <v>8220</v>
      </c>
      <c r="G4098" t="s">
        <v>8223</v>
      </c>
      <c r="H4098" t="s">
        <v>8245</v>
      </c>
      <c r="I4098">
        <v>1432913659</v>
      </c>
      <c r="J4098">
        <v>1430321659</v>
      </c>
      <c r="K4098" t="b">
        <v>0</v>
      </c>
      <c r="L4098">
        <v>3</v>
      </c>
      <c r="M4098" t="b">
        <v>0</v>
      </c>
      <c r="N4098" t="s">
        <v>8269</v>
      </c>
      <c r="O4098">
        <f t="shared" si="320"/>
        <v>0</v>
      </c>
      <c r="P4098">
        <f t="shared" si="321"/>
        <v>23.33</v>
      </c>
      <c r="Q4098" s="10" t="s">
        <v>8315</v>
      </c>
      <c r="R4098" t="s">
        <v>8316</v>
      </c>
      <c r="S4098" s="14">
        <f t="shared" si="317"/>
        <v>42123.648831018523</v>
      </c>
      <c r="T4098" s="14">
        <f t="shared" si="318"/>
        <v>42153.648831018523</v>
      </c>
      <c r="U4098" s="12">
        <f t="shared" si="319"/>
        <v>2015</v>
      </c>
    </row>
    <row r="4099" spans="1:21" ht="57.6" x14ac:dyDescent="0.3">
      <c r="A4099">
        <v>2857</v>
      </c>
      <c r="B4099" s="3" t="s">
        <v>2857</v>
      </c>
      <c r="C4099" s="3" t="s">
        <v>6967</v>
      </c>
      <c r="D4099" s="6">
        <v>38000</v>
      </c>
      <c r="E4099" s="8">
        <v>7500</v>
      </c>
      <c r="F4099" t="s">
        <v>8220</v>
      </c>
      <c r="G4099" t="s">
        <v>8237</v>
      </c>
      <c r="H4099" t="s">
        <v>8255</v>
      </c>
      <c r="I4099">
        <v>1487613600</v>
      </c>
      <c r="J4099">
        <v>1482444295</v>
      </c>
      <c r="K4099" t="b">
        <v>0</v>
      </c>
      <c r="L4099">
        <v>15</v>
      </c>
      <c r="M4099" t="b">
        <v>0</v>
      </c>
      <c r="N4099" t="s">
        <v>8269</v>
      </c>
      <c r="O4099">
        <f t="shared" si="320"/>
        <v>20</v>
      </c>
      <c r="P4099">
        <f t="shared" si="321"/>
        <v>500</v>
      </c>
      <c r="Q4099" s="10" t="s">
        <v>8315</v>
      </c>
      <c r="R4099" t="s">
        <v>8316</v>
      </c>
      <c r="S4099" s="14">
        <f t="shared" ref="S4099:S4115" si="322">(((J4099/60)/60)/24)+DATE(1970,1,1)</f>
        <v>42726.920081018514</v>
      </c>
      <c r="T4099" s="14">
        <f t="shared" ref="T4099:T4115" si="323">(((I4099/60)/60)/24)+DATE(1970,1,1)</f>
        <v>42786.75</v>
      </c>
      <c r="U4099" s="12">
        <f t="shared" ref="U4099:U4115" si="324">YEAR(S4099)</f>
        <v>2016</v>
      </c>
    </row>
    <row r="4100" spans="1:21" ht="57.6" x14ac:dyDescent="0.3">
      <c r="A4100">
        <v>3845</v>
      </c>
      <c r="B4100" s="3" t="s">
        <v>3842</v>
      </c>
      <c r="C4100" s="3" t="s">
        <v>7954</v>
      </c>
      <c r="D4100" s="6">
        <v>40000</v>
      </c>
      <c r="E4100" s="8">
        <v>842</v>
      </c>
      <c r="F4100" t="s">
        <v>8220</v>
      </c>
      <c r="G4100" t="s">
        <v>8223</v>
      </c>
      <c r="H4100" t="s">
        <v>8245</v>
      </c>
      <c r="I4100">
        <v>1443711774</v>
      </c>
      <c r="J4100">
        <v>1441119774</v>
      </c>
      <c r="K4100" t="b">
        <v>1</v>
      </c>
      <c r="L4100">
        <v>12</v>
      </c>
      <c r="M4100" t="b">
        <v>0</v>
      </c>
      <c r="N4100" t="s">
        <v>8269</v>
      </c>
      <c r="O4100">
        <f t="shared" si="320"/>
        <v>2</v>
      </c>
      <c r="P4100">
        <f t="shared" si="321"/>
        <v>70.17</v>
      </c>
      <c r="Q4100" s="10" t="s">
        <v>8315</v>
      </c>
      <c r="R4100" t="s">
        <v>8316</v>
      </c>
      <c r="S4100" s="14">
        <f t="shared" si="322"/>
        <v>42248.627013888887</v>
      </c>
      <c r="T4100" s="14">
        <f t="shared" si="323"/>
        <v>42278.627013888887</v>
      </c>
      <c r="U4100" s="12">
        <f t="shared" si="324"/>
        <v>2015</v>
      </c>
    </row>
    <row r="4101" spans="1:21" ht="28.8" x14ac:dyDescent="0.3">
      <c r="A4101">
        <v>2884</v>
      </c>
      <c r="B4101" s="3" t="s">
        <v>2884</v>
      </c>
      <c r="C4101" s="3" t="s">
        <v>6994</v>
      </c>
      <c r="D4101" s="6">
        <v>45000</v>
      </c>
      <c r="E4101" s="8">
        <v>185</v>
      </c>
      <c r="F4101" t="s">
        <v>8220</v>
      </c>
      <c r="G4101" t="s">
        <v>8223</v>
      </c>
      <c r="H4101" t="s">
        <v>8245</v>
      </c>
      <c r="I4101">
        <v>1417800435</v>
      </c>
      <c r="J4101">
        <v>1415208435</v>
      </c>
      <c r="K4101" t="b">
        <v>0</v>
      </c>
      <c r="L4101">
        <v>4</v>
      </c>
      <c r="M4101" t="b">
        <v>0</v>
      </c>
      <c r="N4101" t="s">
        <v>8269</v>
      </c>
      <c r="O4101">
        <f t="shared" si="320"/>
        <v>0</v>
      </c>
      <c r="P4101">
        <f t="shared" si="321"/>
        <v>46.25</v>
      </c>
      <c r="Q4101" s="10" t="s">
        <v>8315</v>
      </c>
      <c r="R4101" t="s">
        <v>8316</v>
      </c>
      <c r="S4101" s="14">
        <f t="shared" si="322"/>
        <v>41948.727256944447</v>
      </c>
      <c r="T4101" s="14">
        <f t="shared" si="323"/>
        <v>41978.727256944447</v>
      </c>
      <c r="U4101" s="12">
        <f t="shared" si="324"/>
        <v>2014</v>
      </c>
    </row>
    <row r="4102" spans="1:21" ht="43.2" x14ac:dyDescent="0.3">
      <c r="A4102">
        <v>2863</v>
      </c>
      <c r="B4102" s="3" t="s">
        <v>2863</v>
      </c>
      <c r="C4102" s="3" t="s">
        <v>6973</v>
      </c>
      <c r="D4102" s="6">
        <v>50000</v>
      </c>
      <c r="E4102" s="8">
        <v>20</v>
      </c>
      <c r="F4102" t="s">
        <v>8220</v>
      </c>
      <c r="G4102" t="s">
        <v>8223</v>
      </c>
      <c r="H4102" t="s">
        <v>8245</v>
      </c>
      <c r="I4102">
        <v>1410279123</v>
      </c>
      <c r="J4102">
        <v>1405095123</v>
      </c>
      <c r="K4102" t="b">
        <v>0</v>
      </c>
      <c r="L4102">
        <v>1</v>
      </c>
      <c r="M4102" t="b">
        <v>0</v>
      </c>
      <c r="N4102" t="s">
        <v>8269</v>
      </c>
      <c r="O4102">
        <f t="shared" si="320"/>
        <v>0</v>
      </c>
      <c r="P4102">
        <f t="shared" si="321"/>
        <v>20</v>
      </c>
      <c r="Q4102" s="10" t="s">
        <v>8315</v>
      </c>
      <c r="R4102" t="s">
        <v>8316</v>
      </c>
      <c r="S4102" s="14">
        <f t="shared" si="322"/>
        <v>41831.675034722226</v>
      </c>
      <c r="T4102" s="14">
        <f t="shared" si="323"/>
        <v>41891.675034722226</v>
      </c>
      <c r="U4102" s="12">
        <f t="shared" si="324"/>
        <v>2014</v>
      </c>
    </row>
    <row r="4103" spans="1:21" ht="28.8" x14ac:dyDescent="0.3">
      <c r="A4103">
        <v>2894</v>
      </c>
      <c r="B4103" s="3" t="s">
        <v>2894</v>
      </c>
      <c r="C4103" s="3" t="s">
        <v>7004</v>
      </c>
      <c r="D4103" s="6">
        <v>50000</v>
      </c>
      <c r="E4103" s="8">
        <v>0</v>
      </c>
      <c r="F4103" t="s">
        <v>8220</v>
      </c>
      <c r="G4103" t="s">
        <v>8223</v>
      </c>
      <c r="H4103" t="s">
        <v>8245</v>
      </c>
      <c r="I4103">
        <v>1428100815</v>
      </c>
      <c r="J4103">
        <v>1422920415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42037.986284722225</v>
      </c>
      <c r="T4103" s="14">
        <f t="shared" si="323"/>
        <v>42097.944618055553</v>
      </c>
      <c r="U4103" s="12">
        <f t="shared" si="324"/>
        <v>2015</v>
      </c>
    </row>
    <row r="4104" spans="1:21" ht="57.6" x14ac:dyDescent="0.3">
      <c r="A4104">
        <v>3893</v>
      </c>
      <c r="B4104" s="3" t="s">
        <v>3890</v>
      </c>
      <c r="C4104" s="3" t="s">
        <v>8001</v>
      </c>
      <c r="D4104" s="6">
        <v>50000</v>
      </c>
      <c r="E4104" s="8">
        <v>10775</v>
      </c>
      <c r="F4104" t="s">
        <v>8220</v>
      </c>
      <c r="G4104" t="s">
        <v>8223</v>
      </c>
      <c r="H4104" t="s">
        <v>8245</v>
      </c>
      <c r="I4104">
        <v>1404194400</v>
      </c>
      <c r="J4104">
        <v>1400600840</v>
      </c>
      <c r="K4104" t="b">
        <v>0</v>
      </c>
      <c r="L4104">
        <v>84</v>
      </c>
      <c r="M4104" t="b">
        <v>0</v>
      </c>
      <c r="N4104" t="s">
        <v>8269</v>
      </c>
      <c r="O4104">
        <f t="shared" si="320"/>
        <v>22</v>
      </c>
      <c r="P4104">
        <f t="shared" si="321"/>
        <v>128.27000000000001</v>
      </c>
      <c r="Q4104" s="10" t="s">
        <v>8315</v>
      </c>
      <c r="R4104" t="s">
        <v>8316</v>
      </c>
      <c r="S4104" s="14">
        <f t="shared" si="322"/>
        <v>41779.657870370371</v>
      </c>
      <c r="T4104" s="14">
        <f t="shared" si="323"/>
        <v>41821.25</v>
      </c>
      <c r="U4104" s="12">
        <f t="shared" si="324"/>
        <v>2014</v>
      </c>
    </row>
    <row r="4105" spans="1:21" ht="43.2" x14ac:dyDescent="0.3">
      <c r="A4105">
        <v>3993</v>
      </c>
      <c r="B4105" s="3" t="s">
        <v>3989</v>
      </c>
      <c r="C4105" s="3" t="s">
        <v>8099</v>
      </c>
      <c r="D4105" s="6">
        <v>50000</v>
      </c>
      <c r="E4105" s="8">
        <v>3</v>
      </c>
      <c r="F4105" t="s">
        <v>8220</v>
      </c>
      <c r="G4105" t="s">
        <v>8223</v>
      </c>
      <c r="H4105" t="s">
        <v>8245</v>
      </c>
      <c r="I4105">
        <v>1431549912</v>
      </c>
      <c r="J4105">
        <v>1428957912</v>
      </c>
      <c r="K4105" t="b">
        <v>0</v>
      </c>
      <c r="L4105">
        <v>1</v>
      </c>
      <c r="M4105" t="b">
        <v>0</v>
      </c>
      <c r="N4105" t="s">
        <v>8269</v>
      </c>
      <c r="O4105">
        <f t="shared" si="320"/>
        <v>0</v>
      </c>
      <c r="P4105">
        <f t="shared" si="321"/>
        <v>3</v>
      </c>
      <c r="Q4105" s="10" t="s">
        <v>8315</v>
      </c>
      <c r="R4105" t="s">
        <v>8316</v>
      </c>
      <c r="S4105" s="14">
        <f t="shared" si="322"/>
        <v>42107.864722222221</v>
      </c>
      <c r="T4105" s="14">
        <f t="shared" si="323"/>
        <v>42137.864722222221</v>
      </c>
      <c r="U4105" s="12">
        <f t="shared" si="324"/>
        <v>2015</v>
      </c>
    </row>
    <row r="4106" spans="1:21" ht="43.2" x14ac:dyDescent="0.3">
      <c r="A4106">
        <v>3909</v>
      </c>
      <c r="B4106" s="3" t="s">
        <v>3906</v>
      </c>
      <c r="C4106" s="3" t="s">
        <v>8017</v>
      </c>
      <c r="D4106" s="6">
        <v>60000</v>
      </c>
      <c r="E4106" s="8">
        <v>135</v>
      </c>
      <c r="F4106" t="s">
        <v>8220</v>
      </c>
      <c r="G4106" t="s">
        <v>8223</v>
      </c>
      <c r="H4106" t="s">
        <v>8245</v>
      </c>
      <c r="I4106">
        <v>1410424642</v>
      </c>
      <c r="J4106">
        <v>1407832642</v>
      </c>
      <c r="K4106" t="b">
        <v>0</v>
      </c>
      <c r="L4106">
        <v>4</v>
      </c>
      <c r="M4106" t="b">
        <v>0</v>
      </c>
      <c r="N4106" t="s">
        <v>8269</v>
      </c>
      <c r="O4106">
        <f t="shared" si="320"/>
        <v>0</v>
      </c>
      <c r="P4106">
        <f t="shared" si="321"/>
        <v>33.75</v>
      </c>
      <c r="Q4106" s="10" t="s">
        <v>8315</v>
      </c>
      <c r="R4106" t="s">
        <v>8316</v>
      </c>
      <c r="S4106" s="14">
        <f t="shared" si="322"/>
        <v>41863.359282407408</v>
      </c>
      <c r="T4106" s="14">
        <f t="shared" si="323"/>
        <v>41893.359282407408</v>
      </c>
      <c r="U4106" s="12">
        <f t="shared" si="324"/>
        <v>2014</v>
      </c>
    </row>
    <row r="4107" spans="1:21" ht="57.6" x14ac:dyDescent="0.3">
      <c r="A4107">
        <v>3918</v>
      </c>
      <c r="B4107" s="3" t="s">
        <v>3915</v>
      </c>
      <c r="C4107" s="3" t="s">
        <v>8026</v>
      </c>
      <c r="D4107" s="6">
        <v>60000</v>
      </c>
      <c r="E4107" s="8">
        <v>120</v>
      </c>
      <c r="F4107" t="s">
        <v>8220</v>
      </c>
      <c r="G4107" t="s">
        <v>8224</v>
      </c>
      <c r="H4107" t="s">
        <v>8246</v>
      </c>
      <c r="I4107">
        <v>1407168000</v>
      </c>
      <c r="J4107">
        <v>1406131023</v>
      </c>
      <c r="K4107" t="b">
        <v>0</v>
      </c>
      <c r="L4107">
        <v>3</v>
      </c>
      <c r="M4107" t="b">
        <v>0</v>
      </c>
      <c r="N4107" t="s">
        <v>8269</v>
      </c>
      <c r="O4107">
        <f t="shared" si="320"/>
        <v>0</v>
      </c>
      <c r="P4107">
        <f t="shared" si="321"/>
        <v>40</v>
      </c>
      <c r="Q4107" s="10" t="s">
        <v>8315</v>
      </c>
      <c r="R4107" t="s">
        <v>8316</v>
      </c>
      <c r="S4107" s="14">
        <f t="shared" si="322"/>
        <v>41843.664618055554</v>
      </c>
      <c r="T4107" s="14">
        <f t="shared" si="323"/>
        <v>41855.666666666664</v>
      </c>
      <c r="U4107" s="12">
        <f t="shared" si="324"/>
        <v>2014</v>
      </c>
    </row>
    <row r="4108" spans="1:21" ht="43.2" x14ac:dyDescent="0.3">
      <c r="A4108">
        <v>4098</v>
      </c>
      <c r="B4108" s="3" t="s">
        <v>4094</v>
      </c>
      <c r="C4108" s="3" t="s">
        <v>8201</v>
      </c>
      <c r="D4108" s="6">
        <v>75000</v>
      </c>
      <c r="E4108" s="8">
        <v>0</v>
      </c>
      <c r="F4108" t="s">
        <v>8220</v>
      </c>
      <c r="G4108" t="s">
        <v>8223</v>
      </c>
      <c r="H4108" t="s">
        <v>8245</v>
      </c>
      <c r="I4108">
        <v>1465060797</v>
      </c>
      <c r="J4108">
        <v>1462468797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0" t="s">
        <v>8315</v>
      </c>
      <c r="R4108" t="s">
        <v>8316</v>
      </c>
      <c r="S4108" s="14">
        <f t="shared" si="322"/>
        <v>42495.722187499996</v>
      </c>
      <c r="T4108" s="14">
        <f t="shared" si="323"/>
        <v>42525.722187499996</v>
      </c>
      <c r="U4108" s="12">
        <f t="shared" si="324"/>
        <v>2016</v>
      </c>
    </row>
    <row r="4109" spans="1:21" ht="43.2" x14ac:dyDescent="0.3">
      <c r="A4109">
        <v>3977</v>
      </c>
      <c r="B4109" s="3" t="s">
        <v>3974</v>
      </c>
      <c r="C4109" s="3" t="s">
        <v>8084</v>
      </c>
      <c r="D4109" s="6">
        <v>90000</v>
      </c>
      <c r="E4109" s="8">
        <v>1305</v>
      </c>
      <c r="F4109" t="s">
        <v>8220</v>
      </c>
      <c r="G4109" t="s">
        <v>8223</v>
      </c>
      <c r="H4109" t="s">
        <v>8245</v>
      </c>
      <c r="I4109">
        <v>1469213732</v>
      </c>
      <c r="J4109">
        <v>1466621732</v>
      </c>
      <c r="K4109" t="b">
        <v>0</v>
      </c>
      <c r="L4109">
        <v>6</v>
      </c>
      <c r="M4109" t="b">
        <v>0</v>
      </c>
      <c r="N4109" t="s">
        <v>8269</v>
      </c>
      <c r="O4109">
        <f t="shared" si="320"/>
        <v>1</v>
      </c>
      <c r="P4109">
        <f t="shared" si="321"/>
        <v>217.5</v>
      </c>
      <c r="Q4109" s="10" t="s">
        <v>8315</v>
      </c>
      <c r="R4109" t="s">
        <v>8316</v>
      </c>
      <c r="S4109" s="14">
        <f t="shared" si="322"/>
        <v>42543.788564814815</v>
      </c>
      <c r="T4109" s="14">
        <f t="shared" si="323"/>
        <v>42573.788564814815</v>
      </c>
      <c r="U4109" s="12">
        <f t="shared" si="324"/>
        <v>2016</v>
      </c>
    </row>
    <row r="4110" spans="1:21" ht="43.2" x14ac:dyDescent="0.3">
      <c r="A4110">
        <v>3853</v>
      </c>
      <c r="B4110" s="3" t="s">
        <v>3850</v>
      </c>
      <c r="C4110" s="3" t="s">
        <v>7962</v>
      </c>
      <c r="D4110" s="6">
        <v>100000</v>
      </c>
      <c r="E4110" s="8">
        <v>26</v>
      </c>
      <c r="F4110" t="s">
        <v>8220</v>
      </c>
      <c r="G4110" t="s">
        <v>8223</v>
      </c>
      <c r="H4110" t="s">
        <v>8245</v>
      </c>
      <c r="I4110">
        <v>1409602178</v>
      </c>
      <c r="J4110">
        <v>1406578178</v>
      </c>
      <c r="K4110" t="b">
        <v>0</v>
      </c>
      <c r="L4110">
        <v>2</v>
      </c>
      <c r="M4110" t="b">
        <v>0</v>
      </c>
      <c r="N4110" t="s">
        <v>8269</v>
      </c>
      <c r="O4110">
        <f t="shared" si="320"/>
        <v>0</v>
      </c>
      <c r="P4110">
        <f t="shared" si="321"/>
        <v>13</v>
      </c>
      <c r="Q4110" s="10" t="s">
        <v>8315</v>
      </c>
      <c r="R4110" t="s">
        <v>8316</v>
      </c>
      <c r="S4110" s="14">
        <f t="shared" si="322"/>
        <v>41848.84002314815</v>
      </c>
      <c r="T4110" s="14">
        <f t="shared" si="323"/>
        <v>41883.84002314815</v>
      </c>
      <c r="U4110" s="12">
        <f t="shared" si="324"/>
        <v>2014</v>
      </c>
    </row>
    <row r="4111" spans="1:21" ht="43.2" x14ac:dyDescent="0.3">
      <c r="A4111">
        <v>4092</v>
      </c>
      <c r="B4111" s="3" t="s">
        <v>4088</v>
      </c>
      <c r="C4111" s="3" t="s">
        <v>8195</v>
      </c>
      <c r="D4111" s="6">
        <v>110000</v>
      </c>
      <c r="E4111" s="8">
        <v>20</v>
      </c>
      <c r="F4111" t="s">
        <v>8220</v>
      </c>
      <c r="G4111" t="s">
        <v>8223</v>
      </c>
      <c r="H4111" t="s">
        <v>8245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8269</v>
      </c>
      <c r="O4111">
        <f t="shared" si="320"/>
        <v>0</v>
      </c>
      <c r="P4111">
        <f t="shared" si="321"/>
        <v>20</v>
      </c>
      <c r="Q4111" s="10" t="s">
        <v>8315</v>
      </c>
      <c r="R4111" t="s">
        <v>8316</v>
      </c>
      <c r="S4111" s="14">
        <f t="shared" si="322"/>
        <v>42039.194988425923</v>
      </c>
      <c r="T4111" s="14">
        <f t="shared" si="323"/>
        <v>42099.153321759266</v>
      </c>
      <c r="U4111" s="12">
        <f t="shared" si="324"/>
        <v>2015</v>
      </c>
    </row>
    <row r="4112" spans="1:21" ht="43.2" x14ac:dyDescent="0.3">
      <c r="A4112">
        <v>2876</v>
      </c>
      <c r="B4112" s="3" t="s">
        <v>2876</v>
      </c>
      <c r="C4112" s="3" t="s">
        <v>6986</v>
      </c>
      <c r="D4112" s="6">
        <v>150000</v>
      </c>
      <c r="E4112" s="8">
        <v>0</v>
      </c>
      <c r="F4112" t="s">
        <v>8220</v>
      </c>
      <c r="G4112" t="s">
        <v>8223</v>
      </c>
      <c r="H4112" t="s">
        <v>8245</v>
      </c>
      <c r="I4112">
        <v>1437069079</v>
      </c>
      <c r="J4112">
        <v>1434477079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0" t="s">
        <v>8315</v>
      </c>
      <c r="R4112" t="s">
        <v>8316</v>
      </c>
      <c r="S4112" s="14">
        <f t="shared" si="322"/>
        <v>42171.743969907402</v>
      </c>
      <c r="T4112" s="14">
        <f t="shared" si="323"/>
        <v>42201.743969907402</v>
      </c>
      <c r="U4112" s="12">
        <f t="shared" si="324"/>
        <v>2015</v>
      </c>
    </row>
    <row r="4113" spans="1:21" ht="43.2" x14ac:dyDescent="0.3">
      <c r="A4113">
        <v>2902</v>
      </c>
      <c r="B4113" s="3" t="s">
        <v>2902</v>
      </c>
      <c r="C4113" s="3" t="s">
        <v>7012</v>
      </c>
      <c r="D4113" s="6">
        <v>150000</v>
      </c>
      <c r="E4113" s="8">
        <v>25</v>
      </c>
      <c r="F4113" t="s">
        <v>8220</v>
      </c>
      <c r="G4113" t="s">
        <v>8223</v>
      </c>
      <c r="H4113" t="s">
        <v>8245</v>
      </c>
      <c r="I4113">
        <v>1440412396</v>
      </c>
      <c r="J4113">
        <v>1437820396</v>
      </c>
      <c r="K4113" t="b">
        <v>0</v>
      </c>
      <c r="L4113">
        <v>1</v>
      </c>
      <c r="M4113" t="b">
        <v>0</v>
      </c>
      <c r="N4113" t="s">
        <v>8269</v>
      </c>
      <c r="O4113">
        <f t="shared" si="320"/>
        <v>0</v>
      </c>
      <c r="P4113">
        <f t="shared" si="321"/>
        <v>25</v>
      </c>
      <c r="Q4113" s="10" t="s">
        <v>8315</v>
      </c>
      <c r="R4113" t="s">
        <v>8316</v>
      </c>
      <c r="S4113" s="14">
        <f t="shared" si="322"/>
        <v>42210.439768518518</v>
      </c>
      <c r="T4113" s="14">
        <f t="shared" si="323"/>
        <v>42240.439768518518</v>
      </c>
      <c r="U4113" s="12">
        <f t="shared" si="324"/>
        <v>2015</v>
      </c>
    </row>
    <row r="4114" spans="1:21" ht="43.2" x14ac:dyDescent="0.3">
      <c r="A4114">
        <v>2909</v>
      </c>
      <c r="B4114" s="3" t="s">
        <v>2909</v>
      </c>
      <c r="C4114" s="3" t="s">
        <v>7019</v>
      </c>
      <c r="D4114" s="6">
        <v>180000</v>
      </c>
      <c r="E4114" s="8">
        <v>20</v>
      </c>
      <c r="F4114" t="s">
        <v>8220</v>
      </c>
      <c r="G4114" t="s">
        <v>8223</v>
      </c>
      <c r="H4114" t="s">
        <v>8245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20</v>
      </c>
      <c r="Q4114" s="10" t="s">
        <v>8315</v>
      </c>
      <c r="R4114" t="s">
        <v>8316</v>
      </c>
      <c r="S4114" s="14">
        <f t="shared" si="322"/>
        <v>41929.266215277778</v>
      </c>
      <c r="T4114" s="14">
        <f t="shared" si="323"/>
        <v>41968.823611111111</v>
      </c>
      <c r="U4114" s="12">
        <f t="shared" si="324"/>
        <v>2014</v>
      </c>
    </row>
    <row r="4115" spans="1:21" ht="43.2" x14ac:dyDescent="0.3">
      <c r="A4115">
        <v>3951</v>
      </c>
      <c r="B4115" s="3" t="s">
        <v>3948</v>
      </c>
      <c r="C4115" s="3" t="s">
        <v>6961</v>
      </c>
      <c r="D4115" s="6">
        <v>200000</v>
      </c>
      <c r="E4115" s="8">
        <v>1</v>
      </c>
      <c r="F4115" t="s">
        <v>8220</v>
      </c>
      <c r="G4115" t="s">
        <v>8240</v>
      </c>
      <c r="H4115" t="s">
        <v>8248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42433.825717592597</v>
      </c>
      <c r="T4115" s="14">
        <f t="shared" si="323"/>
        <v>42493.784050925926</v>
      </c>
      <c r="U4115" s="12">
        <f t="shared" si="324"/>
        <v>2016</v>
      </c>
    </row>
  </sheetData>
  <autoFilter ref="A1:U1" xr:uid="{00000000-0001-0000-0000-000000000000}"/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"cancel"</formula>
    </cfRule>
    <cfRule type="cellIs" dxfId="4" priority="5" operator="equal">
      <formula>"live"</formula>
    </cfRule>
    <cfRule type="cellIs" dxfId="3" priority="6" operator="equal">
      <formula>"successful"</formula>
    </cfRule>
    <cfRule type="cellIs" dxfId="2" priority="8" operator="equal">
      <formula>"successful"</formula>
    </cfRule>
    <cfRule type="cellIs" dxfId="1" priority="9" operator="equal">
      <formula>"Live"</formula>
    </cfRule>
  </conditionalFormatting>
  <conditionalFormatting sqref="F3">
    <cfRule type="cellIs" dxfId="0" priority="7" operator="equal">
      <formula>"successful"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3C4F9-6E94-4320-8EE4-8FB4C270C903}">
  <dimension ref="A1:E18"/>
  <sheetViews>
    <sheetView topLeftCell="A10" workbookViewId="0">
      <selection activeCell="P35" sqref="P3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8401</v>
      </c>
      <c r="B2" t="s">
        <v>8362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8375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3" t="s">
        <v>8376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3" t="s">
        <v>8377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3" t="s">
        <v>8378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3" t="s">
        <v>8379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3" t="s">
        <v>8380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3" t="s">
        <v>8381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3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3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3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3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3" t="s">
        <v>8374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3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A498A-37DE-48DE-A508-9EFC48587037}">
  <dimension ref="A1:H13"/>
  <sheetViews>
    <sheetView zoomScale="70" zoomScaleNormal="70" workbookViewId="0">
      <selection activeCell="K5" sqref="K5"/>
    </sheetView>
  </sheetViews>
  <sheetFormatPr defaultRowHeight="14.4" x14ac:dyDescent="0.3"/>
  <cols>
    <col min="1" max="1" width="15" bestFit="1" customWidth="1"/>
    <col min="2" max="2" width="17.77734375" bestFit="1" customWidth="1"/>
    <col min="3" max="3" width="13.77734375" bestFit="1" customWidth="1"/>
    <col min="4" max="4" width="16.44140625" bestFit="1" customWidth="1"/>
    <col min="5" max="5" width="13.109375" bestFit="1" customWidth="1"/>
    <col min="6" max="6" width="20.5546875" bestFit="1" customWidth="1"/>
    <col min="7" max="7" width="16.6640625" bestFit="1" customWidth="1"/>
    <col min="8" max="8" width="19.33203125" bestFit="1" customWidth="1"/>
  </cols>
  <sheetData>
    <row r="1" spans="1:8" x14ac:dyDescent="0.3">
      <c r="A1" t="s">
        <v>8384</v>
      </c>
      <c r="B1" t="s">
        <v>8402</v>
      </c>
      <c r="C1" t="s">
        <v>8403</v>
      </c>
      <c r="D1" t="s">
        <v>8404</v>
      </c>
      <c r="E1" t="s">
        <v>8405</v>
      </c>
      <c r="F1" t="s">
        <v>8406</v>
      </c>
      <c r="G1" t="s">
        <v>8407</v>
      </c>
      <c r="H1" t="s">
        <v>8408</v>
      </c>
    </row>
    <row r="2" spans="1:8" x14ac:dyDescent="0.3">
      <c r="A2" t="s">
        <v>8409</v>
      </c>
      <c r="B2">
        <f>COUNTIFS(Kickstarter!$D:$D, "&lt;1000",Kickstarter!$F:$F, "successful",Kickstarter!$R:$R, "plays")</f>
        <v>141</v>
      </c>
      <c r="C2">
        <f>COUNTIFS(Kickstarter!$D:$D, "&lt;1000",Kickstarter!$F:$F, "failed",Kickstarter!$R:$R, "plays")</f>
        <v>45</v>
      </c>
      <c r="D2">
        <f>COUNTIFS(Kickstarter!$D:$D, "&lt;1000",Kickstarter!$F:$F, "canceled",Kickstarter!$R:$R, "plays")</f>
        <v>0</v>
      </c>
      <c r="E2">
        <f>SUM(B2:D2)</f>
        <v>186</v>
      </c>
      <c r="F2" s="18">
        <f>(B2/E2)*100</f>
        <v>75.806451612903231</v>
      </c>
      <c r="G2" s="18">
        <f>(C2/E2)*100</f>
        <v>24.193548387096776</v>
      </c>
      <c r="H2" s="18">
        <f>(D2/E2)*100</f>
        <v>0</v>
      </c>
    </row>
    <row r="3" spans="1:8" x14ac:dyDescent="0.3">
      <c r="A3" t="s">
        <v>8410</v>
      </c>
      <c r="B3">
        <f>COUNTIFS(Kickstarter!$D:$D, "&gt;=1000",Kickstarter!$F:$F, "successful", Kickstarter!$D:$D, "&lt;=4999",Kickstarter!$R:$R, "plays")</f>
        <v>388</v>
      </c>
      <c r="C3">
        <f>COUNTIFS(Kickstarter!$D:$D, "&gt;=1000",Kickstarter!$F:$F, "failed", Kickstarter!$D:$D, "&lt;=4999",Kickstarter!$R:$R, "plays")</f>
        <v>146</v>
      </c>
      <c r="D3">
        <f>COUNTIFS(Kickstarter!$D:$D, "&gt;=1000",Kickstarter!$F:$F, "canceled", Kickstarter!$D:$D, "&lt;=4999",Kickstarter!$R:$R, "plays")</f>
        <v>0</v>
      </c>
      <c r="E3">
        <f t="shared" ref="E3:E13" si="0">SUM(B3:D3)</f>
        <v>534</v>
      </c>
      <c r="F3" s="18">
        <f t="shared" ref="F3:F13" si="1">(B3/E3)*100</f>
        <v>72.659176029962552</v>
      </c>
      <c r="G3" s="18">
        <f t="shared" ref="G3:G13" si="2">(C3/E3)*100</f>
        <v>27.340823970037455</v>
      </c>
      <c r="H3" s="18">
        <f t="shared" ref="H3:H13" si="3">(D3/E3)*100</f>
        <v>0</v>
      </c>
    </row>
    <row r="4" spans="1:8" x14ac:dyDescent="0.3">
      <c r="A4" t="s">
        <v>8411</v>
      </c>
      <c r="B4">
        <f>COUNTIFS(Kickstarter!$D:$D, "&gt;=5000",Kickstarter!$F:$F, "successful", Kickstarter!$D:$D, "&lt;=9999",Kickstarter!$R:$R, "plays")</f>
        <v>93</v>
      </c>
      <c r="C4">
        <f>COUNTIFS(Kickstarter!$D:$D, "&gt;=5000",Kickstarter!$F:$F, "failed", Kickstarter!$D:$D, "&lt;=9999",Kickstarter!$R:$R, "plays")</f>
        <v>76</v>
      </c>
      <c r="D4">
        <f>COUNTIFS(Kickstarter!$D:$D, "&gt;=5000",Kickstarter!$F:$F, "canceled", Kickstarter!$D:$D, "&lt;=9999",Kickstarter!$R:$R, "plays")</f>
        <v>0</v>
      </c>
      <c r="E4">
        <f t="shared" si="0"/>
        <v>169</v>
      </c>
      <c r="F4" s="18">
        <f t="shared" si="1"/>
        <v>55.029585798816569</v>
      </c>
      <c r="G4" s="18">
        <f t="shared" si="2"/>
        <v>44.970414201183431</v>
      </c>
      <c r="H4" s="18">
        <f t="shared" si="3"/>
        <v>0</v>
      </c>
    </row>
    <row r="5" spans="1:8" x14ac:dyDescent="0.3">
      <c r="A5" t="s">
        <v>8412</v>
      </c>
      <c r="B5">
        <f>COUNTIFS(Kickstarter!$D:$D, "&gt;=10000",Kickstarter!$F:$F, "successful", Kickstarter!$D:$D, "&lt;=14999",Kickstarter!$R:$R, "plays")</f>
        <v>39</v>
      </c>
      <c r="C5">
        <f>COUNTIFS(Kickstarter!$D:$D, "&gt;=10000",Kickstarter!$F:$F, "failed", Kickstarter!$D:$D, "&lt;=14999",Kickstarter!$R:$R, "plays")</f>
        <v>33</v>
      </c>
      <c r="D5">
        <f>COUNTIFS(Kickstarter!$D:$D, "&gt;=10000",Kickstarter!$F:$F, "canceled", Kickstarter!$D:$D, "&lt;=14999",Kickstarter!$R:$R, "plays")</f>
        <v>0</v>
      </c>
      <c r="E5">
        <f t="shared" si="0"/>
        <v>72</v>
      </c>
      <c r="F5" s="18">
        <f t="shared" si="1"/>
        <v>54.166666666666664</v>
      </c>
      <c r="G5" s="18">
        <f t="shared" si="2"/>
        <v>45.833333333333329</v>
      </c>
      <c r="H5" s="18">
        <f t="shared" si="3"/>
        <v>0</v>
      </c>
    </row>
    <row r="6" spans="1:8" x14ac:dyDescent="0.3">
      <c r="A6" t="s">
        <v>8413</v>
      </c>
      <c r="B6">
        <f>COUNTIFS(Kickstarter!$D:$D, "&gt;=15000",Kickstarter!$F:$F, "successful", Kickstarter!$D:$D, "&lt;=19999",Kickstarter!$R:$R, "plays")</f>
        <v>12</v>
      </c>
      <c r="C6">
        <f>COUNTIFS(Kickstarter!$D:$D, "&gt;=15000",Kickstarter!$F:$F, "failed", Kickstarter!$D:$D, "&lt;=19999",Kickstarter!$R:$R, "plays")</f>
        <v>12</v>
      </c>
      <c r="D6">
        <f>COUNTIFS(Kickstarter!$D:$D, "&gt;=15000",Kickstarter!$F:$F, "canceled", Kickstarter!$D:$D, "&lt;=19999",Kickstarter!$R:$R, "plays")</f>
        <v>0</v>
      </c>
      <c r="E6">
        <f t="shared" si="0"/>
        <v>24</v>
      </c>
      <c r="F6" s="18">
        <f t="shared" si="1"/>
        <v>50</v>
      </c>
      <c r="G6" s="18">
        <f t="shared" si="2"/>
        <v>50</v>
      </c>
      <c r="H6" s="18">
        <f t="shared" si="3"/>
        <v>0</v>
      </c>
    </row>
    <row r="7" spans="1:8" x14ac:dyDescent="0.3">
      <c r="A7" t="s">
        <v>8414</v>
      </c>
      <c r="B7">
        <f>COUNTIFS(Kickstarter!$D:$D, "&gt;=20000",Kickstarter!$F:$F, "successful", Kickstarter!$D:$D, "&lt;=24999",Kickstarter!$R:$R, "plays")</f>
        <v>9</v>
      </c>
      <c r="C7">
        <f>COUNTIFS(Kickstarter!$D:$D, "&gt;=20000",Kickstarter!$F:$F, "failed", Kickstarter!$D:$D, "&lt;=24999",Kickstarter!$R:$R, "plays")</f>
        <v>11</v>
      </c>
      <c r="D7">
        <f>COUNTIFS(Kickstarter!$D:$D, "&gt;=20000",Kickstarter!$F:$F, "canceled", Kickstarter!$D:$D, "&lt;=24999",Kickstarter!$R:$R, "plays")</f>
        <v>0</v>
      </c>
      <c r="E7">
        <f t="shared" si="0"/>
        <v>20</v>
      </c>
      <c r="F7" s="18">
        <f t="shared" si="1"/>
        <v>45</v>
      </c>
      <c r="G7" s="18">
        <f t="shared" si="2"/>
        <v>55.000000000000007</v>
      </c>
      <c r="H7" s="18">
        <f t="shared" si="3"/>
        <v>0</v>
      </c>
    </row>
    <row r="8" spans="1:8" x14ac:dyDescent="0.3">
      <c r="A8" t="s">
        <v>8415</v>
      </c>
      <c r="B8">
        <f>COUNTIFS(Kickstarter!$D:$D, "&gt;=25000",Kickstarter!$F:$F, "successful", Kickstarter!$D:$D, "&lt;=29999",Kickstarter!$R:$R, "plays")</f>
        <v>1</v>
      </c>
      <c r="C8">
        <f>COUNTIFS(Kickstarter!$D:$D, "&gt;=25000",Kickstarter!$F:$F, "failed", Kickstarter!$D:$D, "&lt;=29999",Kickstarter!$R:$R, "plays")</f>
        <v>4</v>
      </c>
      <c r="D8">
        <f>COUNTIFS(Kickstarter!$D:$D, "&gt;=25000",Kickstarter!$F:$F, "canceled", Kickstarter!$D:$D, "&lt;=29999",Kickstarter!$R:$R, "plays")</f>
        <v>0</v>
      </c>
      <c r="E8">
        <f t="shared" si="0"/>
        <v>5</v>
      </c>
      <c r="F8" s="18">
        <f t="shared" si="1"/>
        <v>20</v>
      </c>
      <c r="G8" s="18">
        <f t="shared" si="2"/>
        <v>80</v>
      </c>
      <c r="H8" s="18">
        <f t="shared" si="3"/>
        <v>0</v>
      </c>
    </row>
    <row r="9" spans="1:8" x14ac:dyDescent="0.3">
      <c r="A9" t="s">
        <v>8416</v>
      </c>
      <c r="B9">
        <f>COUNTIFS(Kickstarter!$D:$D, "&gt;=30000",Kickstarter!$F:$F, "successful", Kickstarter!$D:$D, "&lt;=34999",Kickstarter!$R:$R, "plays")</f>
        <v>3</v>
      </c>
      <c r="C9">
        <f>COUNTIFS(Kickstarter!$D:$D, "&gt;=30000",Kickstarter!$F:$F, "failed", Kickstarter!$D:$D, "&lt;=34999",Kickstarter!$R:$R, "plays")</f>
        <v>8</v>
      </c>
      <c r="D9">
        <f>COUNTIFS(Kickstarter!$D:$D, "&gt;=30000",Kickstarter!$F:$F, "canceled", Kickstarter!$D:$D, "&lt;=34999",Kickstarter!$R:$R, "plays")</f>
        <v>0</v>
      </c>
      <c r="E9">
        <f t="shared" si="0"/>
        <v>11</v>
      </c>
      <c r="F9" s="18">
        <f t="shared" si="1"/>
        <v>27.27272727272727</v>
      </c>
      <c r="G9" s="18">
        <f t="shared" si="2"/>
        <v>72.727272727272734</v>
      </c>
      <c r="H9" s="18">
        <f t="shared" si="3"/>
        <v>0</v>
      </c>
    </row>
    <row r="10" spans="1:8" x14ac:dyDescent="0.3">
      <c r="A10" t="s">
        <v>8420</v>
      </c>
      <c r="B10">
        <f>COUNTIFS(Kickstarter!$D:$D, "&gt;=35000",Kickstarter!$F:$F, "successful", Kickstarter!$D:$D, "&lt;=39999",Kickstarter!$R:$R, "plays")</f>
        <v>4</v>
      </c>
      <c r="C10">
        <f>COUNTIFS(Kickstarter!$D:$D, "&gt;=35000",Kickstarter!$F:$F, "failed", Kickstarter!$D:$D, "&lt;=39999",Kickstarter!$R:$R, "plays")</f>
        <v>2</v>
      </c>
      <c r="D10">
        <f>COUNTIFS(Kickstarter!$D:$D, "&gt;=35000",Kickstarter!$F:$F, "canceledl", Kickstarter!$D:$D, "&lt;=39999",Kickstarter!$R:$R, "plays")</f>
        <v>0</v>
      </c>
      <c r="E10">
        <f t="shared" si="0"/>
        <v>6</v>
      </c>
      <c r="F10" s="18">
        <f t="shared" si="1"/>
        <v>66.666666666666657</v>
      </c>
      <c r="G10" s="18">
        <f t="shared" si="2"/>
        <v>33.333333333333329</v>
      </c>
      <c r="H10" s="18">
        <f t="shared" si="3"/>
        <v>0</v>
      </c>
    </row>
    <row r="11" spans="1:8" x14ac:dyDescent="0.3">
      <c r="A11" t="s">
        <v>8417</v>
      </c>
      <c r="B11">
        <f>COUNTIFS(Kickstarter!$D:$D, "&gt;=40000",Kickstarter!$F:$F, "successful", Kickstarter!$D:$D, "&lt;=44999",Kickstarter!$R:$R, "plays")</f>
        <v>2</v>
      </c>
      <c r="C11">
        <f>COUNTIFS(Kickstarter!$D:$D, "&gt;=40000",Kickstarter!$F:$F, "failed", Kickstarter!$D:$D, "&lt;=44999",Kickstarter!$R:$R, "plays")</f>
        <v>1</v>
      </c>
      <c r="D11">
        <f>COUNTIFS(Kickstarter!$D:$D, "&gt;=40000",Kickstarter!$F:$F, "canceled", Kickstarter!$D:$D, "&lt;=44999",Kickstarter!$R:$R, "plays")</f>
        <v>0</v>
      </c>
      <c r="E11">
        <f t="shared" si="0"/>
        <v>3</v>
      </c>
      <c r="F11" s="18">
        <f t="shared" si="1"/>
        <v>66.666666666666657</v>
      </c>
      <c r="G11" s="18">
        <f t="shared" si="2"/>
        <v>33.333333333333329</v>
      </c>
      <c r="H11" s="18">
        <f t="shared" si="3"/>
        <v>0</v>
      </c>
    </row>
    <row r="12" spans="1:8" x14ac:dyDescent="0.3">
      <c r="A12" t="s">
        <v>8418</v>
      </c>
      <c r="B12">
        <f>COUNTIFS(Kickstarter!$D:$D, "&gt;=45000",Kickstarter!$F:$F, "successful", Kickstarter!$D:$D, "&lt;=49999",Kickstarter!$R:$R, "plays")</f>
        <v>0</v>
      </c>
      <c r="C12">
        <f>COUNTIFS(Kickstarter!$D:$D, "&gt;=45000",Kickstarter!$F:$F, "failed", Kickstarter!$D:$D, "&lt;=49999",Kickstarter!$R:$R, "plays")</f>
        <v>1</v>
      </c>
      <c r="D12">
        <f>COUNTIFS(Kickstarter!$D:$D, "&gt;=45000",Kickstarter!$F:$F, "canceled", Kickstarter!$D:$D, "&lt;=49999",Kickstarter!$R:$R, "plays")</f>
        <v>0</v>
      </c>
      <c r="E12">
        <f t="shared" si="0"/>
        <v>1</v>
      </c>
      <c r="F12" s="18">
        <f t="shared" si="1"/>
        <v>0</v>
      </c>
      <c r="G12" s="18">
        <f t="shared" si="2"/>
        <v>100</v>
      </c>
      <c r="H12" s="18">
        <f t="shared" si="3"/>
        <v>0</v>
      </c>
    </row>
    <row r="13" spans="1:8" x14ac:dyDescent="0.3">
      <c r="A13" t="s">
        <v>8419</v>
      </c>
      <c r="B13">
        <f>COUNTIFS(Kickstarter!$D:$D, "&gt;=50000",Kickstarter!$F:$F, "successful",Kickstarter!$R:$R, "plays")</f>
        <v>2</v>
      </c>
      <c r="C13">
        <f>COUNTIFS(Kickstarter!$D:$D, "&gt;=50000",Kickstarter!$F:$F, "failed",Kickstarter!$R:$R, "plays")</f>
        <v>14</v>
      </c>
      <c r="D13">
        <f>COUNTIFS(Kickstarter!$D:$D, "&gt;=50000",Kickstarter!$F:$F, "canceled",Kickstarter!$R:$R, "plays")</f>
        <v>0</v>
      </c>
      <c r="E13">
        <f t="shared" si="0"/>
        <v>16</v>
      </c>
      <c r="F13" s="18">
        <f t="shared" si="1"/>
        <v>12.5</v>
      </c>
      <c r="G13" s="18">
        <f t="shared" si="2"/>
        <v>87.5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A95B7-F7B1-40A6-8E10-AE337F8189DE}">
  <dimension ref="A1:C14"/>
  <sheetViews>
    <sheetView workbookViewId="0">
      <selection activeCell="C14" sqref="C14"/>
    </sheetView>
  </sheetViews>
  <sheetFormatPr defaultRowHeight="14.4" x14ac:dyDescent="0.3"/>
  <cols>
    <col min="1" max="1" width="26.5546875" bestFit="1" customWidth="1"/>
    <col min="2" max="2" width="10.21875" style="17" bestFit="1" customWidth="1"/>
    <col min="3" max="3" width="11.21875" style="17" bestFit="1" customWidth="1"/>
  </cols>
  <sheetData>
    <row r="1" spans="1:3" x14ac:dyDescent="0.3">
      <c r="B1" s="17" t="s">
        <v>8387</v>
      </c>
      <c r="C1" s="17" t="s">
        <v>8388</v>
      </c>
    </row>
    <row r="2" spans="1:3" x14ac:dyDescent="0.3">
      <c r="A2" t="s">
        <v>8389</v>
      </c>
      <c r="B2" s="17" t="e">
        <f>AVERAGE(#REF!)</f>
        <v>#REF!</v>
      </c>
      <c r="C2" s="17" t="e">
        <f>AVERAGE(#REF!)</f>
        <v>#REF!</v>
      </c>
    </row>
    <row r="3" spans="1:3" x14ac:dyDescent="0.3">
      <c r="A3" t="s">
        <v>8390</v>
      </c>
      <c r="B3" s="17" t="e">
        <f>MEDIAN(#REF!)</f>
        <v>#REF!</v>
      </c>
      <c r="C3" s="17" t="e">
        <f>MEDIAN(#REF!)</f>
        <v>#REF!</v>
      </c>
    </row>
    <row r="4" spans="1:3" x14ac:dyDescent="0.3">
      <c r="A4" t="s">
        <v>8393</v>
      </c>
      <c r="B4" s="17" t="e">
        <f>_xlfn.STDEV.P(#REF!)</f>
        <v>#REF!</v>
      </c>
      <c r="C4" s="17" t="e">
        <f>_xlfn.STDEV.P(#REF!)</f>
        <v>#REF!</v>
      </c>
    </row>
    <row r="5" spans="1:3" x14ac:dyDescent="0.3">
      <c r="A5" t="s">
        <v>8394</v>
      </c>
      <c r="B5" s="17" t="e">
        <f>_xlfn.QUARTILE.EXC(#REF!, 3)</f>
        <v>#REF!</v>
      </c>
      <c r="C5" s="17" t="e">
        <f>_xlfn.QUARTILE.EXC(#REF!,3)</f>
        <v>#REF!</v>
      </c>
    </row>
    <row r="6" spans="1:3" x14ac:dyDescent="0.3">
      <c r="A6" t="s">
        <v>8395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3">
      <c r="A7" t="s">
        <v>8396</v>
      </c>
      <c r="B7" s="17" t="e">
        <f>B5-B6</f>
        <v>#REF!</v>
      </c>
      <c r="C7" s="17" t="e">
        <f>C5-C6</f>
        <v>#REF!</v>
      </c>
    </row>
    <row r="9" spans="1:3" x14ac:dyDescent="0.3">
      <c r="A9" t="s">
        <v>8391</v>
      </c>
      <c r="B9" s="17" t="e">
        <f>AVERAGE(#REF!)</f>
        <v>#REF!</v>
      </c>
      <c r="C9" s="17" t="e">
        <f>AVERAGE(#REF!)</f>
        <v>#REF!</v>
      </c>
    </row>
    <row r="10" spans="1:3" x14ac:dyDescent="0.3">
      <c r="A10" t="s">
        <v>8392</v>
      </c>
      <c r="B10" s="17" t="e">
        <f>MEDIAN(#REF!)</f>
        <v>#REF!</v>
      </c>
      <c r="C10" s="17" t="e">
        <f>MEDIAN(#REF!)</f>
        <v>#REF!</v>
      </c>
    </row>
    <row r="11" spans="1:3" x14ac:dyDescent="0.3">
      <c r="A11" t="s">
        <v>8397</v>
      </c>
      <c r="B11" s="17" t="e">
        <f>_xlfn.STDEV.P(#REF!)</f>
        <v>#REF!</v>
      </c>
      <c r="C11" s="17" t="e">
        <f>_xlfn.STDEV.P(#REF!)</f>
        <v>#REF!</v>
      </c>
    </row>
    <row r="12" spans="1:3" x14ac:dyDescent="0.3">
      <c r="A12" t="s">
        <v>8398</v>
      </c>
      <c r="B12" s="17" t="e">
        <f>_xlfn.QUARTILE.EXC(#REF!, 3)</f>
        <v>#REF!</v>
      </c>
      <c r="C12" s="17" t="e">
        <f>_xlfn.QUARTILE.EXC(#REF!,3)</f>
        <v>#REF!</v>
      </c>
    </row>
    <row r="13" spans="1:3" x14ac:dyDescent="0.3">
      <c r="A13" t="s">
        <v>8399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3">
      <c r="A14" t="s">
        <v>8400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1ACC5-2366-44B4-9004-2AD6C680FD22}">
  <dimension ref="A1:F6"/>
  <sheetViews>
    <sheetView workbookViewId="0">
      <selection activeCell="C2" sqref="C2"/>
    </sheetView>
  </sheetViews>
  <sheetFormatPr defaultRowHeight="14.4" x14ac:dyDescent="0.3"/>
  <cols>
    <col min="1" max="1" width="34.44140625" bestFit="1" customWidth="1"/>
    <col min="2" max="2" width="29.88671875" style="3" customWidth="1"/>
    <col min="5" max="5" width="16.5546875" bestFit="1" customWidth="1"/>
    <col min="6" max="6" width="17.44140625" bestFit="1" customWidth="1"/>
  </cols>
  <sheetData>
    <row r="1" spans="1:6" x14ac:dyDescent="0.3">
      <c r="A1" t="s">
        <v>8382</v>
      </c>
      <c r="B1" s="3" t="s">
        <v>8383</v>
      </c>
      <c r="C1" t="s">
        <v>8384</v>
      </c>
      <c r="D1" t="s">
        <v>8385</v>
      </c>
      <c r="E1" t="s">
        <v>8307</v>
      </c>
      <c r="F1" t="s">
        <v>8386</v>
      </c>
    </row>
    <row r="2" spans="1:6" ht="57.6" x14ac:dyDescent="0.3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72" x14ac:dyDescent="0.3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72" x14ac:dyDescent="0.3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57.6" x14ac:dyDescent="0.3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72" x14ac:dyDescent="0.3">
      <c r="A6" s="1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AD8C5-6BEB-41E4-876E-41F0A0FFA8B5}">
  <dimension ref="A1:E7"/>
  <sheetViews>
    <sheetView workbookViewId="0">
      <selection activeCell="A27" sqref="A27:XFD2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  <col min="7" max="7" width="16.88671875" bestFit="1" customWidth="1"/>
    <col min="8" max="8" width="20" bestFit="1" customWidth="1"/>
    <col min="9" max="9" width="15.21875" bestFit="1" customWidth="1"/>
    <col min="10" max="10" width="18.33203125" bestFit="1" customWidth="1"/>
    <col min="11" max="11" width="14.33203125" bestFit="1" customWidth="1"/>
    <col min="12" max="12" width="17.33203125" bestFit="1" customWidth="1"/>
    <col min="13" max="13" width="8.44140625" bestFit="1" customWidth="1"/>
    <col min="14" max="14" width="11.109375" bestFit="1" customWidth="1"/>
    <col min="15" max="15" width="16.88671875" bestFit="1" customWidth="1"/>
    <col min="16" max="16" width="20" bestFit="1" customWidth="1"/>
    <col min="17" max="18" width="6.88671875" bestFit="1" customWidth="1"/>
    <col min="19" max="19" width="9.6640625" bestFit="1" customWidth="1"/>
    <col min="20" max="20" width="8.33203125" bestFit="1" customWidth="1"/>
    <col min="21" max="21" width="11.21875" bestFit="1" customWidth="1"/>
    <col min="22" max="23" width="12.5546875" bestFit="1" customWidth="1"/>
    <col min="24" max="24" width="15.44140625" bestFit="1" customWidth="1"/>
    <col min="25" max="25" width="9.5546875" bestFit="1" customWidth="1"/>
    <col min="26" max="26" width="12.33203125" bestFit="1" customWidth="1"/>
    <col min="27" max="27" width="11" bestFit="1" customWidth="1"/>
    <col min="28" max="28" width="14" bestFit="1" customWidth="1"/>
    <col min="29" max="30" width="11.21875" bestFit="1" customWidth="1"/>
    <col min="31" max="31" width="14.33203125" bestFit="1" customWidth="1"/>
    <col min="32" max="32" width="6.109375" bestFit="1" customWidth="1"/>
    <col min="33" max="33" width="8.88671875" bestFit="1" customWidth="1"/>
    <col min="34" max="35" width="13.88671875" bestFit="1" customWidth="1"/>
    <col min="36" max="36" width="17.109375" bestFit="1" customWidth="1"/>
    <col min="37" max="37" width="9.6640625" bestFit="1" customWidth="1"/>
    <col min="38" max="38" width="10.6640625" bestFit="1" customWidth="1"/>
    <col min="39" max="39" width="15" bestFit="1" customWidth="1"/>
    <col min="40" max="40" width="18" bestFit="1" customWidth="1"/>
    <col min="41" max="43" width="9.6640625" bestFit="1" customWidth="1"/>
    <col min="44" max="44" width="12.21875" bestFit="1" customWidth="1"/>
    <col min="45" max="45" width="8.5546875" bestFit="1" customWidth="1"/>
    <col min="46" max="46" width="11.33203125" bestFit="1" customWidth="1"/>
    <col min="47" max="47" width="11.6640625" bestFit="1" customWidth="1"/>
    <col min="48" max="48" width="14.6640625" bestFit="1" customWidth="1"/>
    <col min="50" max="50" width="11.77734375" bestFit="1" customWidth="1"/>
    <col min="51" max="52" width="13.21875" bestFit="1" customWidth="1"/>
    <col min="53" max="53" width="16.109375" bestFit="1" customWidth="1"/>
    <col min="54" max="54" width="8.21875" bestFit="1" customWidth="1"/>
    <col min="55" max="55" width="11.109375" bestFit="1" customWidth="1"/>
    <col min="56" max="58" width="9.6640625" bestFit="1" customWidth="1"/>
    <col min="59" max="59" width="10.109375" bestFit="1" customWidth="1"/>
    <col min="60" max="60" width="9.6640625" bestFit="1" customWidth="1"/>
    <col min="61" max="61" width="9" bestFit="1" customWidth="1"/>
    <col min="62" max="62" width="17.21875" bestFit="1" customWidth="1"/>
    <col min="63" max="63" width="20.21875" bestFit="1" customWidth="1"/>
    <col min="64" max="64" width="12.44140625" bestFit="1" customWidth="1"/>
    <col min="65" max="65" width="15.5546875" bestFit="1" customWidth="1"/>
    <col min="66" max="66" width="9.6640625" bestFit="1" customWidth="1"/>
    <col min="67" max="67" width="9.33203125" bestFit="1" customWidth="1"/>
    <col min="68" max="68" width="15.21875" bestFit="1" customWidth="1"/>
    <col min="69" max="69" width="18.33203125" bestFit="1" customWidth="1"/>
    <col min="70" max="70" width="9.6640625" bestFit="1" customWidth="1"/>
    <col min="71" max="71" width="11" bestFit="1" customWidth="1"/>
    <col min="72" max="73" width="12.5546875" bestFit="1" customWidth="1"/>
    <col min="74" max="74" width="15.5546875" bestFit="1" customWidth="1"/>
    <col min="75" max="77" width="18.109375" bestFit="1" customWidth="1"/>
    <col min="78" max="78" width="21.33203125" bestFit="1" customWidth="1"/>
    <col min="79" max="82" width="9.6640625" bestFit="1" customWidth="1"/>
    <col min="83" max="83" width="11.33203125" bestFit="1" customWidth="1"/>
    <col min="84" max="84" width="16.21875" bestFit="1" customWidth="1"/>
    <col min="85" max="85" width="19.33203125" bestFit="1" customWidth="1"/>
    <col min="86" max="86" width="11.33203125" bestFit="1" customWidth="1"/>
    <col min="87" max="87" width="14.44140625" bestFit="1" customWidth="1"/>
    <col min="88" max="89" width="12.88671875" bestFit="1" customWidth="1"/>
    <col min="90" max="90" width="16" bestFit="1" customWidth="1"/>
    <col min="91" max="91" width="13.5546875" bestFit="1" customWidth="1"/>
    <col min="92" max="92" width="16.77734375" bestFit="1" customWidth="1"/>
    <col min="93" max="95" width="11.6640625" bestFit="1" customWidth="1"/>
    <col min="96" max="96" width="14.6640625" bestFit="1" customWidth="1"/>
    <col min="97" max="98" width="8.5546875" bestFit="1" customWidth="1"/>
    <col min="99" max="99" width="9.44140625" bestFit="1" customWidth="1"/>
    <col min="100" max="100" width="13.109375" bestFit="1" customWidth="1"/>
    <col min="101" max="101" width="16.21875" bestFit="1" customWidth="1"/>
    <col min="102" max="102" width="11" bestFit="1" customWidth="1"/>
  </cols>
  <sheetData>
    <row r="1" spans="1:5" x14ac:dyDescent="0.3">
      <c r="A1" s="11" t="s">
        <v>8358</v>
      </c>
      <c r="B1" t="s">
        <v>8362</v>
      </c>
    </row>
    <row r="2" spans="1:5" x14ac:dyDescent="0.3">
      <c r="A2" s="11" t="s">
        <v>8222</v>
      </c>
      <c r="B2" t="s">
        <v>8362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">
      <c r="A7" s="13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45C7C-E310-48A2-BFA5-D46300B9580C}">
  <dimension ref="A2:F7"/>
  <sheetViews>
    <sheetView workbookViewId="0">
      <selection activeCell="N30" sqref="N3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6" bestFit="1" customWidth="1"/>
    <col min="8" max="8" width="4.109375" bestFit="1" customWidth="1"/>
    <col min="9" max="10" width="9.6640625" bestFit="1" customWidth="1"/>
    <col min="11" max="11" width="8.44140625" bestFit="1" customWidth="1"/>
    <col min="12" max="12" width="9.6640625" bestFit="1" customWidth="1"/>
    <col min="13" max="13" width="11.21875" bestFit="1" customWidth="1"/>
    <col min="14" max="14" width="11.88671875" bestFit="1" customWidth="1"/>
    <col min="15" max="15" width="15" bestFit="1" customWidth="1"/>
    <col min="16" max="16" width="8.5546875" bestFit="1" customWidth="1"/>
    <col min="17" max="17" width="6" bestFit="1" customWidth="1"/>
    <col min="18" max="18" width="4.109375" bestFit="1" customWidth="1"/>
    <col min="19" max="19" width="9.6640625" bestFit="1" customWidth="1"/>
    <col min="20" max="20" width="10.6640625" bestFit="1" customWidth="1"/>
    <col min="21" max="21" width="14" bestFit="1" customWidth="1"/>
    <col min="22" max="22" width="9.6640625" bestFit="1" customWidth="1"/>
    <col min="23" max="23" width="16.88671875" bestFit="1" customWidth="1"/>
    <col min="24" max="24" width="11.77734375" bestFit="1" customWidth="1"/>
    <col min="25" max="25" width="6" bestFit="1" customWidth="1"/>
    <col min="26" max="26" width="9.6640625" bestFit="1" customWidth="1"/>
    <col min="27" max="27" width="14.88671875" bestFit="1" customWidth="1"/>
    <col min="28" max="28" width="12.44140625" bestFit="1" customWidth="1"/>
    <col min="29" max="29" width="6" bestFit="1" customWidth="1"/>
    <col min="30" max="30" width="9.6640625" bestFit="1" customWidth="1"/>
    <col min="31" max="31" width="15.44140625" bestFit="1" customWidth="1"/>
    <col min="32" max="32" width="9.109375" bestFit="1" customWidth="1"/>
    <col min="33" max="33" width="6" bestFit="1" customWidth="1"/>
    <col min="34" max="34" width="4.109375" bestFit="1" customWidth="1"/>
    <col min="35" max="35" width="9.6640625" bestFit="1" customWidth="1"/>
    <col min="36" max="36" width="12.109375" bestFit="1" customWidth="1"/>
    <col min="37" max="37" width="11" bestFit="1" customWidth="1"/>
  </cols>
  <sheetData>
    <row r="2" spans="1:6" x14ac:dyDescent="0.3">
      <c r="A2" s="11" t="s">
        <v>8222</v>
      </c>
      <c r="B2" t="s">
        <v>8223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8315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  <row r="7" spans="1:6" x14ac:dyDescent="0.3">
      <c r="A7" s="13" t="s">
        <v>8361</v>
      </c>
      <c r="B7" s="12">
        <v>26</v>
      </c>
      <c r="C7" s="12">
        <v>349</v>
      </c>
      <c r="D7" s="12">
        <v>12</v>
      </c>
      <c r="E7" s="12">
        <v>525</v>
      </c>
      <c r="F7" s="12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89895-7760-419E-BEF2-A383C2054608}">
  <dimension ref="A1:D13"/>
  <sheetViews>
    <sheetView workbookViewId="0">
      <selection activeCell="D6" sqref="D6"/>
    </sheetView>
  </sheetViews>
  <sheetFormatPr defaultRowHeight="14.4" x14ac:dyDescent="0.3"/>
  <cols>
    <col min="1" max="1" width="16.5546875" bestFit="1" customWidth="1"/>
    <col min="2" max="2" width="15.77734375" bestFit="1" customWidth="1"/>
    <col min="3" max="3" width="5.44140625" bestFit="1" customWidth="1"/>
    <col min="4" max="4" width="11" bestFit="1" customWidth="1"/>
    <col min="5" max="5" width="9.6640625" bestFit="1" customWidth="1"/>
    <col min="6" max="6" width="10.6640625" bestFit="1" customWidth="1"/>
    <col min="7" max="7" width="8.5546875" bestFit="1" customWidth="1"/>
    <col min="8" max="8" width="6" bestFit="1" customWidth="1"/>
    <col min="9" max="9" width="4.109375" bestFit="1" customWidth="1"/>
    <col min="10" max="10" width="9.6640625" bestFit="1" customWidth="1"/>
    <col min="11" max="11" width="10.109375" bestFit="1" customWidth="1"/>
    <col min="12" max="12" width="11" bestFit="1" customWidth="1"/>
    <col min="13" max="81" width="3" bestFit="1" customWidth="1"/>
    <col min="82" max="348" width="4" bestFit="1" customWidth="1"/>
    <col min="349" max="374" width="5" bestFit="1" customWidth="1"/>
    <col min="375" max="375" width="6" bestFit="1" customWidth="1"/>
    <col min="376" max="377" width="7" bestFit="1" customWidth="1"/>
    <col min="378" max="378" width="8" bestFit="1" customWidth="1"/>
    <col min="379" max="379" width="11" bestFit="1" customWidth="1"/>
  </cols>
  <sheetData>
    <row r="1" spans="1:4" x14ac:dyDescent="0.3">
      <c r="A1" s="11" t="s">
        <v>8304</v>
      </c>
      <c r="B1" t="s">
        <v>8220</v>
      </c>
    </row>
    <row r="3" spans="1:4" x14ac:dyDescent="0.3">
      <c r="A3" s="11" t="s">
        <v>8367</v>
      </c>
      <c r="B3" s="11" t="s">
        <v>8360</v>
      </c>
    </row>
    <row r="4" spans="1:4" x14ac:dyDescent="0.3">
      <c r="A4" s="11" t="s">
        <v>8364</v>
      </c>
      <c r="B4" t="s">
        <v>8365</v>
      </c>
      <c r="C4" t="s">
        <v>8366</v>
      </c>
      <c r="D4" t="s">
        <v>8361</v>
      </c>
    </row>
    <row r="5" spans="1:4" x14ac:dyDescent="0.3">
      <c r="A5" s="13" t="s">
        <v>8308</v>
      </c>
      <c r="B5" s="12">
        <v>180</v>
      </c>
      <c r="C5" s="12"/>
      <c r="D5" s="12">
        <v>180</v>
      </c>
    </row>
    <row r="6" spans="1:4" x14ac:dyDescent="0.3">
      <c r="A6" s="13" t="s">
        <v>8334</v>
      </c>
      <c r="B6" s="12">
        <v>140</v>
      </c>
      <c r="C6" s="12"/>
      <c r="D6" s="12">
        <v>140</v>
      </c>
    </row>
    <row r="7" spans="1:4" x14ac:dyDescent="0.3">
      <c r="A7" s="13" t="s">
        <v>8331</v>
      </c>
      <c r="B7" s="12">
        <v>140</v>
      </c>
      <c r="C7" s="12"/>
      <c r="D7" s="12">
        <v>140</v>
      </c>
    </row>
    <row r="8" spans="1:4" x14ac:dyDescent="0.3">
      <c r="A8" s="13" t="s">
        <v>8323</v>
      </c>
      <c r="B8" s="12">
        <v>120</v>
      </c>
      <c r="C8" s="12"/>
      <c r="D8" s="12">
        <v>120</v>
      </c>
    </row>
    <row r="9" spans="1:4" x14ac:dyDescent="0.3">
      <c r="A9" s="13" t="s">
        <v>8336</v>
      </c>
      <c r="B9" s="12">
        <v>71</v>
      </c>
      <c r="C9" s="12">
        <v>46</v>
      </c>
      <c r="D9" s="12">
        <v>117</v>
      </c>
    </row>
    <row r="10" spans="1:4" x14ac:dyDescent="0.3">
      <c r="A10" s="13" t="s">
        <v>8320</v>
      </c>
      <c r="B10" s="12">
        <v>125</v>
      </c>
      <c r="C10" s="12">
        <v>2</v>
      </c>
      <c r="D10" s="12">
        <v>127</v>
      </c>
    </row>
    <row r="11" spans="1:4" x14ac:dyDescent="0.3">
      <c r="A11" s="13" t="s">
        <v>8317</v>
      </c>
      <c r="B11" s="12">
        <v>207</v>
      </c>
      <c r="C11" s="12">
        <v>6</v>
      </c>
      <c r="D11" s="12">
        <v>213</v>
      </c>
    </row>
    <row r="12" spans="1:4" x14ac:dyDescent="0.3">
      <c r="A12" s="13" t="s">
        <v>8315</v>
      </c>
      <c r="B12" s="12">
        <v>481</v>
      </c>
      <c r="C12" s="12">
        <v>12</v>
      </c>
      <c r="D12" s="12">
        <v>493</v>
      </c>
    </row>
    <row r="13" spans="1:4" x14ac:dyDescent="0.3">
      <c r="A13" s="13" t="s">
        <v>8361</v>
      </c>
      <c r="B13" s="12">
        <v>1464</v>
      </c>
      <c r="C13" s="12">
        <v>66</v>
      </c>
      <c r="D13" s="12">
        <v>1530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D4C3D-3F9A-44F6-9225-5C9E35647D10}">
  <dimension ref="A1:F17"/>
  <sheetViews>
    <sheetView workbookViewId="0">
      <selection activeCell="A9" sqref="A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8315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8375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3">
      <c r="A6" s="15" t="s">
        <v>8376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3">
      <c r="A7" s="15" t="s">
        <v>8377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3">
      <c r="A8" s="15" t="s">
        <v>8378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3">
      <c r="A9" s="15" t="s">
        <v>8379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3">
      <c r="A10" s="15" t="s">
        <v>8380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3">
      <c r="A11" s="15" t="s">
        <v>8381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3">
      <c r="A12" s="15" t="s">
        <v>8370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3">
      <c r="A13" s="15" t="s">
        <v>8371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3">
      <c r="A14" s="15" t="s">
        <v>8372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3">
      <c r="A15" s="15" t="s">
        <v>8373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3">
      <c r="A16" s="15" t="s">
        <v>8374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3">
      <c r="A17" s="15" t="s">
        <v>8361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Descriptive Statistics</vt:lpstr>
      <vt:lpstr>Edingburg Research</vt:lpstr>
      <vt:lpstr>Subcategory Statistics</vt:lpstr>
      <vt:lpstr>Category Statistics</vt:lpstr>
      <vt:lpstr>Spotlight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Juan Sanmartin</cp:lastModifiedBy>
  <dcterms:created xsi:type="dcterms:W3CDTF">2017-04-20T15:17:24Z</dcterms:created>
  <dcterms:modified xsi:type="dcterms:W3CDTF">2022-11-05T14:38:14Z</dcterms:modified>
</cp:coreProperties>
</file>