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MAY\Downloads\"/>
    </mc:Choice>
  </mc:AlternateContent>
  <xr:revisionPtr revIDLastSave="0" documentId="8_{2C13FB06-2AFC-48B8-8D08-DDD0AB0854CA}" xr6:coauthVersionLast="46" xr6:coauthVersionMax="46" xr10:uidLastSave="{00000000-0000-0000-0000-000000000000}"/>
  <bookViews>
    <workbookView xWindow="-120" yWindow="-120" windowWidth="20730" windowHeight="11160" activeTab="2" xr2:uid="{BF533FCE-3655-44F7-B7E0-636CB821B0BD}"/>
  </bookViews>
  <sheets>
    <sheet name="Sheet2" sheetId="2" r:id="rId1"/>
    <sheet name="Sheet3" sheetId="3" r:id="rId2"/>
    <sheet name="NiftyBank MW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<sst xmlns="http://schemas.openxmlformats.org/spreadsheetml/2006/main" count="31" uniqueCount="30">
  <si>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</si>
  <si>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</si>
  <si>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</si>
  <si>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</si>
  <si>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</si>
  <si>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</si>
  <si>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</si>
  <si>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</si>
  <si>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</si>
  <si>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</si>
  <si>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</si>
  <si>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</si>
  <si>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</si>
  <si>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</si>
  <si>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</si>
  <si>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</si>
  <si>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</si>
  <si>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</si>
  <si>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</si>
  <si>
    <t>19</t>
  </si>
  <si>
    <t>61</t>
  </si>
  <si>
    <t>15</t>
  </si>
  <si>
    <t>129</t>
  </si>
  <si>
    <t>14</t>
  </si>
  <si>
    <t>2124</t>
  </si>
  <si>
    <t>1789924</t>
  </si>
  <si>
    <t>19404</t>
  </si>
  <si>
    <t>404</t>
  </si>
  <si>
    <t>17222</t>
  </si>
  <si>
    <t>177007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</si>
</sst>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1023.9</v>
        <stp/>
        <stp>NSE_INDUSINDBK-EQ</stp>
        <stp>Last</stp>
        <tr r="B5" s="1"/>
      </tp>
      <tp t="s">
        <v>0</v>
        <stp/>
        <stp>NSE_HDFCBANK-EQ</stp>
        <stp>OpenInterest</stp>
        <tr r="M3" s="1"/>
      </tp>
      <tp t="s">
        <v>AXISBANK-EQ</v>
        <stp/>
        <stp>NSE_AXISBANK-EQ</stp>
        <stp>TradingSymbol</stp>
        <tr r="A2" s="1"/>
      </tp>
      <tp t="s">
        <v>1954.2</v>
        <stp/>
        <stp>NSE_KOTAKBANK-EQ</stp>
        <stp>Last</stp>
        <tr r="B6" s="1"/>
      </tp>
      <tp t="s">
        <v>31649587</v>
        <stp/>
        <stp>NSE_PNB-EQ</stp>
        <stp>Volume</stp>
        <tr r="L12" s="1"/>
      </tp>
      <tp t="s">
        <v>38.7</v>
        <stp/>
        <stp>NSE_PNB-EQ</stp>
        <stp>Last</stp>
        <tr r="B12" s="1"/>
      </tp>
      <tp t="s">
        <v>12-02-2021 10:17:08</v>
        <stp/>
        <stp>NSE_PNB-EQ</stp>
        <stp>lastUpdateTime</stp>
        <tr r="S12" s="1"/>
      </tp>
      <tp t="s">
        <v>77.45</v>
        <stp/>
        <stp>NSE_BANKBARODA-EQ</stp>
        <stp>Open</stp>
        <tr r="H9" s="1"/>
      </tp>
      <tp t="s">
        <v>12-02-2021 10:17:06</v>
        <stp/>
        <stp>NSE_INDUSINDBK-EQ</stp>
        <stp>lastTradeTime</stp>
        <tr r="R5" s="1"/>
      </tp>
      <tp t="s">
        <v>12-02-2021 10:17:08</v>
        <stp/>
        <stp>NSE_INDUSINDBK-EQ</stp>
        <stp>lastUpdateTime</stp>
        <tr r="S5" s="1"/>
      </tp>
      <tp t="s">
        <v>16.45</v>
        <stp/>
        <stp>NSE_YESBANK-EQ</stp>
        <stp>Ask</stp>
        <tr r="E8" s="1"/>
      </tp>
      <tp t="s">
        <v>YESBANK-EQ</v>
        <stp/>
        <stp>NSE_YESBANK-EQ</stp>
        <stp>TradingSymbol</stp>
        <tr r="A8" s="1"/>
      </tp>
      <tp t="s">
        <v>0</v>
        <stp/>
        <stp>NSE_ICICIBANK-EQ</stp>
        <stp>OpenInterest</stp>
        <tr r="M4" s="1"/>
      </tp>
      <tp t="s">
        <v>1519286</v>
        <stp/>
        <stp>NSE_INDUSINDBK-EQ</stp>
        <stp>Volume</stp>
        <tr r="L5" s="1"/>
      </tp>
      <tp t="s">
        <v>12-02-2021 10:17:07</v>
        <stp/>
        <stp>NSE_FEDERALBNK-EQ</stp>
        <stp>lastTradeTime</stp>
        <tr r="R11" s="1"/>
      </tp>
      <tp t="s">
        <v>2812358</v>
        <stp/>
        <stp>NSE_FEDERALBNK-EQ</stp>
        <stp>Volume</stp>
        <tr r="L11" s="1"/>
      </tp>
      <tp t="s">
        <v>744.25</v>
        <stp/>
        <stp>NSE_AXISBANK-EQ</stp>
        <stp>Last</stp>
        <tr r="B2" s="1"/>
      </tp>
      <tp t="s">
        <v>83.7</v>
        <stp/>
        <stp>NSE_FEDERALBNK-EQ</stp>
        <stp>Open</stp>
        <tr r="H11" s="1"/>
      </tp>
      <tp t="s">
        <v>BANKBARODA-EQ</v>
        <stp/>
        <stp>NSE_BANKBARODA-EQ</stp>
        <stp>TradingSymbol</stp>
        <tr r="A9" s="1"/>
      </tp>
      <tp t="s">
        <v>12-02-2021 10:17:08</v>
        <stp/>
        <stp>NSE_FEDERALBNK-EQ</stp>
        <stp>lastUpdateTime</stp>
        <tr r="S11" s="1"/>
      </tp>
      <tp t="s">
        <v>16.4</v>
        <stp/>
        <stp>NSE_YESBANK-EQ</stp>
        <stp>Bid</stp>
        <tr r="D8" s="1"/>
      </tp>
      <tp t="s">
        <v>1028.7</v>
        <stp/>
        <stp>NSE_INDUSINDBK-EQ</stp>
        <stp>High</stp>
        <tr r="I5" s="1"/>
      </tp>
      <tp t="s">
        <v>10775631</v>
        <stp/>
        <stp>NSE_BANKBARODA-EQ</stp>
        <stp>Volume</stp>
        <tr r="L9" s="1"/>
      </tp>
      <tp t="s">
        <v>12-02-2021 10:17:08</v>
        <stp/>
        <stp>NSE_BANKBARODA-EQ</stp>
        <stp>lastUpdateTime</stp>
        <tr r="S9" s="1"/>
      </tp>
      <tp t="s">
        <v>16.35</v>
        <stp/>
        <stp>NSE_YESBANK-EQ</stp>
        <stp>Low</stp>
        <tr r="J8" s="1"/>
      </tp>
      <tp t="s">
        <v>10</v>
        <stp/>
        <stp>NSE_YESBANK-EQ</stp>
        <stp>LTQ</stp>
        <tr r="G8" s="1"/>
      </tp>
      <tp t="s">
        <v>1970.5</v>
        <stp/>
        <stp>NSE_KOTAKBANK-EQ</stp>
        <stp>High</stp>
        <tr r="I6" s="1"/>
      </tp>
      <tp t="s">
        <v>1573.9</v>
        <stp/>
        <stp>NSE_HDFCBANK-EQ</stp>
        <stp>Open</stp>
        <tr r="H3" s="1"/>
      </tp>
      <tp t="s">
        <v>39.15</v>
        <stp/>
        <stp>NSE_PNB-EQ</stp>
        <stp>High</stp>
        <tr r="I12" s="1"/>
      </tp>
      <tp t="s">
        <v>0</v>
        <stp/>
        <stp>NSE_FEDERALBNK-EQ</stp>
        <stp>OpenInterest</stp>
        <tr r="M11" s="1"/>
      </tp>
      <tp t="s">
        <v>ICICIBANK-EQ</v>
        <stp/>
        <stp>NSE_ICICIBANK-EQ</stp>
        <stp>TradingSymbol</stp>
        <tr r="A4" s="1"/>
      </tp>
      <tp t="s">
        <v>12-02-2021 10:17:07</v>
        <stp/>
        <stp>NSE_CANBK-EQ</stp>
        <stp>lastUpdateTime</stp>
        <tr r="S10" s="1"/>
      </tp>
      <tp t="s">
        <v>4153777</v>
        <stp/>
        <stp>NSE_CANBK-EQ</stp>
        <stp>Volume</stp>
        <tr r="L10" s="1"/>
      </tp>
      <tp t="s">
        <v>629.9</v>
        <stp/>
        <stp>NSE_ICICIBANK-EQ</stp>
        <stp>Open</stp>
        <tr r="H4" s="1"/>
      </tp>
      <tp t="s">
        <v>KOTAKBANK-EQ</v>
        <stp/>
        <stp>NSE_KOTAKBANK-EQ</stp>
        <stp>TradingSymbol</stp>
        <tr r="A6" s="1"/>
      </tp>
      <tp t="s">
        <v>HDFCBANK-EQ</v>
        <stp/>
        <stp>NSE_HDFCBANK-EQ</stp>
        <stp>TradingSymbol</stp>
        <tr r="A3" s="1"/>
      </tp>
      <tp t="s">
        <v>0</v>
        <stp/>
        <stp>NSE_BANKBARODA-EQ</stp>
        <stp>OpenInterest</stp>
        <tr r="M9" s="1"/>
      </tp>
      <tp t="s">
        <v>745.5</v>
        <stp/>
        <stp>NSE_AXISBANK-EQ</stp>
        <stp>High</stp>
        <tr r="I2" s="1"/>
      </tp>
      <tp t="s">
        <v>1577</v>
        <stp/>
        <stp>NSE_HDFCBANK-EQ</stp>
        <stp>Ask</stp>
        <tr r="E3" s="1"/>
      </tp>
      <tp t="s">
        <v>1023.8</v>
        <stp/>
        <stp>NSE_INDUSINDBK-EQ</stp>
        <stp>Open</stp>
        <tr r="H5" s="1"/>
      </tp>
      <tp t="s">
        <v>12-02-2021 10:17:08</v>
        <stp/>
        <stp>NSE_KOTAKBANK-EQ</stp>
        <stp>lastTradeTime</stp>
        <tr r="R6" s="1"/>
      </tp>
      <tp t="s">
        <v>12-02-2021 10:17:08</v>
        <stp/>
        <stp>NSE_HDFCBANK-EQ</stp>
        <stp>lastTradeTime</stp>
        <tr r="R3" s="1"/>
      </tp>
      <tp t="s">
        <v>11944395</v>
        <stp/>
        <stp>NSE_SBIN-EQ</stp>
        <stp>Volume</stp>
        <tr r="L7" s="1"/>
      </tp>
      <tp t="s">
        <v>1591.7</v>
        <stp/>
        <stp>NSE_HDFCBANK-EQ</stp>
        <stp>High</stp>
        <tr r="I3" s="1"/>
      </tp>
      <tp t="s">
        <v>1960</v>
        <stp/>
        <stp>NSE_KOTAKBANK-EQ</stp>
        <stp>Open</stp>
        <tr r="H6" s="1"/>
      </tp>
      <tp t="s">
        <v>1576.5</v>
        <stp/>
        <stp>NSE_HDFCBANK-EQ</stp>
        <stp>Bid</stp>
        <tr r="D3" s="1"/>
      </tp>
      <tp t="s">
        <v>12-02-2021 10:17:08</v>
        <stp/>
        <stp>NSE_SBIN-EQ</stp>
        <stp>lastUpdateTime</stp>
        <tr r="S7" s="1"/>
      </tp>
      <tp t="s">
        <v>39</v>
        <stp/>
        <stp>NSE_PNB-EQ</stp>
        <stp>Open</stp>
        <tr r="H12" s="1"/>
      </tp>
      <tp t="s">
        <v>12-02-2021 10:17:08</v>
        <stp/>
        <stp>NSE_ICICIBANK-EQ</stp>
        <stp>lastTradeTime</stp>
        <tr r="R4" s="1"/>
      </tp>
      <tp t="s">
        <v>734.55</v>
        <stp/>
        <stp>NSE_AXISBANK-EQ</stp>
        <stp>Low</stp>
        <tr r="J2" s="1"/>
      </tp>
      <tp t="s">
        <v>38</v>
        <stp/>
        <stp>NSE_AXISBANK-EQ</stp>
        <stp>LTQ</stp>
        <tr r="G2" s="1"/>
      </tp>
      <tp t="s">
        <v>158.4</v>
        <stp/>
        <stp>NSE_CANBK-EQ</stp>
        <stp>Bid</stp>
        <tr r="D10" s="1"/>
      </tp>
      <tp t="s">
        <v>77.75</v>
        <stp/>
        <stp>NSE_BANKBARODA-EQ</stp>
        <stp>Last</stp>
        <tr r="B9" s="1"/>
      </tp>
      <tp t="s">
        <v>735.5</v>
        <stp/>
        <stp>NSE_AXISBANK-EQ</stp>
        <stp>Open</stp>
        <tr r="H2" s="1"/>
      </tp>
      <tp t="s">
        <v>83.5</v>
        <stp/>
        <stp>NSE_FEDERALBNK-EQ</stp>
        <stp>Last</stp>
        <tr r="B11" s="1"/>
      </tp>
      <tp t="s">
        <v>637</v>
        <stp/>
        <stp>NSE_ICICIBANK-EQ</stp>
        <stp>High</stp>
        <tr r="I4" s="1"/>
      </tp>
      <tp t="s">
        <v>158.5</v>
        <stp/>
        <stp>NSE_CANBK-EQ</stp>
        <stp>Ask</stp>
        <tr r="E10" s="1"/>
      </tp>
      <tp t="s">
        <v>0</v>
        <stp/>
        <stp>NSE_KOTAKBANK-EQ</stp>
        <stp>OpenInterest</stp>
        <tr r="M6" s="1"/>
      </tp>
      <tp t="s">
        <v>12-02-2021 10:17:07</v>
        <stp/>
        <stp>NSE_BANKBARODA-EQ</stp>
        <stp>lastTradeTime</stp>
        <tr r="R9" s="1"/>
      </tp>
      <tp t="s">
        <v>0</v>
        <stp/>
        <stp>NSE_PNB-EQ</stp>
        <stp>OpenInterest</stp>
        <tr r="M12" s="1"/>
      </tp>
      <tp t="s">
        <v>744.2</v>
        <stp/>
        <stp>NSE_AXISBANK-EQ</stp>
        <stp>Ask</stp>
        <tr r="E2" s="1"/>
      </tp>
      <tp t="s">
        <v>FEDERALBNK-EQ</v>
        <stp/>
        <stp>NSE_FEDERALBNK-EQ</stp>
        <stp>TradingSymbol</stp>
        <tr r="A11" s="1"/>
      </tp>
      <tp t="s">
        <v>743.85</v>
        <stp/>
        <stp>NSE_AXISBANK-EQ</stp>
        <stp>Bid</stp>
        <tr r="D2" s="1"/>
      </tp>
      <tp t="s">
        <v>0</v>
        <stp/>
        <stp>NSE_INDUSINDBK-EQ</stp>
        <stp>OpenInterest</stp>
        <tr r="M5" s="1"/>
      </tp>
      <tp t="s">
        <v>156.55</v>
        <stp/>
        <stp>NSE_CANBK-EQ</stp>
        <stp>Low</stp>
        <tr r="J10" s="1"/>
      </tp>
      <tp t="s">
        <v>50</v>
        <stp/>
        <stp>NSE_CANBK-EQ</stp>
        <stp>LTQ</stp>
        <tr r="G10" s="1"/>
      </tp>
      <tp t="s">
        <v>1577</v>
        <stp/>
        <stp>NSE_HDFCBANK-EQ</stp>
        <stp>Last</stp>
        <tr r="B3" s="1"/>
      </tp>
      <tp t="s">
        <v>INDUSINDBK-EQ</v>
        <stp/>
        <stp>NSE_INDUSINDBK-EQ</stp>
        <stp>TradingSymbol</stp>
        <tr r="A5" s="1"/>
      </tp>
      <tp t="s">
        <v>12-02-2021 10:17:06</v>
        <stp/>
        <stp>NSE_YESBANK-EQ</stp>
        <stp>lastTradeTime</stp>
        <tr r="R8" s="1"/>
      </tp>
      <tp t="s">
        <v>78.3</v>
        <stp/>
        <stp>NSE_BANKBARODA-EQ</stp>
        <stp>High</stp>
        <tr r="I9" s="1"/>
      </tp>
      <tp t="s">
        <v>0</v>
        <stp/>
        <stp>NSE_AXISBANK-EQ</stp>
        <stp>OpenInterest</stp>
        <tr r="M2" s="1"/>
      </tp>
      <tp t="s">
        <v>1573</v>
        <stp/>
        <stp>NSE_HDFCBANK-EQ</stp>
        <stp>Low</stp>
        <tr r="J3" s="1"/>
      </tp>
      <tp t="s">
        <v>2</v>
        <stp/>
        <stp>NSE_HDFCBANK-EQ</stp>
        <stp>LTQ</stp>
        <tr r="G3" s="1"/>
      </tp>
      <tp t="s">
        <v>83.8</v>
        <stp/>
        <stp>NSE_FEDERALBNK-EQ</stp>
        <stp>High</stp>
        <tr r="I11" s="1"/>
      </tp>
      <tp t="s">
        <v>12-02-2021 10:17:08</v>
        <stp/>
        <stp>NSE_AXISBANK-EQ</stp>
        <stp>lastTradeTime</stp>
        <tr r="R2" s="1"/>
      </tp>
      <tp t="s">
        <v>635.25</v>
        <stp/>
        <stp>NSE_ICICIBANK-EQ</stp>
        <stp>Last</stp>
        <tr r="B4" s="1"/>
      </tp>
      <tp t="s">
        <v>10</v>
        <stp/>
        <stp>NSE_SBIN-EQ</stp>
        <stp>AskSize</stp>
        <tr r="F7" s="1"/>
      </tp>
      <tp t="s">
        <v>390.15</v>
        <stp/>
        <stp>NSE_SBIN-EQ</stp>
        <stp>PrevClose</stp>
        <tr r="K7" s="1"/>
      </tp>
      <tp t="s">
        <v>750</v>
        <stp/>
        <stp>NSE_SBIN-EQ</stp>
        <stp>BidSize</stp>
        <tr r="C7" s="1"/>
      </tp>
      <tp t="s">
        <v>388.28</v>
        <stp/>
        <stp>NSE_SBIN-EQ</stp>
        <stp>AverageTradePrice</stp>
        <tr r="N7" s="1"/>
      </tp>
      <tp t="s">
        <v>38.73</v>
        <stp/>
        <stp>NSE_PNB-EQ</stp>
        <stp>AverageTradePrice</stp>
        <tr r="N12" s="1"/>
      </tp>
      <tp t="s">
        <v>101622</v>
        <stp/>
        <stp>NSE_PNB-EQ</stp>
        <stp>BidSize</stp>
        <tr r="C12" s="1"/>
      </tp>
      <tp t="s">
        <v>24894</v>
        <stp/>
        <stp>NSE_BANKBARODA-EQ</stp>
        <stp>BidSize</stp>
        <tr r="C9" s="1"/>
      </tp>
      <tp t="s">
        <v>6826</v>
        <stp/>
        <stp>NSE_BANKBARODA-EQ</stp>
        <stp>AskSize</stp>
        <tr r="F9" s="1"/>
      </tp>
      <tp t="s">
        <v>NSE</v>
        <stp/>
        <stp>NSE_SBIN-EQ</stp>
        <stp>Exchange</stp>
        <tr r="Q7" s="1"/>
      </tp>
      <tp t="s">
        <v>113412</v>
        <stp/>
        <stp>NSE_PNB-EQ</stp>
        <stp>AskSize</stp>
        <tr r="F12" s="1"/>
      </tp>
      <tp t="s">
        <v>23946511</v>
        <stp/>
        <stp>NSE_YESBANK-EQ</stp>
        <stp>TotalAskQty</stp>
        <tr r="P8" s="1"/>
      </tp>
      <tp t="s">
        <v>14941925</v>
        <stp/>
        <stp>NSE_YESBANK-EQ</stp>
        <stp>TotalBidQty</stp>
        <tr r="O8" s="1"/>
      </tp>
      <tp t="s">
        <v>NSE</v>
        <stp/>
        <stp>NSE_CANBK-EQ</stp>
        <stp>Exchange</stp>
        <tr r="Q10" s="1"/>
      </tp>
      <tp t="s">
        <v>38.75</v>
        <stp/>
        <stp>NSE_PNB-EQ</stp>
        <stp>PrevClose</stp>
        <tr r="K12" s="1"/>
      </tp>
      <tp t="s">
        <v>610263</v>
        <stp/>
        <stp>NSE_AXISBANK-EQ</stp>
        <stp>TotalAskQty</stp>
        <tr r="P2" s="1"/>
      </tp>
      <tp t="s">
        <v>695806</v>
        <stp/>
        <stp>NSE_AXISBANK-EQ</stp>
        <stp>TotalBidQty</stp>
        <tr r="O2" s="1"/>
      </tp>
      <tp t="s">
        <v>10</v>
        <stp/>
        <stp>NSE_KOTAKBANK-EQ</stp>
        <stp>BidSize</stp>
        <tr r="C6" s="1"/>
      </tp>
      <tp t="s">
        <v>157.8</v>
        <stp/>
        <stp>NSE_CANBK-EQ</stp>
        <stp>PrevClose</stp>
        <tr r="K10" s="1"/>
      </tp>
      <tp t="s">
        <v>357</v>
        <stp/>
        <stp>NSE_KOTAKBANK-EQ</stp>
        <stp>AskSize</stp>
        <tr r="F6" s="1"/>
      </tp>
      <tp t="s">
        <v>157.79</v>
        <stp/>
        <stp>NSE_CANBK-EQ</stp>
        <stp>AverageTradePrice</stp>
        <tr r="N10" s="1"/>
      </tp>
      <tp t="s">
        <v>374891</v>
        <stp/>
        <stp>NSE_HDFCBANK-EQ</stp>
        <stp>TotalAskQty</stp>
        <tr r="P3" s="1"/>
      </tp>
      <tp t="s">
        <v>333083</v>
        <stp/>
        <stp>NSE_HDFCBANK-EQ</stp>
        <stp>TotalBidQty</stp>
        <tr r="O3" s="1"/>
      </tp>
      <tp t="s">
        <v>48</v>
        <stp/>
        <stp>NSE_INDUSINDBK-EQ</stp>
        <stp>AskSize</stp>
        <tr r="F5" s="1"/>
      </tp>
      <tp t="s">
        <v>NSE</v>
        <stp/>
        <stp>NSE_YESBANK-EQ</stp>
        <stp>Exchange</stp>
        <tr r="Q8" s="1"/>
      </tp>
      <tp t="s">
        <v>1549</v>
        <stp/>
        <stp>NSE_FEDERALBNK-EQ</stp>
        <stp>BidSize</stp>
        <tr r="C11" s="1"/>
      </tp>
      <tp t="s">
        <v>138</v>
        <stp/>
        <stp>NSE_ICICIBANK-EQ</stp>
        <stp>BidSize</stp>
        <tr r="C4" s="1"/>
      </tp>
      <tp t="s">
        <v>5553</v>
        <stp/>
        <stp>NSE_ICICIBANK-EQ</stp>
        <stp>AskSize</stp>
        <tr r="F4" s="1"/>
      </tp>
      <tp t="s">
        <v>24702</v>
        <stp/>
        <stp>NSE_FEDERALBNK-EQ</stp>
        <stp>AskSize</stp>
        <tr r="F11" s="1"/>
      </tp>
      <tp t="s">
        <v>1635854</v>
        <stp/>
        <stp>NSE_CANBK-EQ</stp>
        <stp>TotalBidQty</stp>
        <tr r="O10" s="1"/>
      </tp>
      <tp t="s">
        <v>1844009</v>
        <stp/>
        <stp>NSE_CANBK-EQ</stp>
        <stp>TotalAskQty</stp>
        <tr r="P10" s="1"/>
      </tp>
      <tp t="s">
        <v>120</v>
        <stp/>
        <stp>NSE_INDUSINDBK-EQ</stp>
        <stp>BidSize</stp>
        <tr r="C5" s="1"/>
      </tp>
      <tp t="s">
        <v>12-02-2021 10:17:06</v>
        <stp/>
        <stp>NSE_CANBK-EQ</stp>
        <stp>lastTradeTime</stp>
        <tr r="R10" s="1"/>
      </tp>
      <tp t="s">
        <v>77.7</v>
        <stp/>
        <stp>NSE_BANKBARODA-EQ</stp>
        <stp>Bid</stp>
        <tr r="D9" s="1"/>
      </tp>
      <tp t="s">
        <v>4075197</v>
        <stp/>
        <stp>NSE_AXISBANK-EQ</stp>
        <stp>Volume</stp>
        <tr r="L2" s="1"/>
      </tp>
      <tp t="s">
        <v>38.7</v>
        <stp/>
        <stp>NSE_PNB-EQ</stp>
        <stp>Bid</stp>
        <tr r="D12" s="1"/>
      </tp>
      <tp t="s">
        <v>PNB-EQ</v>
        <stp/>
        <stp>NSE_PNB-EQ</stp>
        <stp>TradingSymbol</stp>
        <tr r="A12" s="1"/>
      </tp>
      <tp t="s">
        <v>12-02-2021 10:17:08</v>
        <stp/>
        <stp>NSE_AXISBANK-EQ</stp>
        <stp>lastUpdateTime</stp>
        <tr r="S2" s="1"/>
      </tp>
      <tp t="s">
        <v>16.55</v>
        <stp/>
        <stp>NSE_YESBANK-EQ</stp>
        <stp>High</stp>
        <tr r="I8" s="1"/>
      </tp>
      <tp t="s">
        <v>38.75</v>
        <stp/>
        <stp>NSE_PNB-EQ</stp>
        <stp>Ask</stp>
        <tr r="E12" s="1"/>
      </tp>
      <tp t="s">
        <v>77.75</v>
        <stp/>
        <stp>NSE_BANKBARODA-EQ</stp>
        <stp>Ask</stp>
        <tr r="E9" s="1"/>
      </tp>
      <tp t="s">
        <v>0</v>
        <stp/>
        <stp>NSE_CANBK-EQ</stp>
        <stp>OpenInterest</stp>
        <tr r="M10" s="1"/>
      </tp>
      <tp t="s">
        <v>385.55</v>
        <stp/>
        <stp>NSE_SBIN-EQ</stp>
        <stp>Low</stp>
        <tr r="J7" s="1"/>
      </tp>
      <tp t="s">
        <v>250</v>
        <stp/>
        <stp>NSE_SBIN-EQ</stp>
        <stp>LTQ</stp>
        <tr r="G7" s="1"/>
      </tp>
      <tp t="s">
        <v>0</v>
        <stp/>
        <stp>NSE_SBIN-EQ</stp>
        <stp>OpenInterest</stp>
        <tr r="M7" s="1"/>
      </tp>
      <tp t="s">
        <v>158.6</v>
        <stp/>
        <stp>NSE_CANBK-EQ</stp>
        <stp>Open</stp>
        <tr r="H10" s="1"/>
      </tp>
      <tp t="s">
        <v>388.75</v>
        <stp/>
        <stp>NSE_SBIN-EQ</stp>
        <stp>Ask</stp>
        <tr r="E7" s="1"/>
      </tp>
      <tp t="s">
        <v>16.4</v>
        <stp/>
        <stp>NSE_YESBANK-EQ</stp>
        <stp>Last</stp>
        <tr r="B8" s="1"/>
      </tp>
      <tp t="s">
        <v>388.7</v>
        <stp/>
        <stp>NSE_SBIN-EQ</stp>
        <stp>Bid</stp>
        <tr r="D7" s="1"/>
      </tp>
      <tp t="s">
        <v>391</v>
        <stp/>
        <stp>NSE_SBIN-EQ</stp>
        <stp>Open</stp>
        <tr r="H7" s="1"/>
      </tp>
      <tp t="s">
        <v>77</v>
        <stp/>
        <stp>NSE_BANKBARODA-EQ</stp>
        <stp>Low</stp>
        <tr r="J9" s="1"/>
      </tp>
      <tp t="s">
        <v>50</v>
        <stp/>
        <stp>NSE_BANKBARODA-EQ</stp>
        <stp>LTQ</stp>
        <tr r="G9" s="1"/>
      </tp>
      <tp t="s">
        <v>253620</v>
        <stp/>
        <stp>NSE_KOTAKBANK-EQ</stp>
        <stp>Volume</stp>
        <tr r="L6" s="1"/>
      </tp>
      <tp t="s">
        <v>3195742</v>
        <stp/>
        <stp>NSE_ICICIBANK-EQ</stp>
        <stp>Volume</stp>
        <tr r="L4" s="1"/>
      </tp>
      <tp t="s">
        <v>38.4</v>
        <stp/>
        <stp>NSE_PNB-EQ</stp>
        <stp>Low</stp>
        <tr r="J12" s="1"/>
      </tp>
      <tp t="s">
        <v>SBIN-EQ</v>
        <stp/>
        <stp>NSE_SBIN-EQ</stp>
        <stp>TradingSymbol</stp>
        <tr r="A7" s="1"/>
      </tp>
      <tp t="s">
        <v>12-02-2021 10:17:08</v>
        <stp/>
        <stp>NSE_ICICIBANK-EQ</stp>
        <stp>lastUpdateTime</stp>
        <tr r="S4" s="1"/>
      </tp>
      <tp t="s">
        <v>18</v>
        <stp/>
        <stp>NSE_PNB-EQ</stp>
        <stp>LTQ</stp>
        <tr r="G12" s="1"/>
      </tp>
      <tp t="s">
        <v>12-02-2021 10:17:08</v>
        <stp/>
        <stp>NSE_KOTAKBANK-EQ</stp>
        <stp>lastUpdateTime</stp>
        <tr r="S6" s="1"/>
      </tp>
      <tp t="s">
        <v>0</v>
        <stp/>
        <stp>NSE_YESBANK-EQ</stp>
        <stp>OpenInterest</stp>
        <tr r="M8" s="1"/>
      </tp>
      <tp t="s">
        <v>12-02-2021 10:17:07</v>
        <stp/>
        <stp>NSE_SBIN-EQ</stp>
        <stp>lastTradeTime</stp>
        <tr r="R7" s="1"/>
      </tp>
      <tp t="s">
        <v>1628586</v>
        <stp/>
        <stp>NSE_HDFCBANK-EQ</stp>
        <stp>Volume</stp>
        <tr r="L3" s="1"/>
      </tp>
      <tp t="s">
        <v>158.8</v>
        <stp/>
        <stp>NSE_CANBK-EQ</stp>
        <stp>High</stp>
        <tr r="I10" s="1"/>
      </tp>
      <tp t="s">
        <v>12-02-2021 10:17:08</v>
        <stp/>
        <stp>NSE_HDFCBANK-EQ</stp>
        <stp>lastUpdateTime</stp>
        <tr r="S3" s="1"/>
      </tp>
      <tp t="s">
        <v>635.1</v>
        <stp/>
        <stp>NSE_ICICIBANK-EQ</stp>
        <stp>Bid</stp>
        <tr r="D4" s="1"/>
      </tp>
      <tp t="s">
        <v>83.5</v>
        <stp/>
        <stp>NSE_FEDERALBNK-EQ</stp>
        <stp>Bid</stp>
        <tr r="D11" s="1"/>
      </tp>
      <tp t="s">
        <v>392.3</v>
        <stp/>
        <stp>NSE_SBIN-EQ</stp>
        <stp>High</stp>
        <tr r="I7" s="1"/>
      </tp>
      <tp t="s">
        <v>1023.9</v>
        <stp/>
        <stp>NSE_INDUSINDBK-EQ</stp>
        <stp>Ask</stp>
        <tr r="E5" s="1"/>
      </tp>
      <tp t="s">
        <v>1023.5</v>
        <stp/>
        <stp>NSE_INDUSINDBK-EQ</stp>
        <stp>Bid</stp>
        <tr r="D5" s="1"/>
      </tp>
      <tp t="s">
        <v>1946.4</v>
        <stp/>
        <stp>NSE_KOTAKBANK-EQ</stp>
        <stp>Low</stp>
        <tr r="J6" s="1"/>
      </tp>
      <tp t="s">
        <v>5</v>
        <stp/>
        <stp>NSE_KOTAKBANK-EQ</stp>
        <stp>LTQ</stp>
        <tr r="G6" s="1"/>
      </tp>
      <tp t="s">
        <v>83.55</v>
        <stp/>
        <stp>NSE_FEDERALBNK-EQ</stp>
        <stp>Ask</stp>
        <tr r="E11" s="1"/>
      </tp>
      <tp t="s">
        <v>635.25</v>
        <stp/>
        <stp>NSE_ICICIBANK-EQ</stp>
        <stp>Ask</stp>
        <tr r="E4" s="1"/>
      </tp>
      <tp t="s">
        <v>1953.9</v>
        <stp/>
        <stp>NSE_KOTAKBANK-EQ</stp>
        <stp>Bid</stp>
        <tr r="D6" s="1"/>
      </tp>
      <tp t="s">
        <v>1012</v>
        <stp/>
        <stp>NSE_INDUSINDBK-EQ</stp>
        <stp>Low</stp>
        <tr r="J5" s="1"/>
      </tp>
      <tp t="s">
        <v>1</v>
        <stp/>
        <stp>NSE_INDUSINDBK-EQ</stp>
        <stp>LTQ</stp>
        <tr r="G5" s="1"/>
      </tp>
      <tp t="s">
        <v>12189523</v>
        <stp/>
        <stp>NSE_YESBANK-EQ</stp>
        <stp>Volume</stp>
        <tr r="L8" s="1"/>
      </tp>
      <tp t="s">
        <v>158.4</v>
        <stp/>
        <stp>NSE_CANBK-EQ</stp>
        <stp>Last</stp>
        <tr r="B10" s="1"/>
      </tp>
      <tp t="s">
        <v>12-02-2021 10:17:08</v>
        <stp/>
        <stp>NSE_YESBANK-EQ</stp>
        <stp>lastUpdateTime</stp>
        <tr r="S8" s="1"/>
      </tp>
      <tp t="s">
        <v>629.4</v>
        <stp/>
        <stp>NSE_ICICIBANK-EQ</stp>
        <stp>Low</stp>
        <tr r="J4" s="1"/>
      </tp>
      <tp t="s">
        <v>83</v>
        <stp/>
        <stp>NSE_FEDERALBNK-EQ</stp>
        <stp>Low</stp>
        <tr r="J11" s="1"/>
      </tp>
      <tp t="s">
        <v>19</v>
        <stp/>
        <stp>NSE_FEDERALBNK-EQ</stp>
        <stp>LTQ</stp>
        <tr r="G11" s="1"/>
      </tp>
      <tp t="s">
        <v>1</v>
        <stp/>
        <stp>NSE_ICICIBANK-EQ</stp>
        <stp>LTQ</stp>
        <tr r="G4" s="1"/>
      </tp>
      <tp t="s">
        <v>16.5</v>
        <stp/>
        <stp>NSE_YESBANK-EQ</stp>
        <stp>Open</stp>
        <tr r="H8" s="1"/>
      </tp>
      <tp t="s">
        <v>1954.25</v>
        <stp/>
        <stp>NSE_KOTAKBANK-EQ</stp>
        <stp>Ask</stp>
        <tr r="E6" s="1"/>
      </tp>
      <tp t="s">
        <v>388.85</v>
        <stp/>
        <stp>NSE_SBIN-EQ</stp>
        <stp>Last</stp>
        <tr r="B7" s="1"/>
      </tp>
      <tp t="s">
        <v>12-02-2021 10:17:07</v>
        <stp/>
        <stp>NSE_PNB-EQ</stp>
        <stp>lastTradeTime</stp>
        <tr r="R12" s="1"/>
      </tp>
      <tp t="s">
        <v>CANBK-EQ</v>
        <stp/>
        <stp>NSE_CANBK-EQ</stp>
        <stp>TradingSymbol</stp>
        <tr r="A10" s="1"/>
      </tp>
      <tp t="s">
        <v>1572.35</v>
        <stp/>
        <stp>NSE_HDFCBANK-EQ</stp>
        <stp>PrevClose</stp>
        <tr r="K3" s="1"/>
      </tp>
      <tp t="s">
        <v>1961</v>
        <stp/>
        <stp>NSE_KOTAKBANK-EQ</stp>
        <stp>PrevClose</stp>
        <tr r="K6" s="1"/>
      </tp>
      <tp t="s">
        <v>2047596</v>
        <stp/>
        <stp>NSE_SBIN-EQ</stp>
        <stp>TotalBidQty</stp>
        <tr r="O7" s="1"/>
      </tp>
      <tp t="s">
        <v>2869891</v>
        <stp/>
        <stp>NSE_SBIN-EQ</stp>
        <stp>TotalAskQty</stp>
        <tr r="P7" s="1"/>
      </tp>
      <tp t="s">
        <v>NSE</v>
        <stp/>
        <stp>NSE_FEDERALBNK-EQ</stp>
        <stp>Exchange</stp>
        <tr r="Q11" s="1"/>
      </tp>
      <tp t="s">
        <v>630.65</v>
        <stp/>
        <stp>NSE_ICICIBANK-EQ</stp>
        <stp>PrevClose</stp>
        <tr r="K4" s="1"/>
      </tp>
      <tp t="s">
        <v>NSE</v>
        <stp/>
        <stp>NSE_BANKBARODA-EQ</stp>
        <stp>Exchange</stp>
        <tr r="Q9" s="1"/>
      </tp>
      <tp t="s">
        <v>633.65</v>
        <stp/>
        <stp>NSE_ICICIBANK-EQ</stp>
        <stp>AverageTradePrice</stp>
        <tr r="N4" s="1"/>
      </tp>
      <tp t="s">
        <v>1955.64</v>
        <stp/>
        <stp>NSE_KOTAKBANK-EQ</stp>
        <stp>AverageTradePrice</stp>
        <tr r="N6" s="1"/>
      </tp>
      <tp t="s">
        <v>1583.32</v>
        <stp/>
        <stp>NSE_HDFCBANK-EQ</stp>
        <stp>AverageTradePrice</stp>
        <tr r="N3" s="1"/>
      </tp>
      <tp t="s">
        <v>739.87</v>
        <stp/>
        <stp>NSE_AXISBANK-EQ</stp>
        <stp>AverageTradePrice</stp>
        <tr r="N2" s="1"/>
      </tp>
      <tp t="s">
        <v>NSE</v>
        <stp/>
        <stp>NSE_ICICIBANK-EQ</stp>
        <stp>Exchange</stp>
        <tr r="Q4" s="1"/>
      </tp>
      <tp t="s">
        <v>77.2</v>
        <stp/>
        <stp>NSE_BANKBARODA-EQ</stp>
        <stp>PrevClose</stp>
        <tr r="K9" s="1"/>
      </tp>
      <tp t="s">
        <v>16.5</v>
        <stp/>
        <stp>NSE_YESBANK-EQ</stp>
        <stp>PrevClose</stp>
        <tr r="K8" s="1"/>
      </tp>
      <tp t="s">
        <v>14167544</v>
        <stp/>
        <stp>NSE_PNB-EQ</stp>
        <stp>TotalAskQty</stp>
        <tr r="P12" s="1"/>
      </tp>
      <tp t="s">
        <v>8065137</v>
        <stp/>
        <stp>NSE_PNB-EQ</stp>
        <stp>TotalBidQty</stp>
        <tr r="O12" s="1"/>
      </tp>
      <tp t="s">
        <v>3069965</v>
        <stp/>
        <stp>NSE_BANKBARODA-EQ</stp>
        <stp>TotalBidQty</stp>
        <tr r="O9" s="1"/>
      </tp>
      <tp t="s">
        <v>4651698</v>
        <stp/>
        <stp>NSE_BANKBARODA-EQ</stp>
        <stp>TotalAskQty</stp>
        <tr r="P9" s="1"/>
      </tp>
      <tp t="s">
        <v>NSE</v>
        <stp/>
        <stp>NSE_HDFCBANK-EQ</stp>
        <stp>Exchange</stp>
        <tr r="Q3" s="1"/>
      </tp>
      <tp t="s">
        <v>16.43</v>
        <stp/>
        <stp>NSE_YESBANK-EQ</stp>
        <stp>AverageTradePrice</stp>
        <tr r="N8" s="1"/>
      </tp>
      <tp t="s">
        <v>1500878</v>
        <stp/>
        <stp>NSE_YESBANK-EQ</stp>
        <stp>AskSize</stp>
        <tr r="F8" s="1"/>
      </tp>
      <tp t="s">
        <v>1182903</v>
        <stp/>
        <stp>NSE_YESBANK-EQ</stp>
        <stp>BidSize</stp>
        <tr r="C8" s="1"/>
      </tp>
      <tp t="s">
        <v>77.61</v>
        <stp/>
        <stp>NSE_BANKBARODA-EQ</stp>
        <stp>AverageTradePrice</stp>
        <tr r="N9" s="1"/>
      </tp>
      <tp t="s">
        <v>740.1</v>
        <stp/>
        <stp>NSE_AXISBANK-EQ</stp>
        <stp>PrevClose</stp>
        <tr r="K2" s="1"/>
      </tp>
      <tp t="s">
        <v>83.39</v>
        <stp/>
        <stp>NSE_FEDERALBNK-EQ</stp>
        <stp>AverageTradePrice</stp>
        <tr r="N11" s="1"/>
      </tp>
      <tp t="s">
        <v>NSE</v>
        <stp/>
        <stp>NSE_AXISBANK-EQ</stp>
        <stp>Exchange</stp>
        <tr r="Q2" s="1"/>
      </tp>
      <tp t="s">
        <v>12</v>
        <stp/>
        <stp>NSE_AXISBANK-EQ</stp>
        <stp>AskSize</stp>
        <tr r="F2" s="1"/>
      </tp>
      <tp t="s">
        <v>1020.08</v>
        <stp/>
        <stp>NSE_INDUSINDBK-EQ</stp>
        <stp>AverageTradePrice</stp>
        <tr r="N5" s="1"/>
      </tp>
      <tp t="s">
        <v>183968</v>
        <stp/>
        <stp>NSE_KOTAKBANK-EQ</stp>
        <stp>TotalAskQty</stp>
        <tr r="P6" s="1"/>
      </tp>
      <tp t="s">
        <v>161317</v>
        <stp/>
        <stp>NSE_KOTAKBANK-EQ</stp>
        <stp>TotalBidQty</stp>
        <tr r="O6" s="1"/>
      </tp>
      <tp t="s">
        <v>119</v>
        <stp/>
        <stp>NSE_AXISBANK-EQ</stp>
        <stp>BidSize</stp>
        <tr r="C2" s="1"/>
      </tp>
      <tp t="s">
        <v>NSE</v>
        <stp/>
        <stp>NSE_PNB-EQ</stp>
        <stp>Exchange</stp>
        <tr r="Q12" s="1"/>
      </tp>
      <tp t="s">
        <v>NSE</v>
        <stp/>
        <stp>NSE_KOTAKBANK-EQ</stp>
        <stp>Exchange</stp>
        <tr r="Q6" s="1"/>
      </tp>
      <tp t="s">
        <v>1021.9</v>
        <stp/>
        <stp>NSE_INDUSINDBK-EQ</stp>
        <stp>PrevClose</stp>
        <tr r="K5" s="1"/>
      </tp>
      <tp t="s">
        <v>83.4</v>
        <stp/>
        <stp>NSE_FEDERALBNK-EQ</stp>
        <stp>PrevClose</stp>
        <tr r="K11" s="1"/>
      </tp>
      <tp t="s">
        <v>NSE</v>
        <stp/>
        <stp>NSE_INDUSINDBK-EQ</stp>
        <stp>Exchange</stp>
        <tr r="Q5" s="1"/>
      </tp>
      <tp t="s">
        <v>105</v>
        <stp/>
        <stp>NSE_HDFCBANK-EQ</stp>
        <stp>AskSize</stp>
        <tr r="F3" s="1"/>
      </tp>
      <tp t="s">
        <v>1517</v>
        <stp/>
        <stp>NSE_HDFCBANK-EQ</stp>
        <stp>BidSize</stp>
        <tr r="C3" s="1"/>
      </tp>
      <tp t="s">
        <v>889</v>
        <stp/>
        <stp>NSE_CANBK-EQ</stp>
        <stp>BidSize</stp>
        <tr r="C10" s="1"/>
      </tp>
      <tp t="s">
        <v>404261</v>
        <stp/>
        <stp>NSE_INDUSINDBK-EQ</stp>
        <stp>TotalBidQty</stp>
        <tr r="O5" s="1"/>
      </tp>
      <tp t="s">
        <v>423669</v>
        <stp/>
        <stp>NSE_INDUSINDBK-EQ</stp>
        <stp>TotalAskQty</stp>
        <tr r="P5" s="1"/>
      </tp>
      <tp t="s">
        <v>463</v>
        <stp/>
        <stp>NSE_CANBK-EQ</stp>
        <stp>AskSize</stp>
        <tr r="F10" s="1"/>
      </tp>
      <tp t="s">
        <v>1033720</v>
        <stp/>
        <stp>NSE_ICICIBANK-EQ</stp>
        <stp>TotalAskQty</stp>
        <tr r="P4" s="1"/>
      </tp>
      <tp t="s">
        <v>1053501</v>
        <stp/>
        <stp>NSE_ICICIBANK-EQ</stp>
        <stp>TotalBidQty</stp>
        <tr r="O4" s="1"/>
      </tp>
      <tp t="s">
        <v>2884502</v>
        <stp/>
        <stp>NSE_FEDERALBNK-EQ</stp>
        <stp>TotalAskQty</stp>
        <tr r="P11" s="1"/>
      </tp>
      <tp t="s">
        <v>2640917</v>
        <stp/>
        <stp>NSE_FEDERALBNK-EQ</stp>
        <stp>TotalBidQty</stp>
        <tr r="O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BE03-F3D6-478F-90BA-3A64A8E8E22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02F1-0BF3-45F0-8B3C-031485C3AE2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1B63-9720-4143-B903-BF0A07867EB2}">
  <dimension ref="A1:S12"/>
  <sheetViews>
    <sheetView tabSelected="1" workbookViewId="0">
      <selection activeCell="M19" sqref="M19"/>
    </sheetView>
  </sheetViews>
  <sheetFormatPr defaultRowHeight="15" x14ac:dyDescent="0.25"/>
  <cols>
    <col min="1" max="1" width="14.5703125" style="1" bestFit="1" customWidth="1"/>
    <col min="2" max="2" width="6" style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tr">
        <f>RTD("pi.rtdserver", ,"NSE_AXISBANK-EQ", "TradingSymbol")</f>
        <v>AXISBANK-EQ</v>
      </c>
      <c r="B2" s="1" t="str">
        <f>RTD("pi.rtdserver", ,"NSE_AXISBANK-EQ", "Last")</f>
        <v>744.25</v>
      </c>
      <c r="C2" s="1" t="str">
        <f>RTD("pi.rtdserver", ,"NSE_AXISBANK-EQ", "BidSize")</f>
        <v>119</v>
      </c>
      <c r="D2" s="1" t="str">
        <f>RTD("pi.rtdserver", ,"NSE_AXISBANK-EQ", "Bid")</f>
        <v>743.85</v>
      </c>
      <c r="E2" s="1" t="str">
        <f>RTD("pi.rtdserver", ,"NSE_AXISBANK-EQ", "Ask")</f>
        <v>744.2</v>
      </c>
      <c r="F2" s="1" t="str">
        <f>RTD("pi.rtdserver", ,"NSE_AXISBANK-EQ", "AskSize")</f>
        <v>12</v>
      </c>
      <c r="G2" s="1" t="str">
        <f>RTD("pi.rtdserver", ,"NSE_AXISBANK-EQ", "LTQ")</f>
        <v>38</v>
      </c>
      <c r="H2" s="1" t="str">
        <f>RTD("pi.rtdserver", ,"NSE_AXISBANK-EQ", "Open")</f>
        <v>735.5</v>
      </c>
      <c r="I2" s="1" t="str">
        <f>RTD("pi.rtdserver", ,"NSE_AXISBANK-EQ", "High")</f>
        <v>745.5</v>
      </c>
      <c r="J2" s="1" t="str">
        <f>RTD("pi.rtdserver", ,"NSE_AXISBANK-EQ", "Low")</f>
        <v>734.55</v>
      </c>
      <c r="K2" s="1" t="str">
        <f>RTD("pi.rtdserver", ,"NSE_AXISBANK-EQ", "PrevClose")</f>
        <v>740.1</v>
      </c>
      <c r="L2" s="1" t="str">
        <f>RTD("pi.rtdserver", ,"NSE_AXISBANK-EQ", "Volume")</f>
        <v>4075197</v>
      </c>
      <c r="M2" s="1" t="str">
        <f>RTD("pi.rtdserver", ,"NSE_AXISBANK-EQ", "OpenInterest")</f>
        <v>0</v>
      </c>
      <c r="N2" s="1" t="str">
        <f>RTD("pi.rtdserver", ,"NSE_AXISBANK-EQ", "AverageTradePrice")</f>
        <v>739.87</v>
      </c>
      <c r="O2" s="1" t="str">
        <f>RTD("pi.rtdserver", ,"NSE_AXISBANK-EQ", "TotalBidQty")</f>
        <v>695806</v>
      </c>
      <c r="P2" s="1" t="str">
        <f>RTD("pi.rtdserver", ,"NSE_AXISBANK-EQ", "TotalAskQty")</f>
        <v>610263</v>
      </c>
      <c r="Q2" s="1" t="str">
        <f>RTD("pi.rtdserver", ,"NSE_AXISBANK-EQ", "Exchange")</f>
        <v>NSE</v>
      </c>
      <c r="R2" s="1" t="str">
        <f>RTD("pi.rtdserver", ,"NSE_AXISBANK-EQ", "lastTradeTime")</f>
        <v>12-02-2021 10:17:08</v>
      </c>
      <c r="S2" s="1" t="str">
        <f>RTD("pi.rtdserver", ,"NSE_AXISBANK-EQ", "lastUpdateTime")</f>
        <v>12-02-2021 10:17:08</v>
      </c>
    </row>
    <row r="3" spans="1:19" x14ac:dyDescent="0.25">
      <c r="A3" s="1" t="str">
        <f>RTD("pi.rtdserver", ,"NSE_HDFCBANK-EQ", "TradingSymbol")</f>
        <v>HDFCBANK-EQ</v>
      </c>
      <c r="B3" s="1" t="str">
        <f>RTD("pi.rtdserver", ,"NSE_HDFCBANK-EQ", "Last")</f>
        <v>1577</v>
      </c>
      <c r="C3" s="1" t="str">
        <f>RTD("pi.rtdserver", ,"NSE_HDFCBANK-EQ", "BidSize")</f>
        <v>1517</v>
      </c>
      <c r="D3" s="1" t="str">
        <f>RTD("pi.rtdserver", ,"NSE_HDFCBANK-EQ", "Bid")</f>
        <v>1576.5</v>
      </c>
      <c r="E3" s="1" t="str">
        <f>RTD("pi.rtdserver", ,"NSE_HDFCBANK-EQ", "Ask")</f>
        <v>1577</v>
      </c>
      <c r="F3" s="1" t="str">
        <f>RTD("pi.rtdserver", ,"NSE_HDFCBANK-EQ", "AskSize")</f>
        <v>105</v>
      </c>
      <c r="G3" s="1" t="str">
        <f>RTD("pi.rtdserver", ,"NSE_HDFCBANK-EQ", "LTQ")</f>
        <v>2</v>
      </c>
      <c r="H3" s="1" t="str">
        <f>RTD("pi.rtdserver", ,"NSE_HDFCBANK-EQ", "Open")</f>
        <v>1573.9</v>
      </c>
      <c r="I3" s="1" t="str">
        <f>RTD("pi.rtdserver", ,"NSE_HDFCBANK-EQ", "High")</f>
        <v>1591.7</v>
      </c>
      <c r="J3" s="1" t="str">
        <f>RTD("pi.rtdserver", ,"NSE_HDFCBANK-EQ", "Low")</f>
        <v>1573</v>
      </c>
      <c r="K3" s="1" t="str">
        <f>RTD("pi.rtdserver", ,"NSE_HDFCBANK-EQ", "PrevClose")</f>
        <v>1572.35</v>
      </c>
      <c r="L3" s="1" t="str">
        <f>RTD("pi.rtdserver", ,"NSE_HDFCBANK-EQ", "Volume")</f>
        <v>1628586</v>
      </c>
      <c r="M3" s="1" t="str">
        <f>RTD("pi.rtdserver", ,"NSE_HDFCBANK-EQ", "OpenInterest")</f>
        <v>0</v>
      </c>
      <c r="N3" s="1" t="str">
        <f>RTD("pi.rtdserver", ,"NSE_HDFCBANK-EQ", "AverageTradePrice")</f>
        <v>1583.32</v>
      </c>
      <c r="O3" s="1" t="str">
        <f>RTD("pi.rtdserver", ,"NSE_HDFCBANK-EQ", "TotalBidQty")</f>
        <v>333083</v>
      </c>
      <c r="P3" s="1" t="str">
        <f>RTD("pi.rtdserver", ,"NSE_HDFCBANK-EQ", "TotalAskQty")</f>
        <v>374891</v>
      </c>
      <c r="Q3" s="1" t="str">
        <f>RTD("pi.rtdserver", ,"NSE_HDFCBANK-EQ", "Exchange")</f>
        <v>NSE</v>
      </c>
      <c r="R3" s="1" t="str">
        <f>RTD("pi.rtdserver", ,"NSE_HDFCBANK-EQ", "lastTradeTime")</f>
        <v>12-02-2021 10:17:08</v>
      </c>
      <c r="S3" s="1" t="str">
        <f>RTD("pi.rtdserver", ,"NSE_HDFCBANK-EQ", "lastUpdateTime")</f>
        <v>12-02-2021 10:17:08</v>
      </c>
    </row>
    <row r="4" spans="1:19" x14ac:dyDescent="0.25">
      <c r="A4" s="1" t="str">
        <f>RTD("pi.rtdserver", ,"NSE_ICICIBANK-EQ", "TradingSymbol")</f>
        <v>ICICIBANK-EQ</v>
      </c>
      <c r="B4" s="1" t="str">
        <f>RTD("pi.rtdserver", ,"NSE_ICICIBANK-EQ", "Last")</f>
        <v>635.25</v>
      </c>
      <c r="C4" s="1" t="str">
        <f>RTD("pi.rtdserver", ,"NSE_ICICIBANK-EQ", "BidSize")</f>
        <v>138</v>
      </c>
      <c r="D4" s="1" t="str">
        <f>RTD("pi.rtdserver", ,"NSE_ICICIBANK-EQ", "Bid")</f>
        <v>635.1</v>
      </c>
      <c r="E4" s="1" t="str">
        <f>RTD("pi.rtdserver", ,"NSE_ICICIBANK-EQ", "Ask")</f>
        <v>635.25</v>
      </c>
      <c r="F4" s="1" t="str">
        <f>RTD("pi.rtdserver", ,"NSE_ICICIBANK-EQ", "AskSize")</f>
        <v>5553</v>
      </c>
      <c r="G4" s="1" t="str">
        <f>RTD("pi.rtdserver", ,"NSE_ICICIBANK-EQ", "LTQ")</f>
        <v>1</v>
      </c>
      <c r="H4" s="1" t="str">
        <f>RTD("pi.rtdserver", ,"NSE_ICICIBANK-EQ", "Open")</f>
        <v>629.9</v>
      </c>
      <c r="I4" s="1" t="str">
        <f>RTD("pi.rtdserver", ,"NSE_ICICIBANK-EQ", "High")</f>
        <v>637</v>
      </c>
      <c r="J4" s="1" t="str">
        <f>RTD("pi.rtdserver", ,"NSE_ICICIBANK-EQ", "Low")</f>
        <v>629.4</v>
      </c>
      <c r="K4" s="1" t="str">
        <f>RTD("pi.rtdserver", ,"NSE_ICICIBANK-EQ", "PrevClose")</f>
        <v>630.65</v>
      </c>
      <c r="L4" s="1" t="str">
        <f>RTD("pi.rtdserver", ,"NSE_ICICIBANK-EQ", "Volume")</f>
        <v>3195742</v>
      </c>
      <c r="M4" s="1" t="str">
        <f>RTD("pi.rtdserver", ,"NSE_ICICIBANK-EQ", "OpenInterest")</f>
        <v>0</v>
      </c>
      <c r="N4" s="1" t="str">
        <f>RTD("pi.rtdserver", ,"NSE_ICICIBANK-EQ", "AverageTradePrice")</f>
        <v>633.65</v>
      </c>
      <c r="O4" s="1" t="str">
        <f>RTD("pi.rtdserver", ,"NSE_ICICIBANK-EQ", "TotalBidQty")</f>
        <v>1053501</v>
      </c>
      <c r="P4" s="1" t="str">
        <f>RTD("pi.rtdserver", ,"NSE_ICICIBANK-EQ", "TotalAskQty")</f>
        <v>1033720</v>
      </c>
      <c r="Q4" s="1" t="str">
        <f>RTD("pi.rtdserver", ,"NSE_ICICIBANK-EQ", "Exchange")</f>
        <v>NSE</v>
      </c>
      <c r="R4" s="1" t="str">
        <f>RTD("pi.rtdserver", ,"NSE_ICICIBANK-EQ", "lastTradeTime")</f>
        <v>12-02-2021 10:17:08</v>
      </c>
      <c r="S4" s="1" t="str">
        <f>RTD("pi.rtdserver", ,"NSE_ICICIBANK-EQ", "lastUpdateTime")</f>
        <v>12-02-2021 10:17:08</v>
      </c>
    </row>
    <row r="5" spans="1:19" x14ac:dyDescent="0.25">
      <c r="A5" s="1" t="str">
        <f>RTD("pi.rtdserver", ,"NSE_INDUSINDBK-EQ", "TradingSymbol")</f>
        <v>INDUSINDBK-EQ</v>
      </c>
      <c r="B5" s="1" t="str">
        <f>RTD("pi.rtdserver", ,"NSE_INDUSINDBK-EQ", "Last")</f>
        <v>1023.9</v>
      </c>
      <c r="C5" s="1" t="str">
        <f>RTD("pi.rtdserver", ,"NSE_INDUSINDBK-EQ", "BidSize")</f>
        <v>120</v>
      </c>
      <c r="D5" s="1" t="str">
        <f>RTD("pi.rtdserver", ,"NSE_INDUSINDBK-EQ", "Bid")</f>
        <v>1023.5</v>
      </c>
      <c r="E5" s="1" t="str">
        <f>RTD("pi.rtdserver", ,"NSE_INDUSINDBK-EQ", "Ask")</f>
        <v>1023.9</v>
      </c>
      <c r="F5" s="1" t="str">
        <f>RTD("pi.rtdserver", ,"NSE_INDUSINDBK-EQ", "AskSize")</f>
        <v>48</v>
      </c>
      <c r="G5" s="1" t="str">
        <f>RTD("pi.rtdserver", ,"NSE_INDUSINDBK-EQ", "LTQ")</f>
        <v>1</v>
      </c>
      <c r="H5" s="1" t="str">
        <f>RTD("pi.rtdserver", ,"NSE_INDUSINDBK-EQ", "Open")</f>
        <v>1023.8</v>
      </c>
      <c r="I5" s="1" t="str">
        <f>RTD("pi.rtdserver", ,"NSE_INDUSINDBK-EQ", "High")</f>
        <v>1028.7</v>
      </c>
      <c r="J5" s="1" t="str">
        <f>RTD("pi.rtdserver", ,"NSE_INDUSINDBK-EQ", "Low")</f>
        <v>1012</v>
      </c>
      <c r="K5" s="1" t="str">
        <f>RTD("pi.rtdserver", ,"NSE_INDUSINDBK-EQ", "PrevClose")</f>
        <v>1021.9</v>
      </c>
      <c r="L5" s="1" t="str">
        <f>RTD("pi.rtdserver", ,"NSE_INDUSINDBK-EQ", "Volume")</f>
        <v>1519286</v>
      </c>
      <c r="M5" s="1" t="str">
        <f>RTD("pi.rtdserver", ,"NSE_INDUSINDBK-EQ", "OpenInterest")</f>
        <v>0</v>
      </c>
      <c r="N5" s="1" t="str">
        <f>RTD("pi.rtdserver", ,"NSE_INDUSINDBK-EQ", "AverageTradePrice")</f>
        <v>1020.08</v>
      </c>
      <c r="O5" s="1" t="str">
        <f>RTD("pi.rtdserver", ,"NSE_INDUSINDBK-EQ", "TotalBidQty")</f>
        <v>404261</v>
      </c>
      <c r="P5" s="1" t="str">
        <f>RTD("pi.rtdserver", ,"NSE_INDUSINDBK-EQ", "TotalAskQty")</f>
        <v>423669</v>
      </c>
      <c r="Q5" s="1" t="str">
        <f>RTD("pi.rtdserver", ,"NSE_INDUSINDBK-EQ", "Exchange")</f>
        <v>NSE</v>
      </c>
      <c r="R5" s="1" t="str">
        <f>RTD("pi.rtdserver", ,"NSE_INDUSINDBK-EQ", "lastTradeTime")</f>
        <v>12-02-2021 10:17:06</v>
      </c>
      <c r="S5" s="1" t="str">
        <f>RTD("pi.rtdserver", ,"NSE_INDUSINDBK-EQ", "lastUpdateTime")</f>
        <v>12-02-2021 10:17:08</v>
      </c>
    </row>
    <row r="6" spans="1:19" x14ac:dyDescent="0.25">
      <c r="A6" s="1" t="str">
        <f>RTD("pi.rtdserver", ,"NSE_KOTAKBANK-EQ", "TradingSymbol")</f>
        <v>KOTAKBANK-EQ</v>
      </c>
      <c r="B6" s="1" t="str">
        <f>RTD("pi.rtdserver", ,"NSE_KOTAKBANK-EQ", "Last")</f>
        <v>1954.2</v>
      </c>
      <c r="C6" s="1" t="str">
        <f>RTD("pi.rtdserver", ,"NSE_KOTAKBANK-EQ", "BidSize")</f>
        <v>10</v>
      </c>
      <c r="D6" s="1" t="str">
        <f>RTD("pi.rtdserver", ,"NSE_KOTAKBANK-EQ", "Bid")</f>
        <v>1953.9</v>
      </c>
      <c r="E6" s="1" t="str">
        <f>RTD("pi.rtdserver", ,"NSE_KOTAKBANK-EQ", "Ask")</f>
        <v>1954.25</v>
      </c>
      <c r="F6" s="1" t="str">
        <f>RTD("pi.rtdserver", ,"NSE_KOTAKBANK-EQ", "AskSize")</f>
        <v>357</v>
      </c>
      <c r="G6" s="1" t="str">
        <f>RTD("pi.rtdserver", ,"NSE_KOTAKBANK-EQ", "LTQ")</f>
        <v>5</v>
      </c>
      <c r="H6" s="1" t="str">
        <f>RTD("pi.rtdserver", ,"NSE_KOTAKBANK-EQ", "Open")</f>
        <v>1960</v>
      </c>
      <c r="I6" s="1" t="str">
        <f>RTD("pi.rtdserver", ,"NSE_KOTAKBANK-EQ", "High")</f>
        <v>1970.5</v>
      </c>
      <c r="J6" s="1" t="str">
        <f>RTD("pi.rtdserver", ,"NSE_KOTAKBANK-EQ", "Low")</f>
        <v>1946.4</v>
      </c>
      <c r="K6" s="1" t="str">
        <f>RTD("pi.rtdserver", ,"NSE_KOTAKBANK-EQ", "PrevClose")</f>
        <v>1961</v>
      </c>
      <c r="L6" s="1" t="str">
        <f>RTD("pi.rtdserver", ,"NSE_KOTAKBANK-EQ", "Volume")</f>
        <v>253620</v>
      </c>
      <c r="M6" s="1" t="str">
        <f>RTD("pi.rtdserver", ,"NSE_KOTAKBANK-EQ", "OpenInterest")</f>
        <v>0</v>
      </c>
      <c r="N6" s="1" t="str">
        <f>RTD("pi.rtdserver", ,"NSE_KOTAKBANK-EQ", "AverageTradePrice")</f>
        <v>1955.64</v>
      </c>
      <c r="O6" s="1" t="str">
        <f>RTD("pi.rtdserver", ,"NSE_KOTAKBANK-EQ", "TotalBidQty")</f>
        <v>161317</v>
      </c>
      <c r="P6" s="1" t="str">
        <f>RTD("pi.rtdserver", ,"NSE_KOTAKBANK-EQ", "TotalAskQty")</f>
        <v>183968</v>
      </c>
      <c r="Q6" s="1" t="str">
        <f>RTD("pi.rtdserver", ,"NSE_KOTAKBANK-EQ", "Exchange")</f>
        <v>NSE</v>
      </c>
      <c r="R6" s="1" t="str">
        <f>RTD("pi.rtdserver", ,"NSE_KOTAKBANK-EQ", "lastTradeTime")</f>
        <v>12-02-2021 10:17:08</v>
      </c>
      <c r="S6" s="1" t="str">
        <f>RTD("pi.rtdserver", ,"NSE_KOTAKBANK-EQ", "lastUpdateTime")</f>
        <v>12-02-2021 10:17:08</v>
      </c>
    </row>
    <row r="7" spans="1:19" x14ac:dyDescent="0.25">
      <c r="A7" s="1" t="str">
        <f>RTD("pi.rtdserver", ,"NSE_SBIN-EQ", "TradingSymbol")</f>
        <v>SBIN-EQ</v>
      </c>
      <c r="B7" s="1" t="str">
        <f>RTD("pi.rtdserver", ,"NSE_SBIN-EQ", "Last")</f>
        <v>388.85</v>
      </c>
      <c r="C7" s="1" t="str">
        <f>RTD("pi.rtdserver", ,"NSE_SBIN-EQ", "BidSize")</f>
        <v>750</v>
      </c>
      <c r="D7" s="1" t="str">
        <f>RTD("pi.rtdserver", ,"NSE_SBIN-EQ", "Bid")</f>
        <v>388.7</v>
      </c>
      <c r="E7" s="1" t="str">
        <f>RTD("pi.rtdserver", ,"NSE_SBIN-EQ", "Ask")</f>
        <v>388.75</v>
      </c>
      <c r="F7" s="1" t="str">
        <f>RTD("pi.rtdserver", ,"NSE_SBIN-EQ", "AskSize")</f>
        <v>10</v>
      </c>
      <c r="G7" s="1" t="str">
        <f>RTD("pi.rtdserver", ,"NSE_SBIN-EQ", "LTQ")</f>
        <v>250</v>
      </c>
      <c r="H7" s="1" t="str">
        <f>RTD("pi.rtdserver", ,"NSE_SBIN-EQ", "Open")</f>
        <v>391</v>
      </c>
      <c r="I7" s="1" t="str">
        <f>RTD("pi.rtdserver", ,"NSE_SBIN-EQ", "High")</f>
        <v>392.3</v>
      </c>
      <c r="J7" s="1" t="str">
        <f>RTD("pi.rtdserver", ,"NSE_SBIN-EQ", "Low")</f>
        <v>385.55</v>
      </c>
      <c r="K7" s="1" t="str">
        <f>RTD("pi.rtdserver", ,"NSE_SBIN-EQ", "PrevClose")</f>
        <v>390.15</v>
      </c>
      <c r="L7" s="1" t="str">
        <f>RTD("pi.rtdserver", ,"NSE_SBIN-EQ", "Volume")</f>
        <v>11944395</v>
      </c>
      <c r="M7" s="1" t="str">
        <f>RTD("pi.rtdserver", ,"NSE_SBIN-EQ", "OpenInterest")</f>
        <v>0</v>
      </c>
      <c r="N7" s="1" t="str">
        <f>RTD("pi.rtdserver", ,"NSE_SBIN-EQ", "AverageTradePrice")</f>
        <v>388.28</v>
      </c>
      <c r="O7" s="1" t="str">
        <f>RTD("pi.rtdserver", ,"NSE_SBIN-EQ", "TotalBidQty")</f>
        <v>2047596</v>
      </c>
      <c r="P7" s="1" t="str">
        <f>RTD("pi.rtdserver", ,"NSE_SBIN-EQ", "TotalAskQty")</f>
        <v>2869891</v>
      </c>
      <c r="Q7" s="1" t="str">
        <f>RTD("pi.rtdserver", ,"NSE_SBIN-EQ", "Exchange")</f>
        <v>NSE</v>
      </c>
      <c r="R7" s="1" t="str">
        <f>RTD("pi.rtdserver", ,"NSE_SBIN-EQ", "lastTradeTime")</f>
        <v>12-02-2021 10:17:07</v>
      </c>
      <c r="S7" s="1" t="str">
        <f>RTD("pi.rtdserver", ,"NSE_SBIN-EQ", "lastUpdateTime")</f>
        <v>12-02-2021 10:17:08</v>
      </c>
    </row>
    <row r="8" spans="1:19" x14ac:dyDescent="0.25">
      <c r="A8" s="1" t="str">
        <f>RTD("pi.rtdserver", ,"NSE_YESBANK-EQ", "TradingSymbol")</f>
        <v>YESBANK-EQ</v>
      </c>
      <c r="B8" s="1" t="str">
        <f>RTD("pi.rtdserver", ,"NSE_YESBANK-EQ", "Last")</f>
        <v>16.4</v>
      </c>
      <c r="C8" s="1" t="str">
        <f>RTD("pi.rtdserver", ,"NSE_YESBANK-EQ", "BidSize")</f>
        <v>1182903</v>
      </c>
      <c r="D8" s="1" t="str">
        <f>RTD("pi.rtdserver", ,"NSE_YESBANK-EQ", "Bid")</f>
        <v>16.4</v>
      </c>
      <c r="E8" s="1" t="str">
        <f>RTD("pi.rtdserver", ,"NSE_YESBANK-EQ", "Ask")</f>
        <v>16.45</v>
      </c>
      <c r="F8" s="1" t="str">
        <f>RTD("pi.rtdserver", ,"NSE_YESBANK-EQ", "AskSize")</f>
        <v>1500878</v>
      </c>
      <c r="G8" s="1" t="str">
        <f>RTD("pi.rtdserver", ,"NSE_YESBANK-EQ", "LTQ")</f>
        <v>10</v>
      </c>
      <c r="H8" s="1" t="str">
        <f>RTD("pi.rtdserver", ,"NSE_YESBANK-EQ", "Open")</f>
        <v>16.5</v>
      </c>
      <c r="I8" s="1" t="str">
        <f>RTD("pi.rtdserver", ,"NSE_YESBANK-EQ", "High")</f>
        <v>16.55</v>
      </c>
      <c r="J8" s="1" t="str">
        <f>RTD("pi.rtdserver", ,"NSE_YESBANK-EQ", "Low")</f>
        <v>16.35</v>
      </c>
      <c r="K8" s="1" t="str">
        <f>RTD("pi.rtdserver", ,"NSE_YESBANK-EQ", "PrevClose")</f>
        <v>16.5</v>
      </c>
      <c r="L8" s="1" t="str">
        <f>RTD("pi.rtdserver", ,"NSE_YESBANK-EQ", "Volume")</f>
        <v>12189523</v>
      </c>
      <c r="M8" s="1" t="str">
        <f>RTD("pi.rtdserver", ,"NSE_YESBANK-EQ", "OpenInterest")</f>
        <v>0</v>
      </c>
      <c r="N8" s="1" t="str">
        <f>RTD("pi.rtdserver", ,"NSE_YESBANK-EQ", "AverageTradePrice")</f>
        <v>16.43</v>
      </c>
      <c r="O8" s="1" t="str">
        <f>RTD("pi.rtdserver", ,"NSE_YESBANK-EQ", "TotalBidQty")</f>
        <v>14941925</v>
      </c>
      <c r="P8" s="1" t="str">
        <f>RTD("pi.rtdserver", ,"NSE_YESBANK-EQ", "TotalAskQty")</f>
        <v>23946511</v>
      </c>
      <c r="Q8" s="1" t="str">
        <f>RTD("pi.rtdserver", ,"NSE_YESBANK-EQ", "Exchange")</f>
        <v>NSE</v>
      </c>
      <c r="R8" s="1" t="str">
        <f>RTD("pi.rtdserver", ,"NSE_YESBANK-EQ", "lastTradeTime")</f>
        <v>12-02-2021 10:17:06</v>
      </c>
      <c r="S8" s="1" t="str">
        <f>RTD("pi.rtdserver", ,"NSE_YESBANK-EQ", "lastUpdateTime")</f>
        <v>12-02-2021 10:17:08</v>
      </c>
    </row>
    <row r="9" spans="1:19" x14ac:dyDescent="0.25">
      <c r="A9" s="1" t="str">
        <f>RTD("pi.rtdserver", ,"NSE_BANKBARODA-EQ", "TradingSymbol")</f>
        <v>BANKBARODA-EQ</v>
      </c>
      <c r="B9" s="1" t="str">
        <f>RTD("pi.rtdserver", ,"NSE_BANKBARODA-EQ", "Last")</f>
        <v>77.75</v>
      </c>
      <c r="C9" s="1" t="str">
        <f>RTD("pi.rtdserver", ,"NSE_BANKBARODA-EQ", "BidSize")</f>
        <v>24894</v>
      </c>
      <c r="D9" s="1" t="str">
        <f>RTD("pi.rtdserver", ,"NSE_BANKBARODA-EQ", "Bid")</f>
        <v>77.7</v>
      </c>
      <c r="E9" s="1" t="str">
        <f>RTD("pi.rtdserver", ,"NSE_BANKBARODA-EQ", "Ask")</f>
        <v>77.75</v>
      </c>
      <c r="F9" s="1" t="str">
        <f>RTD("pi.rtdserver", ,"NSE_BANKBARODA-EQ", "AskSize")</f>
        <v>6826</v>
      </c>
      <c r="G9" s="1" t="str">
        <f>RTD("pi.rtdserver", ,"NSE_BANKBARODA-EQ", "LTQ")</f>
        <v>50</v>
      </c>
      <c r="H9" s="1" t="str">
        <f>RTD("pi.rtdserver", ,"NSE_BANKBARODA-EQ", "Open")</f>
        <v>77.45</v>
      </c>
      <c r="I9" s="1" t="str">
        <f>RTD("pi.rtdserver", ,"NSE_BANKBARODA-EQ", "High")</f>
        <v>78.3</v>
      </c>
      <c r="J9" s="1" t="str">
        <f>RTD("pi.rtdserver", ,"NSE_BANKBARODA-EQ", "Low")</f>
        <v>77</v>
      </c>
      <c r="K9" s="1" t="str">
        <f>RTD("pi.rtdserver", ,"NSE_BANKBARODA-EQ", "PrevClose")</f>
        <v>77.2</v>
      </c>
      <c r="L9" s="1" t="str">
        <f>RTD("pi.rtdserver", ,"NSE_BANKBARODA-EQ", "Volume")</f>
        <v>10775631</v>
      </c>
      <c r="M9" s="1" t="str">
        <f>RTD("pi.rtdserver", ,"NSE_BANKBARODA-EQ", "OpenInterest")</f>
        <v>0</v>
      </c>
      <c r="N9" s="1" t="str">
        <f>RTD("pi.rtdserver", ,"NSE_BANKBARODA-EQ", "AverageTradePrice")</f>
        <v>77.61</v>
      </c>
      <c r="O9" s="1" t="str">
        <f>RTD("pi.rtdserver", ,"NSE_BANKBARODA-EQ", "TotalBidQty")</f>
        <v>3069965</v>
      </c>
      <c r="P9" s="1" t="str">
        <f>RTD("pi.rtdserver", ,"NSE_BANKBARODA-EQ", "TotalAskQty")</f>
        <v>4651698</v>
      </c>
      <c r="Q9" s="1" t="str">
        <f>RTD("pi.rtdserver", ,"NSE_BANKBARODA-EQ", "Exchange")</f>
        <v>NSE</v>
      </c>
      <c r="R9" s="1" t="str">
        <f>RTD("pi.rtdserver", ,"NSE_BANKBARODA-EQ", "lastTradeTime")</f>
        <v>12-02-2021 10:17:07</v>
      </c>
      <c r="S9" s="1" t="str">
        <f>RTD("pi.rtdserver", ,"NSE_BANKBARODA-EQ", "lastUpdateTime")</f>
        <v>12-02-2021 10:17:08</v>
      </c>
    </row>
    <row r="10" spans="1:19" x14ac:dyDescent="0.25">
      <c r="A10" s="1" t="str">
        <f>RTD("pi.rtdserver", ,"NSE_CANBK-EQ", "TradingSymbol")</f>
        <v>CANBK-EQ</v>
      </c>
      <c r="B10" s="1" t="str">
        <f>RTD("pi.rtdserver", ,"NSE_CANBK-EQ", "Last")</f>
        <v>158.4</v>
      </c>
      <c r="C10" s="1" t="str">
        <f>RTD("pi.rtdserver", ,"NSE_CANBK-EQ", "BidSize")</f>
        <v>889</v>
      </c>
      <c r="D10" s="1" t="str">
        <f>RTD("pi.rtdserver", ,"NSE_CANBK-EQ", "Bid")</f>
        <v>158.4</v>
      </c>
      <c r="E10" s="1" t="str">
        <f>RTD("pi.rtdserver", ,"NSE_CANBK-EQ", "Ask")</f>
        <v>158.5</v>
      </c>
      <c r="F10" s="1" t="str">
        <f>RTD("pi.rtdserver", ,"NSE_CANBK-EQ", "AskSize")</f>
        <v>463</v>
      </c>
      <c r="G10" s="1" t="str">
        <f>RTD("pi.rtdserver", ,"NSE_CANBK-EQ", "LTQ")</f>
        <v>50</v>
      </c>
      <c r="H10" s="1" t="str">
        <f>RTD("pi.rtdserver", ,"NSE_CANBK-EQ", "Open")</f>
        <v>158.6</v>
      </c>
      <c r="I10" s="1" t="str">
        <f>RTD("pi.rtdserver", ,"NSE_CANBK-EQ", "High")</f>
        <v>158.8</v>
      </c>
      <c r="J10" s="1" t="str">
        <f>RTD("pi.rtdserver", ,"NSE_CANBK-EQ", "Low")</f>
        <v>156.55</v>
      </c>
      <c r="K10" s="1" t="str">
        <f>RTD("pi.rtdserver", ,"NSE_CANBK-EQ", "PrevClose")</f>
        <v>157.8</v>
      </c>
      <c r="L10" s="1" t="str">
        <f>RTD("pi.rtdserver", ,"NSE_CANBK-EQ", "Volume")</f>
        <v>4153777</v>
      </c>
      <c r="M10" s="1" t="str">
        <f>RTD("pi.rtdserver", ,"NSE_CANBK-EQ", "OpenInterest")</f>
        <v>0</v>
      </c>
      <c r="N10" s="1" t="str">
        <f>RTD("pi.rtdserver", ,"NSE_CANBK-EQ", "AverageTradePrice")</f>
        <v>157.79</v>
      </c>
      <c r="O10" s="1" t="str">
        <f>RTD("pi.rtdserver", ,"NSE_CANBK-EQ", "TotalBidQty")</f>
        <v>1635854</v>
      </c>
      <c r="P10" s="1" t="str">
        <f>RTD("pi.rtdserver", ,"NSE_CANBK-EQ", "TotalAskQty")</f>
        <v>1844009</v>
      </c>
      <c r="Q10" s="1" t="str">
        <f>RTD("pi.rtdserver", ,"NSE_CANBK-EQ", "Exchange")</f>
        <v>NSE</v>
      </c>
      <c r="R10" s="1" t="str">
        <f>RTD("pi.rtdserver", ,"NSE_CANBK-EQ", "lastTradeTime")</f>
        <v>12-02-2021 10:17:06</v>
      </c>
      <c r="S10" s="1" t="str">
        <f>RTD("pi.rtdserver", ,"NSE_CANBK-EQ", "lastUpdateTime")</f>
        <v>12-02-2021 10:17:07</v>
      </c>
    </row>
    <row r="11" spans="1:19" x14ac:dyDescent="0.25">
      <c r="A11" s="1" t="str">
        <f>RTD("pi.rtdserver", ,"NSE_FEDERALBNK-EQ", "TradingSymbol")</f>
        <v>FEDERALBNK-EQ</v>
      </c>
      <c r="B11" s="1" t="str">
        <f>RTD("pi.rtdserver", ,"NSE_FEDERALBNK-EQ", "Last")</f>
        <v>83.5</v>
      </c>
      <c r="C11" s="1" t="str">
        <f>RTD("pi.rtdserver", ,"NSE_FEDERALBNK-EQ", "BidSize")</f>
        <v>1549</v>
      </c>
      <c r="D11" s="1" t="str">
        <f>RTD("pi.rtdserver", ,"NSE_FEDERALBNK-EQ", "Bid")</f>
        <v>83.5</v>
      </c>
      <c r="E11" s="1" t="str">
        <f>RTD("pi.rtdserver", ,"NSE_FEDERALBNK-EQ", "Ask")</f>
        <v>83.55</v>
      </c>
      <c r="F11" s="1" t="str">
        <f>RTD("pi.rtdserver", ,"NSE_FEDERALBNK-EQ", "AskSize")</f>
        <v>24702</v>
      </c>
      <c r="G11" s="1" t="str">
        <f>RTD("pi.rtdserver", ,"NSE_FEDERALBNK-EQ", "LTQ")</f>
        <v>19</v>
      </c>
      <c r="H11" s="1" t="str">
        <f>RTD("pi.rtdserver", ,"NSE_FEDERALBNK-EQ", "Open")</f>
        <v>83.7</v>
      </c>
      <c r="I11" s="1" t="str">
        <f>RTD("pi.rtdserver", ,"NSE_FEDERALBNK-EQ", "High")</f>
        <v>83.8</v>
      </c>
      <c r="J11" s="1" t="str">
        <f>RTD("pi.rtdserver", ,"NSE_FEDERALBNK-EQ", "Low")</f>
        <v>83</v>
      </c>
      <c r="K11" s="1" t="str">
        <f>RTD("pi.rtdserver", ,"NSE_FEDERALBNK-EQ", "PrevClose")</f>
        <v>83.4</v>
      </c>
      <c r="L11" s="1" t="str">
        <f>RTD("pi.rtdserver", ,"NSE_FEDERALBNK-EQ", "Volume")</f>
        <v>2812358</v>
      </c>
      <c r="M11" s="1" t="str">
        <f>RTD("pi.rtdserver", ,"NSE_FEDERALBNK-EQ", "OpenInterest")</f>
        <v>0</v>
      </c>
      <c r="N11" s="1" t="str">
        <f>RTD("pi.rtdserver", ,"NSE_FEDERALBNK-EQ", "AverageTradePrice")</f>
        <v>83.39</v>
      </c>
      <c r="O11" s="1" t="str">
        <f>RTD("pi.rtdserver", ,"NSE_FEDERALBNK-EQ", "TotalBidQty")</f>
        <v>2640917</v>
      </c>
      <c r="P11" s="1" t="str">
        <f>RTD("pi.rtdserver", ,"NSE_FEDERALBNK-EQ", "TotalAskQty")</f>
        <v>2884502</v>
      </c>
      <c r="Q11" s="1" t="str">
        <f>RTD("pi.rtdserver", ,"NSE_FEDERALBNK-EQ", "Exchange")</f>
        <v>NSE</v>
      </c>
      <c r="R11" s="1" t="str">
        <f>RTD("pi.rtdserver", ,"NSE_FEDERALBNK-EQ", "lastTradeTime")</f>
        <v>12-02-2021 10:17:07</v>
      </c>
      <c r="S11" s="1" t="str">
        <f>RTD("pi.rtdserver", ,"NSE_FEDERALBNK-EQ", "lastUpdateTime")</f>
        <v>12-02-2021 10:17:08</v>
      </c>
    </row>
    <row r="12" spans="1:19" x14ac:dyDescent="0.25">
      <c r="A12" s="1" t="str">
        <f>RTD("pi.rtdserver", ,"NSE_PNB-EQ", "TradingSymbol")</f>
        <v>PNB-EQ</v>
      </c>
      <c r="B12" s="1" t="str">
        <f>RTD("pi.rtdserver", ,"NSE_PNB-EQ", "Last")</f>
        <v>38.7</v>
      </c>
      <c r="C12" s="1" t="str">
        <f>RTD("pi.rtdserver", ,"NSE_PNB-EQ", "BidSize")</f>
        <v>101622</v>
      </c>
      <c r="D12" s="1" t="str">
        <f>RTD("pi.rtdserver", ,"NSE_PNB-EQ", "Bid")</f>
        <v>38.7</v>
      </c>
      <c r="E12" s="1" t="str">
        <f>RTD("pi.rtdserver", ,"NSE_PNB-EQ", "Ask")</f>
        <v>38.75</v>
      </c>
      <c r="F12" s="1" t="str">
        <f>RTD("pi.rtdserver", ,"NSE_PNB-EQ", "AskSize")</f>
        <v>113412</v>
      </c>
      <c r="G12" s="1" t="str">
        <f>RTD("pi.rtdserver", ,"NSE_PNB-EQ", "LTQ")</f>
        <v>18</v>
      </c>
      <c r="H12" s="1" t="str">
        <f>RTD("pi.rtdserver", ,"NSE_PNB-EQ", "Open")</f>
        <v>39</v>
      </c>
      <c r="I12" s="1" t="str">
        <f>RTD("pi.rtdserver", ,"NSE_PNB-EQ", "High")</f>
        <v>39.15</v>
      </c>
      <c r="J12" s="1" t="str">
        <f>RTD("pi.rtdserver", ,"NSE_PNB-EQ", "Low")</f>
        <v>38.4</v>
      </c>
      <c r="K12" s="1" t="str">
        <f>RTD("pi.rtdserver", ,"NSE_PNB-EQ", "PrevClose")</f>
        <v>38.75</v>
      </c>
      <c r="L12" s="1" t="str">
        <f>RTD("pi.rtdserver", ,"NSE_PNB-EQ", "Volume")</f>
        <v>31649587</v>
      </c>
      <c r="M12" s="1" t="str">
        <f>RTD("pi.rtdserver", ,"NSE_PNB-EQ", "OpenInterest")</f>
        <v>0</v>
      </c>
      <c r="N12" s="1" t="str">
        <f>RTD("pi.rtdserver", ,"NSE_PNB-EQ", "AverageTradePrice")</f>
        <v>38.73</v>
      </c>
      <c r="O12" s="1" t="str">
        <f>RTD("pi.rtdserver", ,"NSE_PNB-EQ", "TotalBidQty")</f>
        <v>8065137</v>
      </c>
      <c r="P12" s="1" t="str">
        <f>RTD("pi.rtdserver", ,"NSE_PNB-EQ", "TotalAskQty")</f>
        <v>14167544</v>
      </c>
      <c r="Q12" s="1" t="str">
        <f>RTD("pi.rtdserver", ,"NSE_PNB-EQ", "Exchange")</f>
        <v>NSE</v>
      </c>
      <c r="R12" s="1" t="str">
        <f>RTD("pi.rtdserver", ,"NSE_PNB-EQ", "lastTradeTime")</f>
        <v>12-02-2021 10:17:07</v>
      </c>
      <c r="S12" s="1" t="str">
        <f>RTD("pi.rtdserver", ,"NSE_PNB-EQ", "lastUpdateTime")</f>
        <v>12-02-2021 10:17:08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NiftyBank 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SANMAY</dc:creator>
  <cp:lastModifiedBy>SANMAY</cp:lastModifiedBy>
  <dcterms:created xsi:type="dcterms:W3CDTF">2021-02-12T04:32:53Z</dcterms:created>
  <dcterms:modified xsi:type="dcterms:W3CDTF">2021-02-12T04:47:22Z</dcterms:modified>
</cp:coreProperties>
</file>