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新建文件夹\eps-shandong\InputData\elec\BTC\"/>
    </mc:Choice>
  </mc:AlternateContent>
  <xr:revisionPtr revIDLastSave="0" documentId="13_ncr:1_{B9AF6401-636F-49AF-8861-88C575F0A022}" xr6:coauthVersionLast="47" xr6:coauthVersionMax="47" xr10:uidLastSave="{00000000-0000-0000-0000-000000000000}"/>
  <bookViews>
    <workbookView xWindow="-108" yWindow="-108" windowWidth="23256" windowHeight="12576" xr2:uid="{78E26E67-CE97-4BF9-9B5E-7579532F2E73}"/>
  </bookViews>
  <sheets>
    <sheet name="山东" sheetId="6" r:id="rId1"/>
    <sheet name="2015" sheetId="1" r:id="rId2"/>
    <sheet name="2016" sheetId="5" r:id="rId3"/>
    <sheet name="2017" sheetId="2" r:id="rId4"/>
    <sheet name="2018" sheetId="3" r:id="rId5"/>
    <sheet name="2019" sheetId="4" r:id="rId6"/>
    <sheet name="BTC" sheetId="7" r:id="rId7"/>
  </sheets>
  <definedNames>
    <definedName name="_xlnm._FilterDatabase" localSheetId="0" hidden="1">山东!$AD$1:$AH$1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9" i="6"/>
  <c r="S10" i="6"/>
  <c r="S11" i="6"/>
  <c r="S12" i="6"/>
  <c r="S13" i="6"/>
  <c r="S2" i="6"/>
  <c r="K10" i="6"/>
  <c r="L10" i="6"/>
  <c r="M10" i="6"/>
  <c r="N10" i="6"/>
  <c r="J10" i="6" s="1"/>
  <c r="O10" i="6"/>
  <c r="P10" i="6"/>
  <c r="Q10" i="6"/>
  <c r="K11" i="6"/>
  <c r="L11" i="6"/>
  <c r="J11" i="6" s="1"/>
  <c r="D2" i="7" s="1"/>
  <c r="M11" i="6"/>
  <c r="N11" i="6"/>
  <c r="O11" i="6"/>
  <c r="P11" i="6"/>
  <c r="Q11" i="6"/>
  <c r="K12" i="6"/>
  <c r="L12" i="6"/>
  <c r="J12" i="6" s="1"/>
  <c r="E2" i="7" s="1"/>
  <c r="M12" i="6"/>
  <c r="N12" i="6"/>
  <c r="O12" i="6"/>
  <c r="P12" i="6"/>
  <c r="Q12" i="6"/>
  <c r="K13" i="6"/>
  <c r="L13" i="6"/>
  <c r="M13" i="6"/>
  <c r="N13" i="6"/>
  <c r="O13" i="6"/>
  <c r="P13" i="6"/>
  <c r="Q13" i="6"/>
  <c r="E10" i="6"/>
  <c r="F10" i="6"/>
  <c r="G10" i="6"/>
  <c r="C10" i="6" s="1"/>
  <c r="E11" i="6"/>
  <c r="F11" i="6"/>
  <c r="G11" i="6"/>
  <c r="E12" i="6"/>
  <c r="C12" i="6" s="1"/>
  <c r="F12" i="6"/>
  <c r="G12" i="6"/>
  <c r="E13" i="6"/>
  <c r="C13" i="6" s="1"/>
  <c r="F13" i="6"/>
  <c r="G13" i="6"/>
  <c r="J13" i="6"/>
  <c r="C11" i="6"/>
  <c r="B9" i="6"/>
  <c r="J9" i="6"/>
  <c r="C9" i="6"/>
  <c r="Q9" i="6"/>
  <c r="P9" i="6"/>
  <c r="O9" i="6"/>
  <c r="N9" i="6"/>
  <c r="M9" i="6"/>
  <c r="L9" i="6"/>
  <c r="K9" i="6"/>
  <c r="G9" i="6"/>
  <c r="F9" i="6"/>
  <c r="E9" i="6"/>
  <c r="AF15" i="6"/>
  <c r="AG11" i="6"/>
  <c r="X8" i="6"/>
  <c r="AA6" i="6"/>
  <c r="X6" i="6" s="1"/>
  <c r="AG4" i="6"/>
  <c r="Z3" i="6"/>
  <c r="Z4" i="6"/>
  <c r="Z5" i="6"/>
  <c r="Z6" i="6"/>
  <c r="Z7" i="6"/>
  <c r="AA7" i="6" s="1"/>
  <c r="X7" i="6" s="1"/>
  <c r="Z2" i="6"/>
  <c r="Y3" i="6"/>
  <c r="AA3" i="6" s="1"/>
  <c r="X3" i="6" s="1"/>
  <c r="Y4" i="6"/>
  <c r="AA4" i="6" s="1"/>
  <c r="X4" i="6" s="1"/>
  <c r="Y5" i="6"/>
  <c r="AA5" i="6" s="1"/>
  <c r="X5" i="6" s="1"/>
  <c r="Y6" i="6"/>
  <c r="Y7" i="6"/>
  <c r="Y2" i="6"/>
  <c r="AA2" i="6" s="1"/>
  <c r="J4" i="6"/>
  <c r="C4" i="6"/>
  <c r="J3" i="6"/>
  <c r="C3" i="6"/>
  <c r="J2" i="6"/>
  <c r="C2" i="6"/>
  <c r="Z4" i="5"/>
  <c r="Z6" i="5"/>
  <c r="Z7" i="5"/>
  <c r="Z8" i="5"/>
  <c r="Z9" i="5"/>
  <c r="Z10" i="5"/>
  <c r="Z12" i="5"/>
  <c r="Z14" i="5"/>
  <c r="Z16" i="5"/>
  <c r="Z17" i="5"/>
  <c r="Z18" i="5"/>
  <c r="Z19" i="5"/>
  <c r="Z20" i="5"/>
  <c r="Z22" i="5"/>
  <c r="Z23" i="5"/>
  <c r="Z24" i="5"/>
  <c r="Z25" i="5"/>
  <c r="Z28" i="5"/>
  <c r="Z31" i="5"/>
  <c r="Z32" i="5"/>
  <c r="Z33" i="5"/>
  <c r="Z34" i="5"/>
  <c r="Z35" i="5"/>
  <c r="Z3" i="5"/>
  <c r="S35" i="5"/>
  <c r="J35" i="5"/>
  <c r="C35" i="5"/>
  <c r="S34" i="5"/>
  <c r="J34" i="5"/>
  <c r="C34" i="5"/>
  <c r="S33" i="5"/>
  <c r="J33" i="5"/>
  <c r="C33" i="5"/>
  <c r="S32" i="5"/>
  <c r="J32" i="5"/>
  <c r="C32" i="5"/>
  <c r="S31" i="5"/>
  <c r="J31" i="5"/>
  <c r="C31" i="5"/>
  <c r="Z30" i="5"/>
  <c r="S30" i="5"/>
  <c r="J30" i="5"/>
  <c r="C30" i="5"/>
  <c r="S29" i="5"/>
  <c r="J29" i="5"/>
  <c r="C29" i="5"/>
  <c r="S28" i="5"/>
  <c r="J28" i="5"/>
  <c r="C28" i="5"/>
  <c r="Z27" i="5"/>
  <c r="S27" i="5"/>
  <c r="J27" i="5"/>
  <c r="C27" i="5"/>
  <c r="Z26" i="5"/>
  <c r="S26" i="5"/>
  <c r="J26" i="5"/>
  <c r="C26" i="5"/>
  <c r="S25" i="5"/>
  <c r="J25" i="5"/>
  <c r="C25" i="5"/>
  <c r="S24" i="5"/>
  <c r="J24" i="5"/>
  <c r="C24" i="5"/>
  <c r="S23" i="5"/>
  <c r="J23" i="5"/>
  <c r="C23" i="5"/>
  <c r="S22" i="5"/>
  <c r="J22" i="5"/>
  <c r="C22" i="5"/>
  <c r="S21" i="5"/>
  <c r="J21" i="5"/>
  <c r="C21" i="5"/>
  <c r="S20" i="5"/>
  <c r="J20" i="5"/>
  <c r="C20" i="5"/>
  <c r="S19" i="5"/>
  <c r="J19" i="5"/>
  <c r="C19" i="5"/>
  <c r="S18" i="5"/>
  <c r="J18" i="5"/>
  <c r="C18" i="5"/>
  <c r="S17" i="5"/>
  <c r="J17" i="5"/>
  <c r="C17" i="5"/>
  <c r="S16" i="5"/>
  <c r="J16" i="5"/>
  <c r="C16" i="5"/>
  <c r="Z15" i="5"/>
  <c r="S15" i="5"/>
  <c r="J15" i="5"/>
  <c r="C15" i="5"/>
  <c r="S14" i="5"/>
  <c r="J14" i="5"/>
  <c r="C14" i="5"/>
  <c r="S13" i="5"/>
  <c r="J13" i="5"/>
  <c r="C13" i="5"/>
  <c r="S12" i="5"/>
  <c r="J12" i="5"/>
  <c r="C12" i="5"/>
  <c r="Z11" i="5"/>
  <c r="S11" i="5"/>
  <c r="J11" i="5"/>
  <c r="C11" i="5"/>
  <c r="S10" i="5"/>
  <c r="J10" i="5"/>
  <c r="C10" i="5"/>
  <c r="S9" i="5"/>
  <c r="J9" i="5"/>
  <c r="C9" i="5"/>
  <c r="S8" i="5"/>
  <c r="J8" i="5"/>
  <c r="C8" i="5"/>
  <c r="S7" i="5"/>
  <c r="J7" i="5"/>
  <c r="C7" i="5"/>
  <c r="S6" i="5"/>
  <c r="J6" i="5"/>
  <c r="C6" i="5"/>
  <c r="S5" i="5"/>
  <c r="J5" i="5"/>
  <c r="C5" i="5"/>
  <c r="S4" i="5"/>
  <c r="J4" i="5"/>
  <c r="C4" i="5"/>
  <c r="S3" i="5"/>
  <c r="J3" i="5"/>
  <c r="C3" i="5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B10" i="6" l="1"/>
  <c r="C2" i="7"/>
  <c r="B13" i="6"/>
  <c r="F2" i="7"/>
  <c r="B12" i="6"/>
  <c r="B11" i="6"/>
  <c r="B2" i="7"/>
  <c r="Z5" i="5"/>
  <c r="Z13" i="5"/>
  <c r="Z21" i="5"/>
  <c r="Z29" i="5"/>
  <c r="X2" i="6"/>
  <c r="W2" i="7" l="1"/>
  <c r="AU2" i="7"/>
  <c r="AQ2" i="7"/>
  <c r="AR2" i="7"/>
  <c r="T2" i="7"/>
  <c r="J2" i="7"/>
  <c r="P2" i="7"/>
  <c r="AA2" i="7"/>
  <c r="AK2" i="7"/>
  <c r="AP2" i="7"/>
  <c r="AM2" i="7"/>
  <c r="M2" i="7"/>
  <c r="AG2" i="7"/>
  <c r="R2" i="7"/>
  <c r="AF2" i="7"/>
  <c r="Q2" i="7"/>
  <c r="H2" i="7"/>
  <c r="AS2" i="7"/>
  <c r="AH2" i="7"/>
  <c r="AC2" i="7"/>
  <c r="X2" i="7"/>
  <c r="N2" i="7"/>
  <c r="S2" i="7"/>
  <c r="Z2" i="7"/>
  <c r="K2" i="7"/>
  <c r="L2" i="7"/>
  <c r="AN2" i="7"/>
  <c r="AD2" i="7"/>
  <c r="AI2" i="7"/>
  <c r="G2" i="7"/>
  <c r="AB2" i="7"/>
  <c r="AT2" i="7"/>
  <c r="U2" i="7"/>
  <c r="I2" i="7"/>
  <c r="AJ2" i="7"/>
  <c r="Y2" i="7"/>
  <c r="O2" i="7"/>
  <c r="V2" i="7"/>
  <c r="AL2" i="7"/>
  <c r="AO2" i="7"/>
  <c r="AE2" i="7"/>
</calcChain>
</file>

<file path=xl/sharedStrings.xml><?xml version="1.0" encoding="utf-8"?>
<sst xmlns="http://schemas.openxmlformats.org/spreadsheetml/2006/main" count="388" uniqueCount="121">
  <si>
    <t>全国</t>
  </si>
  <si>
    <t>全国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</si>
  <si>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</si>
  <si>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</si>
  <si>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</si>
  <si>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</si>
  <si>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</si>
  <si>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</si>
  <si>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</si>
  <si>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</si>
  <si>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</si>
  <si>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</si>
  <si>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</si>
  <si>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</si>
  <si>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</si>
  <si>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</si>
  <si>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</si>
  <si>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</si>
  <si>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</si>
  <si>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</si>
  <si>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</si>
  <si>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</si>
  <si>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</si>
  <si>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</si>
  <si>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</si>
  <si>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</si>
  <si>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</si>
  <si>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</si>
  <si>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</si>
  <si>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</si>
  <si>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</si>
  <si>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</si>
  <si>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</si>
  <si>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跨区</t>
  </si>
  <si>
    <t>北京</t>
    <phoneticPr fontId="1" type="noConversion"/>
  </si>
  <si>
    <t>天津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</si>
  <si>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</si>
  <si>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</si>
  <si>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</si>
  <si>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</si>
  <si>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</si>
  <si>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</si>
  <si>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</si>
  <si>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</si>
  <si>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</si>
  <si>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</si>
  <si>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</si>
  <si>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</si>
  <si>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</si>
  <si>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</si>
  <si>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</si>
  <si>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</si>
  <si>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</si>
  <si>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</si>
  <si>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</si>
  <si>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</si>
  <si>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</si>
  <si>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</si>
  <si>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</si>
  <si>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西藏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</si>
  <si>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</si>
  <si>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</si>
  <si>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</si>
  <si>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</si>
  <si>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</si>
  <si>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跨区</t>
    <phoneticPr fontId="1" type="noConversion"/>
  </si>
  <si>
    <r>
      <rPr>
        <sz val="11"/>
        <rFont val="Calibri"/>
        <family val="3"/>
        <charset val="134"/>
        <scheme val="minor"/>
      </rPr>
      <t>1000千伏</t>
    </r>
  </si>
  <si>
    <r>
      <rPr>
        <sz val="11"/>
        <rFont val="Calibri"/>
        <family val="3"/>
        <charset val="134"/>
        <scheme val="minor"/>
      </rPr>
      <t>±800千伏</t>
    </r>
  </si>
  <si>
    <r>
      <rPr>
        <sz val="11"/>
        <rFont val="Calibri"/>
        <family val="3"/>
        <charset val="134"/>
        <scheme val="minor"/>
      </rPr>
      <t>750千伏</t>
    </r>
  </si>
  <si>
    <r>
      <rPr>
        <sz val="11"/>
        <rFont val="Calibri"/>
        <family val="3"/>
        <charset val="134"/>
        <scheme val="minor"/>
      </rPr>
      <t>±660千伏</t>
    </r>
  </si>
  <si>
    <r>
      <rPr>
        <sz val="11"/>
        <rFont val="Calibri"/>
        <family val="3"/>
        <charset val="134"/>
        <scheme val="minor"/>
      </rPr>
      <t>500千伏</t>
    </r>
  </si>
  <si>
    <r>
      <rPr>
        <sz val="11"/>
        <rFont val="Calibri"/>
        <family val="3"/>
        <charset val="134"/>
        <scheme val="minor"/>
      </rPr>
      <t>±400千伏</t>
    </r>
  </si>
  <si>
    <r>
      <rPr>
        <sz val="11"/>
        <rFont val="Calibri"/>
        <family val="3"/>
        <charset val="134"/>
        <scheme val="minor"/>
      </rPr>
      <t>330千伏</t>
    </r>
  </si>
  <si>
    <r>
      <rPr>
        <sz val="11"/>
        <rFont val="Calibri"/>
        <family val="3"/>
        <charset val="134"/>
        <scheme val="minor"/>
      </rPr>
      <t>220千伏</t>
    </r>
  </si>
  <si>
    <r>
      <rPr>
        <sz val="11"/>
        <rFont val="Calibri"/>
        <family val="3"/>
        <charset val="134"/>
        <scheme val="minor"/>
      </rPr>
      <t>110千伏 (含66千伏）</t>
    </r>
  </si>
  <si>
    <r>
      <rPr>
        <sz val="11"/>
        <rFont val="Calibri"/>
        <family val="3"/>
        <charset val="134"/>
        <scheme val="minor"/>
      </rPr>
      <t>35千伏</t>
    </r>
  </si>
  <si>
    <r>
      <rPr>
        <sz val="11"/>
        <rFont val="Calibri"/>
        <family val="3"/>
        <charset val="134"/>
        <scheme val="minor"/>
      </rPr>
      <t>电缆</t>
    </r>
  </si>
  <si>
    <r>
      <rPr>
        <sz val="11"/>
        <rFont val="Calibri"/>
        <family val="3"/>
        <charset val="134"/>
        <scheme val="minor"/>
      </rPr>
      <t>总计</t>
    </r>
  </si>
  <si>
    <r>
      <rPr>
        <sz val="11"/>
        <rFont val="Calibri"/>
        <family val="3"/>
        <charset val="134"/>
        <scheme val="minor"/>
      </rPr>
      <t>±500千伏</t>
    </r>
  </si>
  <si>
    <r>
      <rPr>
        <sz val="11"/>
        <rFont val="Calibri"/>
        <family val="3"/>
        <charset val="134"/>
        <scheme val="minor"/>
      </rPr>
      <t>±400千伏 以下</t>
    </r>
  </si>
  <si>
    <r>
      <rPr>
        <sz val="11"/>
        <rFont val="Calibri"/>
        <family val="3"/>
        <charset val="134"/>
        <scheme val="minor"/>
      </rPr>
      <t>一、直流 工程</t>
    </r>
  </si>
  <si>
    <r>
      <rPr>
        <sz val="11"/>
        <rFont val="Calibri"/>
        <family val="3"/>
        <charset val="134"/>
        <scheme val="minor"/>
      </rPr>
      <t>±1100千伏</t>
    </r>
  </si>
  <si>
    <r>
      <rPr>
        <sz val="11"/>
        <rFont val="Calibri"/>
        <family val="3"/>
        <charset val="134"/>
        <scheme val="minor"/>
      </rPr>
      <t>土 500千伏</t>
    </r>
  </si>
  <si>
    <r>
      <rPr>
        <sz val="11"/>
        <rFont val="Calibri"/>
        <family val="3"/>
        <charset val="134"/>
        <scheme val="minor"/>
      </rPr>
      <t>二、交流工 程</t>
    </r>
  </si>
  <si>
    <r>
      <rPr>
        <sz val="11"/>
        <rFont val="Calibri"/>
        <family val="3"/>
        <charset val="134"/>
        <scheme val="minor"/>
      </rPr>
      <t>±1000千伏</t>
    </r>
  </si>
  <si>
    <r>
      <rPr>
        <sz val="11"/>
        <rFont val="Calibri"/>
        <family val="3"/>
        <charset val="134"/>
        <scheme val="minor"/>
      </rPr>
      <t>土 400千伏 以下</t>
    </r>
  </si>
  <si>
    <r>
      <rPr>
        <sz val="11"/>
        <rFont val="Calibri"/>
        <family val="3"/>
        <charset val="134"/>
        <scheme val="minor"/>
      </rPr>
      <t>二、交 流工程</t>
    </r>
  </si>
  <si>
    <t>分地区35千伏及以上输电线路杆路长度</t>
    <phoneticPr fontId="1" type="noConversion"/>
  </si>
  <si>
    <t>35千伏及以上输电线路回路长度</t>
    <phoneticPr fontId="1" type="noConversion"/>
  </si>
  <si>
    <t>，</t>
  </si>
  <si>
    <t>电缆</t>
    <phoneticPr fontId="1" type="noConversion"/>
  </si>
  <si>
    <t>KV</t>
    <phoneticPr fontId="1" type="noConversion"/>
  </si>
  <si>
    <t>MW Ceiling</t>
    <phoneticPr fontId="1" type="noConversion"/>
  </si>
  <si>
    <t>MW Floor</t>
    <phoneticPr fontId="1" type="noConversion"/>
  </si>
  <si>
    <t>A Average</t>
    <phoneticPr fontId="1" type="noConversion"/>
  </si>
  <si>
    <t>A Floor (factor = 0.8)</t>
    <phoneticPr fontId="1" type="noConversion"/>
  </si>
  <si>
    <t>A Ceiling (factor = 0.9</t>
    <phoneticPr fontId="1" type="noConversion"/>
  </si>
  <si>
    <t>400-600</t>
    <phoneticPr fontId="1" type="noConversion"/>
  </si>
  <si>
    <t>600-1200</t>
    <phoneticPr fontId="1" type="noConversion"/>
  </si>
  <si>
    <t>锦屏-苏南</t>
    <phoneticPr fontId="1" type="noConversion"/>
  </si>
  <si>
    <t>灵宝直流</t>
    <phoneticPr fontId="1" type="noConversion"/>
  </si>
  <si>
    <t>宝鸡-德阳</t>
    <phoneticPr fontId="1" type="noConversion"/>
  </si>
  <si>
    <t>葛沪直流</t>
    <phoneticPr fontId="1" type="noConversion"/>
  </si>
  <si>
    <t>呼盟-辽宁</t>
    <phoneticPr fontId="1" type="noConversion"/>
  </si>
  <si>
    <t>宁东-山东</t>
    <phoneticPr fontId="1" type="noConversion"/>
  </si>
  <si>
    <t>云南-广东</t>
    <phoneticPr fontId="1" type="noConversion"/>
  </si>
  <si>
    <t>向家坝-上海</t>
    <phoneticPr fontId="1" type="noConversion"/>
  </si>
  <si>
    <t>舟山直流</t>
    <phoneticPr fontId="1" type="noConversion"/>
  </si>
  <si>
    <t>葛洲坝-上海</t>
    <phoneticPr fontId="1" type="noConversion"/>
  </si>
  <si>
    <t>三常直流</t>
    <phoneticPr fontId="1" type="noConversion"/>
  </si>
  <si>
    <t>MW Average</t>
    <phoneticPr fontId="1" type="noConversion"/>
  </si>
  <si>
    <t>滇西北-广东</t>
    <phoneticPr fontId="1" type="noConversion"/>
  </si>
  <si>
    <t>银东直流</t>
    <phoneticPr fontId="1" type="noConversion"/>
  </si>
  <si>
    <t>额定电压</t>
    <phoneticPr fontId="1" type="noConversion"/>
  </si>
  <si>
    <t>传输功率</t>
    <phoneticPr fontId="1" type="noConversion"/>
  </si>
  <si>
    <t>额定电流</t>
    <phoneticPr fontId="1" type="noConversion"/>
  </si>
  <si>
    <t>传输距离</t>
    <phoneticPr fontId="1" type="noConversion"/>
  </si>
  <si>
    <t>直流项目名称</t>
    <phoneticPr fontId="1" type="noConversion"/>
  </si>
  <si>
    <t>MW*miles</t>
    <phoneticPr fontId="1" type="noConversion"/>
  </si>
  <si>
    <t>miles</t>
    <phoneticPr fontId="1" type="noConversion"/>
  </si>
  <si>
    <t>BAU Transmission Capacity (MW*miles)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</si>
</sst>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_);[Red]\(0\)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horizontal="left" vertical="top" indent="2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2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vertical="center" wrapText="1"/>
    </xf>
    <xf numFmtId="164" fontId="2" fillId="0" borderId="0" xfId="0" applyNumberFormat="1" applyFont="1" applyFill="1" applyBorder="1" applyAlignment="1">
      <alignment horizontal="right" vertical="center"/>
    </xf>
    <xf numFmtId="165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线路长度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山东!$B$1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山东!$B$2:$B$6</c:f>
            </c:numRef>
          </c:val>
          <c:extLst>
            <c:ext xmlns:c16="http://schemas.microsoft.com/office/drawing/2014/chart" uri="{C3380CC4-5D6E-409C-BE32-E72D297353CC}">
              <c16:uniqueId val="{00000000-D3B5-4302-9C59-40CA5612BFA2}"/>
            </c:ext>
          </c:extLst>
        </c:ser>
        <c:ser>
          <c:idx val="1"/>
          <c:order val="1"/>
          <c:tx>
            <c:strRef>
              <c:f>山东!$C$1</c:f>
              <c:strCache>
                <c:ptCount val="1"/>
                <c:pt idx="0">
                  <c:v>一、直流 工程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山东!$C$2:$C$6</c:f>
            </c:numRef>
          </c:val>
          <c:extLst>
            <c:ext xmlns:c16="http://schemas.microsoft.com/office/drawing/2014/chart" uri="{C3380CC4-5D6E-409C-BE32-E72D297353CC}">
              <c16:uniqueId val="{00000001-D3B5-4302-9C59-40CA5612BFA2}"/>
            </c:ext>
          </c:extLst>
        </c:ser>
        <c:ser>
          <c:idx val="2"/>
          <c:order val="2"/>
          <c:tx>
            <c:strRef>
              <c:f>山东!$D$1</c:f>
              <c:strCache>
                <c:ptCount val="1"/>
                <c:pt idx="0">
                  <c:v>±1100千伏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山东!$D$2:$D$6</c:f>
            </c:numRef>
          </c:val>
          <c:extLst>
            <c:ext xmlns:c16="http://schemas.microsoft.com/office/drawing/2014/chart" uri="{C3380CC4-5D6E-409C-BE32-E72D297353CC}">
              <c16:uniqueId val="{00000002-D3B5-4302-9C59-40CA5612BFA2}"/>
            </c:ext>
          </c:extLst>
        </c:ser>
        <c:ser>
          <c:idx val="3"/>
          <c:order val="3"/>
          <c:tx>
            <c:strRef>
              <c:f>山东!$E$1</c:f>
              <c:strCache>
                <c:ptCount val="1"/>
                <c:pt idx="0">
                  <c:v>±800千伏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山东!$E$2:$E$6</c:f>
              <c:numCache>
                <c:formatCode>General</c:formatCode>
                <c:ptCount val="5"/>
                <c:pt idx="2">
                  <c:v>1129</c:v>
                </c:pt>
                <c:pt idx="3">
                  <c:v>1129</c:v>
                </c:pt>
                <c:pt idx="4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5-4302-9C59-40CA5612BFA2}"/>
            </c:ext>
          </c:extLst>
        </c:ser>
        <c:ser>
          <c:idx val="4"/>
          <c:order val="4"/>
          <c:tx>
            <c:strRef>
              <c:f>山东!$F$1</c:f>
              <c:strCache>
                <c:ptCount val="1"/>
                <c:pt idx="0">
                  <c:v>±660千伏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山东!$F$2:$F$6</c:f>
              <c:numCache>
                <c:formatCode>General</c:formatCode>
                <c:ptCount val="5"/>
                <c:pt idx="0">
                  <c:v>415</c:v>
                </c:pt>
                <c:pt idx="1">
                  <c:v>415</c:v>
                </c:pt>
                <c:pt idx="2">
                  <c:v>415</c:v>
                </c:pt>
                <c:pt idx="3">
                  <c:v>415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5-4302-9C59-40CA5612BFA2}"/>
            </c:ext>
          </c:extLst>
        </c:ser>
        <c:ser>
          <c:idx val="5"/>
          <c:order val="5"/>
          <c:tx>
            <c:strRef>
              <c:f>山东!$G$1</c:f>
              <c:strCache>
                <c:ptCount val="1"/>
                <c:pt idx="0">
                  <c:v>土 500千伏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山东!$G$2:$G$6</c:f>
            </c:numRef>
          </c:val>
          <c:extLst>
            <c:ext xmlns:c16="http://schemas.microsoft.com/office/drawing/2014/chart" uri="{C3380CC4-5D6E-409C-BE32-E72D297353CC}">
              <c16:uniqueId val="{00000005-D3B5-4302-9C59-40CA5612BFA2}"/>
            </c:ext>
          </c:extLst>
        </c:ser>
        <c:ser>
          <c:idx val="6"/>
          <c:order val="6"/>
          <c:tx>
            <c:strRef>
              <c:f>山东!$H$1</c:f>
              <c:strCache>
                <c:ptCount val="1"/>
                <c:pt idx="0">
                  <c:v>±400千伏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山东!$H$2:$H$6</c:f>
            </c:numRef>
          </c:val>
          <c:extLst>
            <c:ext xmlns:c16="http://schemas.microsoft.com/office/drawing/2014/chart" uri="{C3380CC4-5D6E-409C-BE32-E72D297353CC}">
              <c16:uniqueId val="{00000006-D3B5-4302-9C59-40CA5612BFA2}"/>
            </c:ext>
          </c:extLst>
        </c:ser>
        <c:ser>
          <c:idx val="7"/>
          <c:order val="7"/>
          <c:tx>
            <c:strRef>
              <c:f>山东!$I$1</c:f>
              <c:strCache>
                <c:ptCount val="1"/>
                <c:pt idx="0">
                  <c:v>±400千伏 以下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山东!$I$2:$I$6</c:f>
            </c:numRef>
          </c:val>
          <c:extLst>
            <c:ext xmlns:c16="http://schemas.microsoft.com/office/drawing/2014/chart" uri="{C3380CC4-5D6E-409C-BE32-E72D297353CC}">
              <c16:uniqueId val="{00000007-D3B5-4302-9C59-40CA5612BFA2}"/>
            </c:ext>
          </c:extLst>
        </c:ser>
        <c:ser>
          <c:idx val="8"/>
          <c:order val="8"/>
          <c:tx>
            <c:strRef>
              <c:f>山东!$J$1</c:f>
              <c:strCache>
                <c:ptCount val="1"/>
                <c:pt idx="0">
                  <c:v>二、交流工 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山东!$J$2:$J$6</c:f>
            </c:numRef>
          </c:val>
          <c:extLst>
            <c:ext xmlns:c16="http://schemas.microsoft.com/office/drawing/2014/chart" uri="{C3380CC4-5D6E-409C-BE32-E72D297353CC}">
              <c16:uniqueId val="{00000008-D3B5-4302-9C59-40CA5612BFA2}"/>
            </c:ext>
          </c:extLst>
        </c:ser>
        <c:ser>
          <c:idx val="9"/>
          <c:order val="9"/>
          <c:tx>
            <c:strRef>
              <c:f>山东!$K$1</c:f>
              <c:strCache>
                <c:ptCount val="1"/>
                <c:pt idx="0">
                  <c:v>1000千伏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山东!$K$2:$K$6</c:f>
              <c:numCache>
                <c:formatCode>General</c:formatCode>
                <c:ptCount val="5"/>
                <c:pt idx="1">
                  <c:v>155</c:v>
                </c:pt>
                <c:pt idx="2">
                  <c:v>1166</c:v>
                </c:pt>
                <c:pt idx="3">
                  <c:v>1423</c:v>
                </c:pt>
                <c:pt idx="4">
                  <c:v>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B5-4302-9C59-40CA5612BFA2}"/>
            </c:ext>
          </c:extLst>
        </c:ser>
        <c:ser>
          <c:idx val="10"/>
          <c:order val="10"/>
          <c:tx>
            <c:strRef>
              <c:f>山东!$L$1</c:f>
              <c:strCache>
                <c:ptCount val="1"/>
                <c:pt idx="0">
                  <c:v>750千伏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山东!$L$2:$L$6</c:f>
            </c:numRef>
          </c:val>
          <c:extLst>
            <c:ext xmlns:c16="http://schemas.microsoft.com/office/drawing/2014/chart" uri="{C3380CC4-5D6E-409C-BE32-E72D297353CC}">
              <c16:uniqueId val="{0000000A-D3B5-4302-9C59-40CA5612BFA2}"/>
            </c:ext>
          </c:extLst>
        </c:ser>
        <c:ser>
          <c:idx val="11"/>
          <c:order val="11"/>
          <c:tx>
            <c:strRef>
              <c:f>山东!$M$1</c:f>
              <c:strCache>
                <c:ptCount val="1"/>
                <c:pt idx="0">
                  <c:v>500千伏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山东!$M$2:$M$6</c:f>
              <c:numCache>
                <c:formatCode>General</c:formatCode>
                <c:ptCount val="5"/>
                <c:pt idx="0">
                  <c:v>6931</c:v>
                </c:pt>
                <c:pt idx="1">
                  <c:v>7712</c:v>
                </c:pt>
                <c:pt idx="2">
                  <c:v>8623</c:v>
                </c:pt>
                <c:pt idx="3">
                  <c:v>9135</c:v>
                </c:pt>
                <c:pt idx="4">
                  <c:v>10006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B5-4302-9C59-40CA5612BFA2}"/>
            </c:ext>
          </c:extLst>
        </c:ser>
        <c:ser>
          <c:idx val="12"/>
          <c:order val="12"/>
          <c:tx>
            <c:strRef>
              <c:f>山东!$N$1</c:f>
              <c:strCache>
                <c:ptCount val="1"/>
                <c:pt idx="0">
                  <c:v>330千伏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山东!$N$2:$N$6</c:f>
            </c:numRef>
          </c:val>
          <c:extLst>
            <c:ext xmlns:c16="http://schemas.microsoft.com/office/drawing/2014/chart" uri="{C3380CC4-5D6E-409C-BE32-E72D297353CC}">
              <c16:uniqueId val="{0000000C-D3B5-4302-9C59-40CA5612BFA2}"/>
            </c:ext>
          </c:extLst>
        </c:ser>
        <c:ser>
          <c:idx val="13"/>
          <c:order val="13"/>
          <c:tx>
            <c:strRef>
              <c:f>山东!$O$1</c:f>
              <c:strCache>
                <c:ptCount val="1"/>
                <c:pt idx="0">
                  <c:v>220千伏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山东!$O$2:$O$6</c:f>
              <c:numCache>
                <c:formatCode>General</c:formatCode>
                <c:ptCount val="5"/>
                <c:pt idx="0">
                  <c:v>22473</c:v>
                </c:pt>
                <c:pt idx="1">
                  <c:v>23555</c:v>
                </c:pt>
                <c:pt idx="2">
                  <c:v>25018</c:v>
                </c:pt>
                <c:pt idx="3">
                  <c:v>26455</c:v>
                </c:pt>
                <c:pt idx="4">
                  <c:v>28853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B5-4302-9C59-40CA5612BFA2}"/>
            </c:ext>
          </c:extLst>
        </c:ser>
        <c:ser>
          <c:idx val="14"/>
          <c:order val="14"/>
          <c:tx>
            <c:strRef>
              <c:f>山东!$P$1</c:f>
              <c:strCache>
                <c:ptCount val="1"/>
                <c:pt idx="0">
                  <c:v>110千伏 (含66千伏）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山东!$P$2:$P$6</c:f>
              <c:numCache>
                <c:formatCode>General</c:formatCode>
                <c:ptCount val="5"/>
                <c:pt idx="0">
                  <c:v>29343</c:v>
                </c:pt>
                <c:pt idx="1">
                  <c:v>30264</c:v>
                </c:pt>
                <c:pt idx="2">
                  <c:v>31431</c:v>
                </c:pt>
                <c:pt idx="3">
                  <c:v>32596</c:v>
                </c:pt>
                <c:pt idx="4">
                  <c:v>34188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B5-4302-9C59-40CA5612BFA2}"/>
            </c:ext>
          </c:extLst>
        </c:ser>
        <c:ser>
          <c:idx val="15"/>
          <c:order val="15"/>
          <c:tx>
            <c:strRef>
              <c:f>山东!$Q$1</c:f>
              <c:strCache>
                <c:ptCount val="1"/>
                <c:pt idx="0">
                  <c:v>35千伏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山东!$Q$2:$Q$6</c:f>
              <c:numCache>
                <c:formatCode>General</c:formatCode>
                <c:ptCount val="5"/>
                <c:pt idx="0">
                  <c:v>33443</c:v>
                </c:pt>
                <c:pt idx="1">
                  <c:v>33762</c:v>
                </c:pt>
                <c:pt idx="2">
                  <c:v>34112</c:v>
                </c:pt>
                <c:pt idx="3">
                  <c:v>34563</c:v>
                </c:pt>
                <c:pt idx="4">
                  <c:v>35309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B5-4302-9C59-40CA5612BFA2}"/>
            </c:ext>
          </c:extLst>
        </c:ser>
        <c:ser>
          <c:idx val="16"/>
          <c:order val="16"/>
          <c:tx>
            <c:strRef>
              <c:f>山东!$R$1</c:f>
              <c:strCache>
                <c:ptCount val="1"/>
                <c:pt idx="0">
                  <c:v>电缆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山东!$R$2:$R$6</c:f>
            </c:numRef>
          </c:val>
          <c:extLst>
            <c:ext xmlns:c16="http://schemas.microsoft.com/office/drawing/2014/chart" uri="{C3380CC4-5D6E-409C-BE32-E72D297353CC}">
              <c16:uniqueId val="{00000010-D3B5-4302-9C59-40CA5612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49391"/>
        <c:axId val="2066537327"/>
      </c:areaChart>
      <c:catAx>
        <c:axId val="2066549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7327"/>
        <c:crosses val="autoZero"/>
        <c:auto val="1"/>
        <c:lblAlgn val="ctr"/>
        <c:lblOffset val="100"/>
        <c:noMultiLvlLbl val="0"/>
      </c:catAx>
      <c:valAx>
        <c:axId val="2066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4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线路容量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55664558323658E-2"/>
          <c:y val="0.1411776788770969"/>
          <c:w val="0.88067165784604806"/>
          <c:h val="0.5750410818212941"/>
        </c:manualLayout>
      </c:layout>
      <c:areaChart>
        <c:grouping val="stacked"/>
        <c:varyColors val="0"/>
        <c:ser>
          <c:idx val="0"/>
          <c:order val="0"/>
          <c:tx>
            <c:strRef>
              <c:f>山东!$B$1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山东!$B$9:$B$13</c:f>
            </c:numRef>
          </c:val>
          <c:extLst>
            <c:ext xmlns:c16="http://schemas.microsoft.com/office/drawing/2014/chart" uri="{C3380CC4-5D6E-409C-BE32-E72D297353CC}">
              <c16:uniqueId val="{00000000-3284-4DA5-B022-7531E2FA5EBA}"/>
            </c:ext>
          </c:extLst>
        </c:ser>
        <c:ser>
          <c:idx val="1"/>
          <c:order val="1"/>
          <c:tx>
            <c:strRef>
              <c:f>山东!$C$1</c:f>
              <c:strCache>
                <c:ptCount val="1"/>
                <c:pt idx="0">
                  <c:v>一、直流 工程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山东!$C$9:$C$13</c:f>
            </c:numRef>
          </c:val>
          <c:extLst>
            <c:ext xmlns:c16="http://schemas.microsoft.com/office/drawing/2014/chart" uri="{C3380CC4-5D6E-409C-BE32-E72D297353CC}">
              <c16:uniqueId val="{00000001-3284-4DA5-B022-7531E2FA5EBA}"/>
            </c:ext>
          </c:extLst>
        </c:ser>
        <c:ser>
          <c:idx val="2"/>
          <c:order val="2"/>
          <c:tx>
            <c:strRef>
              <c:f>山东!$D$1</c:f>
              <c:strCache>
                <c:ptCount val="1"/>
                <c:pt idx="0">
                  <c:v>±1100千伏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山东!$D$9:$D$13</c:f>
            </c:numRef>
          </c:val>
          <c:extLst>
            <c:ext xmlns:c16="http://schemas.microsoft.com/office/drawing/2014/chart" uri="{C3380CC4-5D6E-409C-BE32-E72D297353CC}">
              <c16:uniqueId val="{00000002-3284-4DA5-B022-7531E2FA5EBA}"/>
            </c:ext>
          </c:extLst>
        </c:ser>
        <c:ser>
          <c:idx val="3"/>
          <c:order val="3"/>
          <c:tx>
            <c:strRef>
              <c:f>山东!$E$1</c:f>
              <c:strCache>
                <c:ptCount val="1"/>
                <c:pt idx="0">
                  <c:v>±800千伏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山东!$E$9:$E$13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7225600</c:v>
                </c:pt>
                <c:pt idx="3">
                  <c:v>7225600</c:v>
                </c:pt>
                <c:pt idx="4">
                  <c:v>7225600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4-4DA5-B022-7531E2FA5EBA}"/>
            </c:ext>
          </c:extLst>
        </c:ser>
        <c:ser>
          <c:idx val="4"/>
          <c:order val="4"/>
          <c:tx>
            <c:strRef>
              <c:f>山东!$F$1</c:f>
              <c:strCache>
                <c:ptCount val="1"/>
                <c:pt idx="0">
                  <c:v>±660千伏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山东!$F$9:$F$13</c:f>
              <c:numCache>
                <c:formatCode>0_ </c:formatCode>
                <c:ptCount val="5"/>
                <c:pt idx="0">
                  <c:v>1711875</c:v>
                </c:pt>
                <c:pt idx="1">
                  <c:v>1711875</c:v>
                </c:pt>
                <c:pt idx="2">
                  <c:v>1711875</c:v>
                </c:pt>
                <c:pt idx="3">
                  <c:v>1711875</c:v>
                </c:pt>
                <c:pt idx="4">
                  <c:v>1711875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4-4DA5-B022-7531E2FA5EBA}"/>
            </c:ext>
          </c:extLst>
        </c:ser>
        <c:ser>
          <c:idx val="5"/>
          <c:order val="5"/>
          <c:tx>
            <c:strRef>
              <c:f>山东!$G$1</c:f>
              <c:strCache>
                <c:ptCount val="1"/>
                <c:pt idx="0">
                  <c:v>土 500千伏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山东!$G$9:$G$13</c:f>
            </c:numRef>
          </c:val>
          <c:extLst>
            <c:ext xmlns:c16="http://schemas.microsoft.com/office/drawing/2014/chart" uri="{C3380CC4-5D6E-409C-BE32-E72D297353CC}">
              <c16:uniqueId val="{00000005-3284-4DA5-B022-7531E2FA5EBA}"/>
            </c:ext>
          </c:extLst>
        </c:ser>
        <c:ser>
          <c:idx val="6"/>
          <c:order val="6"/>
          <c:tx>
            <c:strRef>
              <c:f>山东!$H$1</c:f>
              <c:strCache>
                <c:ptCount val="1"/>
                <c:pt idx="0">
                  <c:v>±400千伏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山东!$H$9:$H$13</c:f>
            </c:numRef>
          </c:val>
          <c:extLst>
            <c:ext xmlns:c16="http://schemas.microsoft.com/office/drawing/2014/chart" uri="{C3380CC4-5D6E-409C-BE32-E72D297353CC}">
              <c16:uniqueId val="{00000006-3284-4DA5-B022-7531E2FA5EBA}"/>
            </c:ext>
          </c:extLst>
        </c:ser>
        <c:ser>
          <c:idx val="7"/>
          <c:order val="7"/>
          <c:tx>
            <c:strRef>
              <c:f>山东!$I$1</c:f>
              <c:strCache>
                <c:ptCount val="1"/>
                <c:pt idx="0">
                  <c:v>±400千伏 以下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山东!$I$9:$I$13</c:f>
            </c:numRef>
          </c:val>
          <c:extLst>
            <c:ext xmlns:c16="http://schemas.microsoft.com/office/drawing/2014/chart" uri="{C3380CC4-5D6E-409C-BE32-E72D297353CC}">
              <c16:uniqueId val="{00000007-3284-4DA5-B022-7531E2FA5EBA}"/>
            </c:ext>
          </c:extLst>
        </c:ser>
        <c:ser>
          <c:idx val="8"/>
          <c:order val="8"/>
          <c:tx>
            <c:strRef>
              <c:f>山东!$J$1</c:f>
              <c:strCache>
                <c:ptCount val="1"/>
                <c:pt idx="0">
                  <c:v>二、交流工 程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山东!$J$9:$J$13</c:f>
            </c:numRef>
          </c:val>
          <c:extLst>
            <c:ext xmlns:c16="http://schemas.microsoft.com/office/drawing/2014/chart" uri="{C3380CC4-5D6E-409C-BE32-E72D297353CC}">
              <c16:uniqueId val="{00000008-3284-4DA5-B022-7531E2FA5EBA}"/>
            </c:ext>
          </c:extLst>
        </c:ser>
        <c:ser>
          <c:idx val="9"/>
          <c:order val="9"/>
          <c:tx>
            <c:strRef>
              <c:f>山东!$K$1</c:f>
              <c:strCache>
                <c:ptCount val="1"/>
                <c:pt idx="0">
                  <c:v>1000千伏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山东!$K$9:$K$13</c:f>
              <c:numCache>
                <c:formatCode>0_ </c:formatCode>
                <c:ptCount val="5"/>
                <c:pt idx="0">
                  <c:v>0</c:v>
                </c:pt>
                <c:pt idx="1">
                  <c:v>671150</c:v>
                </c:pt>
                <c:pt idx="2">
                  <c:v>5048780</c:v>
                </c:pt>
                <c:pt idx="3">
                  <c:v>6161590</c:v>
                </c:pt>
                <c:pt idx="4">
                  <c:v>6161590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84-4DA5-B022-7531E2FA5EBA}"/>
            </c:ext>
          </c:extLst>
        </c:ser>
        <c:ser>
          <c:idx val="10"/>
          <c:order val="10"/>
          <c:tx>
            <c:strRef>
              <c:f>山东!$L$1</c:f>
              <c:strCache>
                <c:ptCount val="1"/>
                <c:pt idx="0">
                  <c:v>750千伏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山东!$L$9:$L$13</c:f>
            </c:numRef>
          </c:val>
          <c:extLst>
            <c:ext xmlns:c16="http://schemas.microsoft.com/office/drawing/2014/chart" uri="{C3380CC4-5D6E-409C-BE32-E72D297353CC}">
              <c16:uniqueId val="{0000000A-3284-4DA5-B022-7531E2FA5EBA}"/>
            </c:ext>
          </c:extLst>
        </c:ser>
        <c:ser>
          <c:idx val="11"/>
          <c:order val="11"/>
          <c:tx>
            <c:strRef>
              <c:f>山东!$M$1</c:f>
              <c:strCache>
                <c:ptCount val="1"/>
                <c:pt idx="0">
                  <c:v>500千伏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山东!$M$9:$M$13</c:f>
              <c:numCache>
                <c:formatCode>0_ </c:formatCode>
                <c:ptCount val="5"/>
                <c:pt idx="0">
                  <c:v>10203818.199999999</c:v>
                </c:pt>
                <c:pt idx="1">
                  <c:v>11353606.399999999</c:v>
                </c:pt>
                <c:pt idx="2">
                  <c:v>12694780.6</c:v>
                </c:pt>
                <c:pt idx="3">
                  <c:v>13448547</c:v>
                </c:pt>
                <c:pt idx="4">
                  <c:v>14730833.200000001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84-4DA5-B022-7531E2FA5EBA}"/>
            </c:ext>
          </c:extLst>
        </c:ser>
        <c:ser>
          <c:idx val="12"/>
          <c:order val="12"/>
          <c:tx>
            <c:strRef>
              <c:f>山东!$N$1</c:f>
              <c:strCache>
                <c:ptCount val="1"/>
                <c:pt idx="0">
                  <c:v>330千伏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山东!$N$9:$N$13</c:f>
            </c:numRef>
          </c:val>
          <c:extLst>
            <c:ext xmlns:c16="http://schemas.microsoft.com/office/drawing/2014/chart" uri="{C3380CC4-5D6E-409C-BE32-E72D297353CC}">
              <c16:uniqueId val="{0000000C-3284-4DA5-B022-7531E2FA5EBA}"/>
            </c:ext>
          </c:extLst>
        </c:ser>
        <c:ser>
          <c:idx val="13"/>
          <c:order val="13"/>
          <c:tx>
            <c:strRef>
              <c:f>山东!$O$1</c:f>
              <c:strCache>
                <c:ptCount val="1"/>
                <c:pt idx="0">
                  <c:v>220千伏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山东!$O$9:$O$13</c:f>
              <c:numCache>
                <c:formatCode>0_ </c:formatCode>
                <c:ptCount val="5"/>
                <c:pt idx="0">
                  <c:v>6422333.9399999995</c:v>
                </c:pt>
                <c:pt idx="1">
                  <c:v>6731547.9000000004</c:v>
                </c:pt>
                <c:pt idx="2">
                  <c:v>7149644.04</c:v>
                </c:pt>
                <c:pt idx="3">
                  <c:v>7560309.8999999994</c:v>
                </c:pt>
                <c:pt idx="4">
                  <c:v>8245610.3399999999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84-4DA5-B022-7531E2FA5EBA}"/>
            </c:ext>
          </c:extLst>
        </c:ser>
        <c:ser>
          <c:idx val="14"/>
          <c:order val="14"/>
          <c:tx>
            <c:strRef>
              <c:f>山东!$P$1</c:f>
              <c:strCache>
                <c:ptCount val="1"/>
                <c:pt idx="0">
                  <c:v>110千伏 (含66千伏）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山东!$P$9:$P$13</c:f>
              <c:numCache>
                <c:formatCode>0_ </c:formatCode>
                <c:ptCount val="5"/>
                <c:pt idx="0">
                  <c:v>1118085.6720000003</c:v>
                </c:pt>
                <c:pt idx="1">
                  <c:v>1153179.456</c:v>
                </c:pt>
                <c:pt idx="2">
                  <c:v>1197646.824</c:v>
                </c:pt>
                <c:pt idx="3">
                  <c:v>1242037.9840000002</c:v>
                </c:pt>
                <c:pt idx="4">
                  <c:v>1302699.5520000001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84-4DA5-B022-7531E2FA5EBA}"/>
            </c:ext>
          </c:extLst>
        </c:ser>
        <c:ser>
          <c:idx val="15"/>
          <c:order val="15"/>
          <c:tx>
            <c:strRef>
              <c:f>山东!$Q$1</c:f>
              <c:strCache>
                <c:ptCount val="1"/>
                <c:pt idx="0">
                  <c:v>35千伏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山东!$A$9:$A$13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山东!$Q$9:$Q$13</c:f>
              <c:numCache>
                <c:formatCode>0_ </c:formatCode>
                <c:ptCount val="5"/>
                <c:pt idx="0">
                  <c:v>304097.19899999996</c:v>
                </c:pt>
                <c:pt idx="1">
                  <c:v>306997.86599999998</c:v>
                </c:pt>
                <c:pt idx="2">
                  <c:v>310180.41599999997</c:v>
                </c:pt>
                <c:pt idx="3">
                  <c:v>314281.359</c:v>
                </c:pt>
                <c:pt idx="4">
                  <c:v>321064.73699999996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84-4DA5-B022-7531E2FA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95632"/>
        <c:axId val="846398544"/>
      </c:areaChart>
      <c:catAx>
        <c:axId val="84639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8544"/>
        <c:crosses val="autoZero"/>
        <c:auto val="1"/>
        <c:lblAlgn val="ctr"/>
        <c:lblOffset val="100"/>
        <c:noMultiLvlLbl val="0"/>
      </c:catAx>
      <c:valAx>
        <c:axId val="846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5632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7322404371584699E-2"/>
                <c:y val="5.0597968732169346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zh-CN" altLang="en-US"/>
                    <a:t>百万</a:t>
                  </a:r>
                  <a:r>
                    <a:rPr lang="en-US" altLang="zh-CN"/>
                    <a:t>MW*Miles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交流工程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电压-功率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山东!$U$2:$U$8</c:f>
              <c:numCache>
                <c:formatCode>General</c:formatCode>
                <c:ptCount val="7"/>
                <c:pt idx="0">
                  <c:v>35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500</c:v>
                </c:pt>
                <c:pt idx="5">
                  <c:v>765</c:v>
                </c:pt>
                <c:pt idx="6">
                  <c:v>1100</c:v>
                </c:pt>
              </c:numCache>
            </c:numRef>
          </c:xVal>
          <c:yVal>
            <c:numRef>
              <c:f>山东!$X$2:$X$8</c:f>
              <c:numCache>
                <c:formatCode>0_ </c:formatCode>
                <c:ptCount val="7"/>
                <c:pt idx="0">
                  <c:v>8.4114583333333339</c:v>
                </c:pt>
                <c:pt idx="1">
                  <c:v>28.923611111111111</c:v>
                </c:pt>
                <c:pt idx="2">
                  <c:v>289.23611111111103</c:v>
                </c:pt>
                <c:pt idx="3">
                  <c:v>484.02777777777783</c:v>
                </c:pt>
                <c:pt idx="4">
                  <c:v>1239.5833333333333</c:v>
                </c:pt>
                <c:pt idx="5">
                  <c:v>2243.0555555555552</c:v>
                </c:pt>
                <c:pt idx="6">
                  <c:v>4286.7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A-46E6-B8BB-352D8441E21D}"/>
            </c:ext>
          </c:extLst>
        </c:ser>
        <c:ser>
          <c:idx val="1"/>
          <c:order val="1"/>
          <c:tx>
            <c:v>电压-电流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山东!$U$2:$U$8</c:f>
              <c:numCache>
                <c:formatCode>General</c:formatCode>
                <c:ptCount val="7"/>
                <c:pt idx="0">
                  <c:v>35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500</c:v>
                </c:pt>
                <c:pt idx="5">
                  <c:v>765</c:v>
                </c:pt>
                <c:pt idx="6">
                  <c:v>1100</c:v>
                </c:pt>
              </c:numCache>
            </c:numRef>
          </c:xVal>
          <c:yVal>
            <c:numRef>
              <c:f>山东!$AA$2:$AA$8</c:f>
              <c:numCache>
                <c:formatCode>0_ </c:formatCode>
                <c:ptCount val="7"/>
                <c:pt idx="0">
                  <c:v>163.24370394809196</c:v>
                </c:pt>
                <c:pt idx="1">
                  <c:v>178.60475423985815</c:v>
                </c:pt>
                <c:pt idx="2">
                  <c:v>893.02377119929065</c:v>
                </c:pt>
                <c:pt idx="3">
                  <c:v>996.29862909308633</c:v>
                </c:pt>
                <c:pt idx="4">
                  <c:v>1683.9876828329484</c:v>
                </c:pt>
                <c:pt idx="5">
                  <c:v>1991.6443183209471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A-46E6-B8BB-352D8441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86352"/>
        <c:axId val="365686768"/>
      </c:scatterChart>
      <c:valAx>
        <c:axId val="3656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6768"/>
        <c:crosses val="autoZero"/>
        <c:crossBetween val="midCat"/>
      </c:valAx>
      <c:valAx>
        <c:axId val="3656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直流工程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电压-电流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山东!$AE$2:$AE$15</c:f>
              <c:numCache>
                <c:formatCode>General</c:formatCode>
                <c:ptCount val="14"/>
                <c:pt idx="0">
                  <c:v>100</c:v>
                </c:pt>
                <c:pt idx="1">
                  <c:v>125</c:v>
                </c:pt>
                <c:pt idx="2">
                  <c:v>320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660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山东!$AG$2:$AG$15</c:f>
              <c:numCache>
                <c:formatCode>General</c:formatCode>
                <c:ptCount val="14"/>
                <c:pt idx="0">
                  <c:v>500</c:v>
                </c:pt>
                <c:pt idx="1">
                  <c:v>3000</c:v>
                </c:pt>
                <c:pt idx="2">
                  <c:v>1562.5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1200</c:v>
                </c:pt>
                <c:pt idx="8">
                  <c:v>3000</c:v>
                </c:pt>
                <c:pt idx="9">
                  <c:v>3030.3030303030305</c:v>
                </c:pt>
                <c:pt idx="10">
                  <c:v>4000</c:v>
                </c:pt>
                <c:pt idx="11">
                  <c:v>3200</c:v>
                </c:pt>
                <c:pt idx="12">
                  <c:v>4000</c:v>
                </c:pt>
                <c:pt idx="13">
                  <c:v>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4-4DB7-B6B3-23214BBE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86464"/>
        <c:axId val="694707232"/>
      </c:scatterChart>
      <c:scatterChart>
        <c:scatterStyle val="lineMarker"/>
        <c:varyColors val="0"/>
        <c:ser>
          <c:idx val="0"/>
          <c:order val="0"/>
          <c:tx>
            <c:v>电压-功率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山东!$AE$2:$AE$15</c:f>
              <c:numCache>
                <c:formatCode>General</c:formatCode>
                <c:ptCount val="14"/>
                <c:pt idx="0">
                  <c:v>100</c:v>
                </c:pt>
                <c:pt idx="1">
                  <c:v>125</c:v>
                </c:pt>
                <c:pt idx="2">
                  <c:v>320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660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山东!$AF$2:$AF$15</c:f>
              <c:numCache>
                <c:formatCode>General</c:formatCode>
                <c:ptCount val="14"/>
                <c:pt idx="0">
                  <c:v>100</c:v>
                </c:pt>
                <c:pt idx="1">
                  <c:v>750</c:v>
                </c:pt>
                <c:pt idx="2">
                  <c:v>1000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1200</c:v>
                </c:pt>
                <c:pt idx="8">
                  <c:v>3000</c:v>
                </c:pt>
                <c:pt idx="9">
                  <c:v>4000</c:v>
                </c:pt>
                <c:pt idx="10">
                  <c:v>6400</c:v>
                </c:pt>
                <c:pt idx="11">
                  <c:v>5000</c:v>
                </c:pt>
                <c:pt idx="12">
                  <c:v>6400</c:v>
                </c:pt>
                <c:pt idx="1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4-4DB7-B6B3-23214BBE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3472"/>
        <c:axId val="694712224"/>
      </c:scatterChart>
      <c:valAx>
        <c:axId val="7206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07232"/>
        <c:crosses val="autoZero"/>
        <c:crossBetween val="midCat"/>
      </c:valAx>
      <c:valAx>
        <c:axId val="694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6464"/>
        <c:crosses val="autoZero"/>
        <c:crossBetween val="midCat"/>
      </c:valAx>
      <c:valAx>
        <c:axId val="69471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3472"/>
        <c:crosses val="max"/>
        <c:crossBetween val="midCat"/>
      </c:valAx>
      <c:valAx>
        <c:axId val="6947134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22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Rated</a:t>
            </a:r>
            <a:r>
              <a:rPr lang="en-US" baseline="0"/>
              <a:t> Voltage vs Current for existing HV Projects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HVAC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山东!$AJ$2:$AJ$15</c:f>
              <c:numCache>
                <c:formatCode>General</c:formatCode>
                <c:ptCount val="14"/>
                <c:pt idx="0">
                  <c:v>35</c:v>
                </c:pt>
                <c:pt idx="1">
                  <c:v>110</c:v>
                </c:pt>
                <c:pt idx="2">
                  <c:v>220</c:v>
                </c:pt>
                <c:pt idx="3">
                  <c:v>330</c:v>
                </c:pt>
                <c:pt idx="4">
                  <c:v>500</c:v>
                </c:pt>
                <c:pt idx="5">
                  <c:v>765</c:v>
                </c:pt>
                <c:pt idx="6">
                  <c:v>1100</c:v>
                </c:pt>
              </c:numCache>
            </c:numRef>
          </c:xVal>
          <c:yVal>
            <c:numRef>
              <c:f>山东!$AK$2:$AK$15</c:f>
              <c:numCache>
                <c:formatCode>0_ </c:formatCode>
                <c:ptCount val="14"/>
                <c:pt idx="0">
                  <c:v>163.24370394809196</c:v>
                </c:pt>
                <c:pt idx="1">
                  <c:v>178.60475423985815</c:v>
                </c:pt>
                <c:pt idx="2">
                  <c:v>893.02377119929065</c:v>
                </c:pt>
                <c:pt idx="3">
                  <c:v>996.29862909308633</c:v>
                </c:pt>
                <c:pt idx="4">
                  <c:v>1683.9876828329484</c:v>
                </c:pt>
                <c:pt idx="5">
                  <c:v>1991.6443183209471</c:v>
                </c:pt>
                <c:pt idx="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A-440F-925B-2A8F9A22F87E}"/>
            </c:ext>
          </c:extLst>
        </c:ser>
        <c:ser>
          <c:idx val="2"/>
          <c:order val="1"/>
          <c:tx>
            <c:v>HVDC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山东!$AL$2:$AL$15</c:f>
              <c:numCache>
                <c:formatCode>General</c:formatCode>
                <c:ptCount val="14"/>
                <c:pt idx="0">
                  <c:v>100</c:v>
                </c:pt>
                <c:pt idx="1">
                  <c:v>125</c:v>
                </c:pt>
                <c:pt idx="2">
                  <c:v>320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660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山东!$AM$2:$AM$15</c:f>
              <c:numCache>
                <c:formatCode>General</c:formatCode>
                <c:ptCount val="14"/>
                <c:pt idx="0">
                  <c:v>500</c:v>
                </c:pt>
                <c:pt idx="1">
                  <c:v>3000</c:v>
                </c:pt>
                <c:pt idx="2">
                  <c:v>1562.5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1200</c:v>
                </c:pt>
                <c:pt idx="8">
                  <c:v>3000</c:v>
                </c:pt>
                <c:pt idx="9">
                  <c:v>3030.3030303030305</c:v>
                </c:pt>
                <c:pt idx="10">
                  <c:v>4000</c:v>
                </c:pt>
                <c:pt idx="11">
                  <c:v>3200</c:v>
                </c:pt>
                <c:pt idx="12">
                  <c:v>4000</c:v>
                </c:pt>
                <c:pt idx="13">
                  <c:v>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A-440F-925B-2A8F9A22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95824"/>
        <c:axId val="1136701232"/>
      </c:scatterChart>
      <c:valAx>
        <c:axId val="11366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01232"/>
        <c:crosses val="autoZero"/>
        <c:crossBetween val="midCat"/>
      </c:valAx>
      <c:valAx>
        <c:axId val="11367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16</xdr:col>
      <xdr:colOff>0</xdr:colOff>
      <xdr:row>33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A50BE1-4DC2-4B6D-BFF1-0B59F9AB2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457200</xdr:colOff>
      <xdr:row>33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36ED024-0BBD-4BED-AAA7-A4135E7B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</xdr:colOff>
      <xdr:row>16</xdr:row>
      <xdr:rowOff>0</xdr:rowOff>
    </xdr:from>
    <xdr:to>
      <xdr:col>28</xdr:col>
      <xdr:colOff>666751</xdr:colOff>
      <xdr:row>31</xdr:row>
      <xdr:rowOff>28575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F56F6EA-0CD2-4DB0-BDA5-D7BFA20C5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33</xdr:col>
      <xdr:colOff>661987</xdr:colOff>
      <xdr:row>31</xdr:row>
      <xdr:rowOff>28575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10AEC79-2DB3-4B92-92B1-9D08DC52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114300</xdr:colOff>
      <xdr:row>16</xdr:row>
      <xdr:rowOff>3810</xdr:rowOff>
    </xdr:from>
    <xdr:to>
      <xdr:col>41</xdr:col>
      <xdr:colOff>419100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254D9-DA13-42CA-8C86-EFCF28461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4FB-98DE-4485-8988-0B257516B025}">
  <dimension ref="A1:AM15"/>
  <sheetViews>
    <sheetView tabSelected="1" topLeftCell="P2" workbookViewId="0">
      <selection activeCell="AJ2" sqref="AJ2:AM15"/>
    </sheetView>
  </sheetViews>
  <sheetFormatPr defaultRowHeight="14.4"/>
  <cols>
    <col min="2" max="4" width="9" hidden="1" customWidth="1"/>
    <col min="7" max="10" width="9" hidden="1" customWidth="1"/>
    <col min="12" max="12" width="9" hidden="1" customWidth="1"/>
    <col min="13" max="13" width="10" bestFit="1" customWidth="1"/>
    <col min="14" max="14" width="9" hidden="1" customWidth="1"/>
    <col min="18" max="18" width="9" hidden="1" customWidth="1"/>
    <col min="19" max="19" width="10" bestFit="1" customWidth="1"/>
    <col min="24" max="24" width="9" style="28"/>
    <col min="27" max="27" width="9" style="28"/>
  </cols>
  <sheetData>
    <row r="1" spans="1:39" ht="43.2">
      <c r="B1" s="7" t="s">
        <v>77</v>
      </c>
      <c r="C1" s="23" t="s">
        <v>80</v>
      </c>
      <c r="D1" s="23" t="s">
        <v>81</v>
      </c>
      <c r="E1" s="13" t="s">
        <v>67</v>
      </c>
      <c r="F1" s="13" t="s">
        <v>69</v>
      </c>
      <c r="G1" s="13" t="s">
        <v>82</v>
      </c>
      <c r="H1" s="13" t="s">
        <v>71</v>
      </c>
      <c r="I1" s="7" t="s">
        <v>79</v>
      </c>
      <c r="J1" s="7" t="s">
        <v>83</v>
      </c>
      <c r="K1" s="13" t="s">
        <v>66</v>
      </c>
      <c r="L1" s="13" t="s">
        <v>68</v>
      </c>
      <c r="M1" s="13" t="s">
        <v>70</v>
      </c>
      <c r="N1" s="13" t="s">
        <v>72</v>
      </c>
      <c r="O1" s="23" t="s">
        <v>73</v>
      </c>
      <c r="P1" s="7" t="s">
        <v>74</v>
      </c>
      <c r="Q1" s="13" t="s">
        <v>75</v>
      </c>
      <c r="R1" s="25" t="s">
        <v>90</v>
      </c>
      <c r="S1" s="25" t="s">
        <v>119</v>
      </c>
      <c r="U1" s="24" t="s">
        <v>91</v>
      </c>
      <c r="V1" s="24" t="s">
        <v>93</v>
      </c>
      <c r="W1" s="24" t="s">
        <v>92</v>
      </c>
      <c r="X1" s="29" t="s">
        <v>110</v>
      </c>
      <c r="Y1" s="24" t="s">
        <v>95</v>
      </c>
      <c r="Z1" s="24" t="s">
        <v>96</v>
      </c>
      <c r="AA1" s="29" t="s">
        <v>94</v>
      </c>
      <c r="AD1" t="s">
        <v>117</v>
      </c>
      <c r="AE1" t="s">
        <v>113</v>
      </c>
      <c r="AF1" s="28" t="s">
        <v>114</v>
      </c>
      <c r="AG1" t="s">
        <v>115</v>
      </c>
      <c r="AH1" s="28" t="s">
        <v>116</v>
      </c>
    </row>
    <row r="2" spans="1:39">
      <c r="A2">
        <v>2015</v>
      </c>
      <c r="B2" s="9">
        <v>92605</v>
      </c>
      <c r="C2" s="1">
        <f t="shared" ref="C2:C4" si="0">SUM(D2:I2)</f>
        <v>415</v>
      </c>
      <c r="D2" s="1"/>
      <c r="E2" s="16"/>
      <c r="F2" s="9">
        <v>415</v>
      </c>
      <c r="G2" s="1">
        <v>0</v>
      </c>
      <c r="H2" s="16"/>
      <c r="I2" s="1"/>
      <c r="J2" s="1">
        <f t="shared" ref="J2" si="1">SUM(K2:Q2)</f>
        <v>92190</v>
      </c>
      <c r="K2" s="16"/>
      <c r="L2" s="16"/>
      <c r="M2" s="1">
        <v>6931</v>
      </c>
      <c r="N2" s="16"/>
      <c r="O2" s="9">
        <v>22473</v>
      </c>
      <c r="P2" s="9">
        <v>29343</v>
      </c>
      <c r="Q2" s="9">
        <v>33443</v>
      </c>
      <c r="R2" s="9">
        <v>4465</v>
      </c>
      <c r="S2" s="28">
        <f>(SUM(E2:I2)+SUM(K2:R2))/1.609344</f>
        <v>60316.501630478007</v>
      </c>
      <c r="T2" s="28"/>
      <c r="U2" s="26">
        <v>35</v>
      </c>
      <c r="V2" s="26">
        <v>2.5</v>
      </c>
      <c r="W2" s="26">
        <v>15</v>
      </c>
      <c r="X2" s="30">
        <f>U2*AA2*0.85*1.732/1000</f>
        <v>8.4114583333333339</v>
      </c>
      <c r="Y2" s="28">
        <f>V2*1000/0.8/1.732/$U2</f>
        <v>51.550643352029034</v>
      </c>
      <c r="Z2" s="28">
        <f>W2*1000/0.9/1.732/$U2</f>
        <v>274.93676454415487</v>
      </c>
      <c r="AA2" s="28">
        <f>AVERAGE(Y2:Z2)</f>
        <v>163.24370394809196</v>
      </c>
      <c r="AB2" t="s">
        <v>97</v>
      </c>
      <c r="AD2" t="s">
        <v>107</v>
      </c>
      <c r="AE2">
        <v>100</v>
      </c>
      <c r="AF2" s="31">
        <v>100</v>
      </c>
      <c r="AG2" s="31">
        <v>500</v>
      </c>
      <c r="AH2" s="28">
        <v>54</v>
      </c>
      <c r="AJ2" s="26">
        <v>35</v>
      </c>
      <c r="AK2" s="28">
        <v>163.24370394809196</v>
      </c>
      <c r="AL2">
        <v>100</v>
      </c>
      <c r="AM2" s="31">
        <v>500</v>
      </c>
    </row>
    <row r="3" spans="1:39">
      <c r="A3">
        <v>2016</v>
      </c>
      <c r="B3" s="9">
        <v>95866</v>
      </c>
      <c r="C3" s="2">
        <f t="shared" si="0"/>
        <v>415</v>
      </c>
      <c r="D3" s="2"/>
      <c r="E3" s="9"/>
      <c r="F3" s="9">
        <v>415</v>
      </c>
      <c r="G3" s="2"/>
      <c r="H3" s="6"/>
      <c r="I3" s="2"/>
      <c r="J3" s="2">
        <f>SUM(K3:Q3)</f>
        <v>95448</v>
      </c>
      <c r="K3" s="9">
        <v>155</v>
      </c>
      <c r="L3" s="6"/>
      <c r="M3" s="2">
        <v>7712</v>
      </c>
      <c r="N3" s="6"/>
      <c r="O3" s="9">
        <v>23555</v>
      </c>
      <c r="P3" s="9">
        <v>30264</v>
      </c>
      <c r="Q3" s="9">
        <v>33762</v>
      </c>
      <c r="R3" s="9">
        <v>5053</v>
      </c>
      <c r="S3" s="28">
        <f t="shared" ref="S3:S13" si="2">(SUM(E3:I3)+SUM(K3:R3))/1.609344</f>
        <v>62706.295235822792</v>
      </c>
      <c r="T3" s="28"/>
      <c r="U3" s="26">
        <v>110</v>
      </c>
      <c r="V3" s="26">
        <v>10</v>
      </c>
      <c r="W3" s="26">
        <v>50</v>
      </c>
      <c r="X3" s="30">
        <f t="shared" ref="X3:X7" si="3">U3*AA3*0.85*1.732/1000</f>
        <v>28.923611111111111</v>
      </c>
      <c r="Y3" s="28">
        <f t="shared" ref="Y3:Y7" si="4">V3*1000/0.8/1.732/$U3</f>
        <v>65.609909720764222</v>
      </c>
      <c r="Z3" s="28">
        <f t="shared" ref="Z3:Z7" si="5">W3*1000/0.9/1.732/$U3</f>
        <v>291.59959875895208</v>
      </c>
      <c r="AA3" s="28">
        <f t="shared" ref="AA3:AA7" si="6">AVERAGE(Y3:Z3)</f>
        <v>178.60475423985815</v>
      </c>
      <c r="AB3" t="s">
        <v>98</v>
      </c>
      <c r="AD3" t="s">
        <v>100</v>
      </c>
      <c r="AE3">
        <v>125</v>
      </c>
      <c r="AF3" s="31">
        <v>750</v>
      </c>
      <c r="AG3" s="31">
        <v>3000</v>
      </c>
      <c r="AH3" s="28"/>
      <c r="AJ3" s="26">
        <v>110</v>
      </c>
      <c r="AK3" s="28">
        <v>178.60475423985815</v>
      </c>
      <c r="AL3">
        <v>125</v>
      </c>
      <c r="AM3" s="31">
        <v>3000</v>
      </c>
    </row>
    <row r="4" spans="1:39">
      <c r="A4">
        <v>2017</v>
      </c>
      <c r="B4" s="9">
        <v>101893</v>
      </c>
      <c r="C4" s="1">
        <f t="shared" si="0"/>
        <v>1544</v>
      </c>
      <c r="D4" s="1"/>
      <c r="E4" s="9">
        <v>1129</v>
      </c>
      <c r="F4" s="9">
        <v>415</v>
      </c>
      <c r="G4" s="11"/>
      <c r="H4" s="11"/>
      <c r="I4" s="1"/>
      <c r="J4" s="1">
        <f t="shared" ref="J4" si="7">SUM(K4:Q4)</f>
        <v>100350</v>
      </c>
      <c r="K4" s="9">
        <v>1166</v>
      </c>
      <c r="L4" s="11"/>
      <c r="M4" s="1">
        <v>8623</v>
      </c>
      <c r="N4" s="11"/>
      <c r="O4" s="9">
        <v>25018</v>
      </c>
      <c r="P4" s="9">
        <v>31431</v>
      </c>
      <c r="Q4" s="9">
        <v>34112</v>
      </c>
      <c r="R4" s="9">
        <v>5341</v>
      </c>
      <c r="S4" s="28">
        <f t="shared" si="2"/>
        <v>66632.739799570511</v>
      </c>
      <c r="T4" s="28"/>
      <c r="U4" s="26">
        <v>220</v>
      </c>
      <c r="V4" s="26">
        <v>100</v>
      </c>
      <c r="W4" s="26">
        <v>500</v>
      </c>
      <c r="X4" s="30">
        <f t="shared" si="3"/>
        <v>289.23611111111103</v>
      </c>
      <c r="Y4" s="28">
        <f t="shared" si="4"/>
        <v>328.04954860382111</v>
      </c>
      <c r="Z4" s="28">
        <f t="shared" si="5"/>
        <v>1457.9979937947603</v>
      </c>
      <c r="AA4" s="28">
        <f t="shared" si="6"/>
        <v>893.02377119929065</v>
      </c>
      <c r="AB4" t="s">
        <v>98</v>
      </c>
      <c r="AE4">
        <v>320</v>
      </c>
      <c r="AF4" s="31">
        <v>1000</v>
      </c>
      <c r="AG4" s="31">
        <f>AF4/AE4/2*1000</f>
        <v>1562.5</v>
      </c>
      <c r="AH4" s="28"/>
      <c r="AJ4" s="26">
        <v>220</v>
      </c>
      <c r="AK4" s="28">
        <v>893.02377119929065</v>
      </c>
      <c r="AL4">
        <v>320</v>
      </c>
      <c r="AM4" s="31">
        <v>1562.5</v>
      </c>
    </row>
    <row r="5" spans="1:39">
      <c r="A5">
        <v>2018</v>
      </c>
      <c r="B5" s="10">
        <v>105715</v>
      </c>
      <c r="C5" s="10">
        <v>1544</v>
      </c>
      <c r="D5" s="14"/>
      <c r="E5" s="10">
        <v>1129</v>
      </c>
      <c r="F5" s="10">
        <v>415</v>
      </c>
      <c r="G5" s="14"/>
      <c r="H5" s="14"/>
      <c r="I5" s="14"/>
      <c r="J5" s="9">
        <v>104171</v>
      </c>
      <c r="K5" s="9">
        <v>1423</v>
      </c>
      <c r="L5" s="14"/>
      <c r="M5" s="9">
        <v>9135</v>
      </c>
      <c r="N5" s="14"/>
      <c r="O5" s="9">
        <v>26455</v>
      </c>
      <c r="P5" s="9">
        <v>32596</v>
      </c>
      <c r="Q5" s="9">
        <v>34563</v>
      </c>
      <c r="R5" s="9"/>
      <c r="S5" s="28">
        <f t="shared" si="2"/>
        <v>65688.876958561988</v>
      </c>
      <c r="T5" s="28"/>
      <c r="U5" s="27">
        <v>330</v>
      </c>
      <c r="V5" s="27">
        <v>200</v>
      </c>
      <c r="W5" s="27">
        <v>800</v>
      </c>
      <c r="X5" s="30">
        <f t="shared" si="3"/>
        <v>484.02777777777783</v>
      </c>
      <c r="Y5" s="28">
        <f t="shared" si="4"/>
        <v>437.39939813842813</v>
      </c>
      <c r="Z5" s="28">
        <f t="shared" si="5"/>
        <v>1555.1978600477446</v>
      </c>
      <c r="AA5" s="28">
        <f t="shared" si="6"/>
        <v>996.29862909308633</v>
      </c>
      <c r="AD5" t="s">
        <v>101</v>
      </c>
      <c r="AE5">
        <v>500</v>
      </c>
      <c r="AF5" s="31">
        <v>3000</v>
      </c>
      <c r="AG5" s="31">
        <v>3000</v>
      </c>
      <c r="AH5" s="28">
        <v>550</v>
      </c>
      <c r="AJ5" s="27">
        <v>330</v>
      </c>
      <c r="AK5" s="28">
        <v>996.29862909308633</v>
      </c>
      <c r="AL5">
        <v>500</v>
      </c>
      <c r="AM5" s="31">
        <v>3000</v>
      </c>
    </row>
    <row r="6" spans="1:39">
      <c r="A6">
        <v>2019</v>
      </c>
      <c r="B6" s="10">
        <v>111322</v>
      </c>
      <c r="C6" s="10">
        <v>1544</v>
      </c>
      <c r="D6" s="14"/>
      <c r="E6" s="10">
        <v>1129</v>
      </c>
      <c r="F6" s="10">
        <v>415</v>
      </c>
      <c r="G6" s="14"/>
      <c r="H6" s="14"/>
      <c r="I6" s="14"/>
      <c r="J6" s="9">
        <v>109778</v>
      </c>
      <c r="K6" s="9">
        <v>1423</v>
      </c>
      <c r="L6" s="14"/>
      <c r="M6" s="9">
        <v>10006</v>
      </c>
      <c r="N6" s="14"/>
      <c r="O6" s="9">
        <v>28853</v>
      </c>
      <c r="P6" s="9">
        <v>34188</v>
      </c>
      <c r="Q6" s="9">
        <v>35309</v>
      </c>
      <c r="S6" s="28">
        <f t="shared" si="2"/>
        <v>69172.90523343673</v>
      </c>
      <c r="T6" s="28"/>
      <c r="U6" s="27">
        <v>500</v>
      </c>
      <c r="V6" s="27">
        <v>1000</v>
      </c>
      <c r="W6" s="27">
        <v>1500</v>
      </c>
      <c r="X6" s="30">
        <f t="shared" si="3"/>
        <v>1239.5833333333333</v>
      </c>
      <c r="Y6" s="28">
        <f t="shared" si="4"/>
        <v>1443.4180138568129</v>
      </c>
      <c r="Z6" s="28">
        <f t="shared" si="5"/>
        <v>1924.5573518090837</v>
      </c>
      <c r="AA6" s="28">
        <f t="shared" si="6"/>
        <v>1683.9876828329484</v>
      </c>
      <c r="AB6">
        <v>3000</v>
      </c>
      <c r="AD6" t="s">
        <v>102</v>
      </c>
      <c r="AE6">
        <v>500</v>
      </c>
      <c r="AF6" s="31">
        <v>3000</v>
      </c>
      <c r="AG6" s="31">
        <v>3000</v>
      </c>
      <c r="AH6" s="28">
        <v>976</v>
      </c>
      <c r="AJ6" s="27">
        <v>500</v>
      </c>
      <c r="AK6" s="28">
        <v>1683.9876828329484</v>
      </c>
      <c r="AL6">
        <v>500</v>
      </c>
      <c r="AM6" s="31">
        <v>3000</v>
      </c>
    </row>
    <row r="7" spans="1:39">
      <c r="S7" s="28"/>
      <c r="U7" s="27">
        <v>765</v>
      </c>
      <c r="V7" s="27">
        <v>2000</v>
      </c>
      <c r="W7" s="27">
        <v>2500</v>
      </c>
      <c r="X7" s="30">
        <f t="shared" si="3"/>
        <v>2243.0555555555552</v>
      </c>
      <c r="Y7" s="28">
        <f t="shared" si="4"/>
        <v>1886.8209331461605</v>
      </c>
      <c r="Z7" s="28">
        <f t="shared" si="5"/>
        <v>2096.467703495734</v>
      </c>
      <c r="AA7" s="28">
        <f t="shared" si="6"/>
        <v>1991.6443183209471</v>
      </c>
      <c r="AD7" t="s">
        <v>104</v>
      </c>
      <c r="AE7">
        <v>500</v>
      </c>
      <c r="AF7" s="31">
        <v>3000</v>
      </c>
      <c r="AG7" s="31">
        <v>3000</v>
      </c>
      <c r="AH7" s="28">
        <v>1043</v>
      </c>
      <c r="AJ7" s="27">
        <v>765</v>
      </c>
      <c r="AK7" s="28">
        <v>1991.6443183209471</v>
      </c>
      <c r="AL7">
        <v>500</v>
      </c>
      <c r="AM7" s="31">
        <v>3000</v>
      </c>
    </row>
    <row r="8" spans="1:39">
      <c r="S8" s="28" t="s">
        <v>118</v>
      </c>
      <c r="U8" s="27">
        <v>1100</v>
      </c>
      <c r="X8" s="28">
        <f>1.732*U8*AA8/1000*0.9</f>
        <v>4286.7</v>
      </c>
      <c r="AA8" s="28">
        <v>2500</v>
      </c>
      <c r="AD8" t="s">
        <v>103</v>
      </c>
      <c r="AE8">
        <v>500</v>
      </c>
      <c r="AF8" s="31">
        <v>3000</v>
      </c>
      <c r="AG8" s="31">
        <v>3000</v>
      </c>
      <c r="AH8" s="28">
        <v>908</v>
      </c>
      <c r="AJ8" s="27">
        <v>1100</v>
      </c>
      <c r="AK8" s="28">
        <v>2500</v>
      </c>
      <c r="AL8">
        <v>500</v>
      </c>
      <c r="AM8" s="31">
        <v>3000</v>
      </c>
    </row>
    <row r="9" spans="1:39">
      <c r="A9">
        <v>2015</v>
      </c>
      <c r="B9" s="9">
        <f>C9+J9</f>
        <v>19760210.011</v>
      </c>
      <c r="C9" s="1">
        <f t="shared" ref="C9" si="8">SUM(D9:I9)</f>
        <v>1711875</v>
      </c>
      <c r="E9" s="28">
        <f>E2*4*2*800</f>
        <v>0</v>
      </c>
      <c r="F9" s="28">
        <f>F2*3.125*2*660</f>
        <v>1711875</v>
      </c>
      <c r="G9" s="28">
        <f>G2*3*2*500</f>
        <v>0</v>
      </c>
      <c r="H9" s="28"/>
      <c r="I9" s="28"/>
      <c r="J9" s="1">
        <f t="shared" ref="J9:J13" si="9">SUM(K9:Q9)</f>
        <v>18048335.011</v>
      </c>
      <c r="K9" s="28">
        <f>K2*2.5*1.732*1000</f>
        <v>0</v>
      </c>
      <c r="L9" s="28">
        <f>L2*2*1.732*750</f>
        <v>0</v>
      </c>
      <c r="M9" s="28">
        <f>M2*1.7*1.732*500</f>
        <v>10203818.199999999</v>
      </c>
      <c r="N9" s="28">
        <f>N2*1*1.732*330</f>
        <v>0</v>
      </c>
      <c r="O9" s="28">
        <f>O2*0.75*1.732*220</f>
        <v>6422333.9399999995</v>
      </c>
      <c r="P9" s="28">
        <f>P2*0.2*1.732*110</f>
        <v>1118085.6720000003</v>
      </c>
      <c r="Q9" s="28">
        <f>Q2*0.15*1.732*35</f>
        <v>304097.19899999996</v>
      </c>
      <c r="S9" s="28">
        <f t="shared" si="2"/>
        <v>12278425.253395172</v>
      </c>
      <c r="T9" s="28"/>
      <c r="AD9" t="s">
        <v>108</v>
      </c>
      <c r="AE9">
        <v>500</v>
      </c>
      <c r="AF9" s="31">
        <v>1200</v>
      </c>
      <c r="AG9" s="31">
        <v>1200</v>
      </c>
      <c r="AH9" s="28">
        <v>1064</v>
      </c>
      <c r="AL9">
        <v>500</v>
      </c>
      <c r="AM9" s="31">
        <v>1200</v>
      </c>
    </row>
    <row r="10" spans="1:39">
      <c r="A10">
        <v>2016</v>
      </c>
      <c r="B10" s="9">
        <f t="shared" ref="B10:B13" si="10">C10+J10</f>
        <v>21928356.621999998</v>
      </c>
      <c r="C10" s="1">
        <f t="shared" ref="C10:C13" si="11">SUM(D10:I10)</f>
        <v>1711875</v>
      </c>
      <c r="E10" s="28">
        <f t="shared" ref="E10:E13" si="12">E3*4*2*800</f>
        <v>0</v>
      </c>
      <c r="F10" s="28">
        <f t="shared" ref="F10:F13" si="13">F3*3.125*2*660</f>
        <v>1711875</v>
      </c>
      <c r="G10" s="28">
        <f t="shared" ref="G10:G13" si="14">G3*3*2*500</f>
        <v>0</v>
      </c>
      <c r="H10" s="28"/>
      <c r="I10" s="28"/>
      <c r="J10" s="1">
        <f t="shared" si="9"/>
        <v>20216481.621999998</v>
      </c>
      <c r="K10" s="28">
        <f t="shared" ref="K10:K13" si="15">K3*2.5*1.732*1000</f>
        <v>671150</v>
      </c>
      <c r="L10" s="28">
        <f t="shared" ref="L10:L13" si="16">L3*2*1.732*750</f>
        <v>0</v>
      </c>
      <c r="M10" s="28">
        <f t="shared" ref="M10:M13" si="17">M3*1.7*1.732*500</f>
        <v>11353606.399999999</v>
      </c>
      <c r="N10" s="28">
        <f t="shared" ref="N10:N13" si="18">N3*1*1.732*330</f>
        <v>0</v>
      </c>
      <c r="O10" s="28">
        <f t="shared" ref="O10:O13" si="19">O3*0.75*1.732*220</f>
        <v>6731547.9000000004</v>
      </c>
      <c r="P10" s="28">
        <f t="shared" ref="P10:P13" si="20">P3*0.2*1.732*110</f>
        <v>1153179.456</v>
      </c>
      <c r="Q10" s="28">
        <f t="shared" ref="Q10:Q13" si="21">Q3*0.15*1.732*35</f>
        <v>306997.86599999998</v>
      </c>
      <c r="S10" s="28">
        <f t="shared" si="2"/>
        <v>13625649.098017575</v>
      </c>
      <c r="T10" s="28"/>
      <c r="AD10" t="s">
        <v>109</v>
      </c>
      <c r="AE10">
        <v>500</v>
      </c>
      <c r="AF10" s="31">
        <v>3000</v>
      </c>
      <c r="AG10" s="31">
        <v>3000</v>
      </c>
      <c r="AH10" s="28">
        <v>962</v>
      </c>
      <c r="AL10">
        <v>500</v>
      </c>
      <c r="AM10" s="31">
        <v>3000</v>
      </c>
    </row>
    <row r="11" spans="1:39">
      <c r="A11">
        <v>2017</v>
      </c>
      <c r="B11" s="9">
        <f t="shared" si="10"/>
        <v>35338506.880000003</v>
      </c>
      <c r="C11" s="1">
        <f t="shared" si="11"/>
        <v>8937475</v>
      </c>
      <c r="E11" s="28">
        <f t="shared" si="12"/>
        <v>7225600</v>
      </c>
      <c r="F11" s="28">
        <f t="shared" si="13"/>
        <v>1711875</v>
      </c>
      <c r="G11" s="28">
        <f t="shared" si="14"/>
        <v>0</v>
      </c>
      <c r="H11" s="28"/>
      <c r="I11" s="28"/>
      <c r="J11" s="1">
        <f t="shared" si="9"/>
        <v>26401031.880000003</v>
      </c>
      <c r="K11" s="28">
        <f t="shared" si="15"/>
        <v>5048780</v>
      </c>
      <c r="L11" s="28">
        <f t="shared" si="16"/>
        <v>0</v>
      </c>
      <c r="M11" s="28">
        <f t="shared" si="17"/>
        <v>12694780.6</v>
      </c>
      <c r="N11" s="28">
        <f t="shared" si="18"/>
        <v>0</v>
      </c>
      <c r="O11" s="28">
        <f t="shared" si="19"/>
        <v>7149644.04</v>
      </c>
      <c r="P11" s="28">
        <f t="shared" si="20"/>
        <v>1197646.824</v>
      </c>
      <c r="Q11" s="28">
        <f t="shared" si="21"/>
        <v>310180.41599999997</v>
      </c>
      <c r="S11" s="28">
        <f t="shared" si="2"/>
        <v>21958330.151912831</v>
      </c>
      <c r="T11" s="28"/>
      <c r="AD11" t="s">
        <v>112</v>
      </c>
      <c r="AE11">
        <v>660</v>
      </c>
      <c r="AF11" s="31">
        <v>4000</v>
      </c>
      <c r="AG11" s="31">
        <f>AF11/AE11/2*1000</f>
        <v>3030.3030303030305</v>
      </c>
      <c r="AH11" s="28"/>
      <c r="AL11">
        <v>660</v>
      </c>
      <c r="AM11" s="31">
        <v>3030.3030303030305</v>
      </c>
    </row>
    <row r="12" spans="1:39">
      <c r="A12">
        <v>2018</v>
      </c>
      <c r="B12" s="9">
        <f t="shared" si="10"/>
        <v>37664241.243000001</v>
      </c>
      <c r="C12" s="1">
        <f t="shared" si="11"/>
        <v>8937475</v>
      </c>
      <c r="E12" s="28">
        <f t="shared" si="12"/>
        <v>7225600</v>
      </c>
      <c r="F12" s="28">
        <f t="shared" si="13"/>
        <v>1711875</v>
      </c>
      <c r="G12" s="28">
        <f t="shared" si="14"/>
        <v>0</v>
      </c>
      <c r="H12" s="28"/>
      <c r="I12" s="28"/>
      <c r="J12" s="1">
        <f t="shared" si="9"/>
        <v>28726766.243000001</v>
      </c>
      <c r="K12" s="28">
        <f t="shared" si="15"/>
        <v>6161590</v>
      </c>
      <c r="L12" s="28">
        <f t="shared" si="16"/>
        <v>0</v>
      </c>
      <c r="M12" s="28">
        <f t="shared" si="17"/>
        <v>13448547</v>
      </c>
      <c r="N12" s="28">
        <f t="shared" si="18"/>
        <v>0</v>
      </c>
      <c r="O12" s="28">
        <f t="shared" si="19"/>
        <v>7560309.8999999994</v>
      </c>
      <c r="P12" s="28">
        <f t="shared" si="20"/>
        <v>1242037.9840000002</v>
      </c>
      <c r="Q12" s="28">
        <f t="shared" si="21"/>
        <v>314281.359</v>
      </c>
      <c r="S12" s="28">
        <f t="shared" si="2"/>
        <v>23403474.485877473</v>
      </c>
      <c r="T12" s="28"/>
      <c r="AD12" t="s">
        <v>99</v>
      </c>
      <c r="AE12">
        <v>800</v>
      </c>
      <c r="AF12" s="31">
        <v>6400</v>
      </c>
      <c r="AG12" s="31">
        <v>4000</v>
      </c>
      <c r="AH12" s="28">
        <v>2093</v>
      </c>
      <c r="AL12">
        <v>800</v>
      </c>
      <c r="AM12" s="31">
        <v>4000</v>
      </c>
    </row>
    <row r="13" spans="1:39">
      <c r="A13">
        <v>2019</v>
      </c>
      <c r="B13" s="9">
        <f t="shared" si="10"/>
        <v>39699272.829000004</v>
      </c>
      <c r="C13" s="1">
        <f t="shared" si="11"/>
        <v>8937475</v>
      </c>
      <c r="E13" s="28">
        <f t="shared" si="12"/>
        <v>7225600</v>
      </c>
      <c r="F13" s="28">
        <f t="shared" si="13"/>
        <v>1711875</v>
      </c>
      <c r="G13" s="28">
        <f t="shared" si="14"/>
        <v>0</v>
      </c>
      <c r="H13" s="28"/>
      <c r="I13" s="28"/>
      <c r="J13" s="1">
        <f t="shared" si="9"/>
        <v>30761797.829000004</v>
      </c>
      <c r="K13" s="28">
        <f t="shared" si="15"/>
        <v>6161590</v>
      </c>
      <c r="L13" s="28">
        <f t="shared" si="16"/>
        <v>0</v>
      </c>
      <c r="M13" s="28">
        <f t="shared" si="17"/>
        <v>14730833.200000001</v>
      </c>
      <c r="N13" s="28">
        <f t="shared" si="18"/>
        <v>0</v>
      </c>
      <c r="O13" s="28">
        <f t="shared" si="19"/>
        <v>8245610.3399999999</v>
      </c>
      <c r="P13" s="28">
        <f t="shared" si="20"/>
        <v>1302699.5520000001</v>
      </c>
      <c r="Q13" s="28">
        <f t="shared" si="21"/>
        <v>321064.73699999996</v>
      </c>
      <c r="S13" s="28">
        <f t="shared" si="2"/>
        <v>24667984.488710929</v>
      </c>
      <c r="T13" s="28"/>
      <c r="AD13" t="s">
        <v>105</v>
      </c>
      <c r="AE13">
        <v>800</v>
      </c>
      <c r="AF13" s="31">
        <v>5000</v>
      </c>
      <c r="AG13" s="31">
        <v>3200</v>
      </c>
      <c r="AH13" s="28"/>
      <c r="AL13">
        <v>800</v>
      </c>
      <c r="AM13" s="31">
        <v>3200</v>
      </c>
    </row>
    <row r="14" spans="1:39">
      <c r="AD14" t="s">
        <v>106</v>
      </c>
      <c r="AE14">
        <v>800</v>
      </c>
      <c r="AF14" s="31">
        <v>6400</v>
      </c>
      <c r="AG14" s="31">
        <v>4000</v>
      </c>
      <c r="AH14" s="28">
        <v>2000</v>
      </c>
      <c r="AL14">
        <v>800</v>
      </c>
      <c r="AM14" s="31">
        <v>4000</v>
      </c>
    </row>
    <row r="15" spans="1:39">
      <c r="AD15" t="s">
        <v>111</v>
      </c>
      <c r="AE15">
        <v>800</v>
      </c>
      <c r="AF15" s="31">
        <f>AE15*AG15*2/1000</f>
        <v>5000</v>
      </c>
      <c r="AG15" s="31">
        <v>3125</v>
      </c>
      <c r="AH15" s="28"/>
      <c r="AL15">
        <v>800</v>
      </c>
      <c r="AM15" s="31">
        <v>3125</v>
      </c>
    </row>
  </sheetData>
  <autoFilter ref="AD1:AH1" xr:uid="{120A74FB-98DE-4485-8988-0B257516B025}">
    <sortState xmlns:xlrd2="http://schemas.microsoft.com/office/spreadsheetml/2017/richdata2" ref="AD2:AH15">
      <sortCondition ref="AE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DCA4-1A01-4E49-A931-34DAB89F2C1F}">
  <dimension ref="A1:AH35"/>
  <sheetViews>
    <sheetView zoomScale="80" zoomScaleNormal="80" workbookViewId="0">
      <selection activeCell="J18" sqref="J18"/>
    </sheetView>
  </sheetViews>
  <sheetFormatPr defaultRowHeight="14.4"/>
  <cols>
    <col min="1" max="16" width="8.6640625" style="15" customWidth="1"/>
    <col min="17" max="34" width="8.6640625" customWidth="1"/>
  </cols>
  <sheetData>
    <row r="1" spans="1:34">
      <c r="A1" s="33"/>
      <c r="B1" s="34" t="s">
        <v>87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 t="s">
        <v>88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3" t="s">
        <v>76</v>
      </c>
    </row>
    <row r="2" spans="1:34" ht="43.2">
      <c r="A2" s="33"/>
      <c r="B2" s="7" t="s">
        <v>77</v>
      </c>
      <c r="C2" s="23" t="s">
        <v>80</v>
      </c>
      <c r="D2" s="23" t="s">
        <v>84</v>
      </c>
      <c r="E2" s="13" t="s">
        <v>67</v>
      </c>
      <c r="F2" s="13" t="s">
        <v>69</v>
      </c>
      <c r="G2" s="13" t="s">
        <v>78</v>
      </c>
      <c r="H2" s="23" t="s">
        <v>71</v>
      </c>
      <c r="I2" s="7" t="s">
        <v>85</v>
      </c>
      <c r="J2" s="23" t="s">
        <v>86</v>
      </c>
      <c r="K2" s="13" t="s">
        <v>66</v>
      </c>
      <c r="L2" s="13" t="s">
        <v>68</v>
      </c>
      <c r="M2" s="13" t="s">
        <v>70</v>
      </c>
      <c r="N2" s="13" t="s">
        <v>72</v>
      </c>
      <c r="O2" s="13" t="s">
        <v>73</v>
      </c>
      <c r="P2" s="7" t="s">
        <v>74</v>
      </c>
      <c r="Q2" s="23" t="s">
        <v>75</v>
      </c>
      <c r="R2" s="7" t="s">
        <v>77</v>
      </c>
      <c r="S2" s="23" t="s">
        <v>80</v>
      </c>
      <c r="T2" s="23" t="s">
        <v>81</v>
      </c>
      <c r="U2" s="13" t="s">
        <v>67</v>
      </c>
      <c r="V2" s="13" t="s">
        <v>69</v>
      </c>
      <c r="W2" s="13" t="s">
        <v>82</v>
      </c>
      <c r="X2" s="13" t="s">
        <v>71</v>
      </c>
      <c r="Y2" s="7" t="s">
        <v>79</v>
      </c>
      <c r="Z2" s="7" t="s">
        <v>83</v>
      </c>
      <c r="AA2" s="13" t="s">
        <v>66</v>
      </c>
      <c r="AB2" s="13" t="s">
        <v>68</v>
      </c>
      <c r="AC2" s="13" t="s">
        <v>70</v>
      </c>
      <c r="AD2" s="13" t="s">
        <v>72</v>
      </c>
      <c r="AE2" s="23" t="s">
        <v>73</v>
      </c>
      <c r="AF2" s="7" t="s">
        <v>74</v>
      </c>
      <c r="AG2" s="13" t="s">
        <v>75</v>
      </c>
      <c r="AH2" s="33"/>
    </row>
    <row r="3" spans="1:34">
      <c r="A3" s="17" t="s">
        <v>1</v>
      </c>
      <c r="B3" s="9">
        <v>1521011</v>
      </c>
      <c r="C3" s="1">
        <f>SUM(D3:I3)</f>
        <v>12947</v>
      </c>
      <c r="D3" s="1"/>
      <c r="E3" s="9">
        <v>10580</v>
      </c>
      <c r="F3" s="9">
        <v>1336</v>
      </c>
      <c r="G3" s="1"/>
      <c r="H3" s="9">
        <v>1031</v>
      </c>
      <c r="I3" s="1"/>
      <c r="J3" s="1">
        <f>SUM(K3:Q3)</f>
        <v>1508064</v>
      </c>
      <c r="K3" s="9">
        <v>2297</v>
      </c>
      <c r="L3" s="9">
        <v>12704</v>
      </c>
      <c r="M3" s="9">
        <v>140394</v>
      </c>
      <c r="N3" s="9">
        <v>25314</v>
      </c>
      <c r="O3" s="9">
        <v>318597</v>
      </c>
      <c r="P3" s="9">
        <v>526325</v>
      </c>
      <c r="Q3" s="9">
        <v>482433</v>
      </c>
      <c r="R3" s="9">
        <v>1696849</v>
      </c>
      <c r="S3" s="1">
        <f>SUM(T3:Y3)</f>
        <v>25428</v>
      </c>
      <c r="T3" s="1"/>
      <c r="U3" s="9">
        <v>10580</v>
      </c>
      <c r="V3" s="9">
        <v>1336</v>
      </c>
      <c r="W3" s="1">
        <v>11872</v>
      </c>
      <c r="X3" s="9">
        <v>1640</v>
      </c>
      <c r="Y3" s="1"/>
      <c r="Z3" s="1">
        <f>SUM(AA3:AG3)</f>
        <v>1671419</v>
      </c>
      <c r="AA3" s="9">
        <v>3114</v>
      </c>
      <c r="AB3" s="9">
        <v>15665</v>
      </c>
      <c r="AC3" s="1">
        <v>157973</v>
      </c>
      <c r="AD3" s="9">
        <v>26811</v>
      </c>
      <c r="AE3" s="9">
        <v>380121</v>
      </c>
      <c r="AF3" s="9">
        <v>591637</v>
      </c>
      <c r="AG3" s="9">
        <v>496098</v>
      </c>
      <c r="AH3" s="9">
        <v>50063</v>
      </c>
    </row>
    <row r="4" spans="1:34">
      <c r="A4" s="17" t="s">
        <v>34</v>
      </c>
      <c r="B4" s="9">
        <v>8789</v>
      </c>
      <c r="C4" s="1">
        <f t="shared" ref="C4:C35" si="0">SUM(D4:I4)</f>
        <v>0</v>
      </c>
      <c r="D4" s="1"/>
      <c r="E4" s="16"/>
      <c r="F4" s="16"/>
      <c r="G4" s="1"/>
      <c r="H4" s="16"/>
      <c r="I4" s="1"/>
      <c r="J4" s="1">
        <f t="shared" ref="J4:J35" si="1">SUM(K4:Q4)</f>
        <v>8789</v>
      </c>
      <c r="K4" s="16"/>
      <c r="L4" s="16"/>
      <c r="M4" s="9">
        <v>1460</v>
      </c>
      <c r="N4" s="16"/>
      <c r="O4" s="9">
        <v>2546</v>
      </c>
      <c r="P4" s="9">
        <v>3005</v>
      </c>
      <c r="Q4" s="9">
        <v>1778</v>
      </c>
      <c r="R4" s="9">
        <v>9953</v>
      </c>
      <c r="S4" s="1">
        <f t="shared" ref="S4:S35" si="2">SUM(T4:Y4)</f>
        <v>0</v>
      </c>
      <c r="T4" s="1"/>
      <c r="U4" s="16"/>
      <c r="V4" s="16"/>
      <c r="W4" s="1">
        <v>0</v>
      </c>
      <c r="X4" s="16"/>
      <c r="Y4" s="1"/>
      <c r="Z4" s="1">
        <f t="shared" ref="Z4:Z35" si="3">SUM(AA4:AG4)</f>
        <v>9953</v>
      </c>
      <c r="AA4" s="16"/>
      <c r="AB4" s="16"/>
      <c r="AC4" s="1">
        <v>1506</v>
      </c>
      <c r="AD4" s="16"/>
      <c r="AE4" s="9">
        <v>2810</v>
      </c>
      <c r="AF4" s="9">
        <v>3717</v>
      </c>
      <c r="AG4" s="9">
        <v>1920</v>
      </c>
      <c r="AH4" s="9">
        <v>1923</v>
      </c>
    </row>
    <row r="5" spans="1:34">
      <c r="A5" s="17" t="s">
        <v>35</v>
      </c>
      <c r="B5" s="9">
        <v>9945</v>
      </c>
      <c r="C5" s="1">
        <f t="shared" si="0"/>
        <v>0</v>
      </c>
      <c r="D5" s="1"/>
      <c r="E5" s="16"/>
      <c r="F5" s="16"/>
      <c r="G5" s="1"/>
      <c r="H5" s="16"/>
      <c r="I5" s="1"/>
      <c r="J5" s="1">
        <f t="shared" si="1"/>
        <v>9945</v>
      </c>
      <c r="K5" s="16"/>
      <c r="L5" s="16"/>
      <c r="M5" s="9">
        <v>804</v>
      </c>
      <c r="N5" s="16"/>
      <c r="O5" s="9">
        <v>2850</v>
      </c>
      <c r="P5" s="9">
        <v>3143</v>
      </c>
      <c r="Q5" s="9">
        <v>3148</v>
      </c>
      <c r="R5" s="9">
        <v>11806</v>
      </c>
      <c r="S5" s="1">
        <f t="shared" si="2"/>
        <v>0</v>
      </c>
      <c r="T5" s="1"/>
      <c r="U5" s="16"/>
      <c r="V5" s="16"/>
      <c r="W5" s="1">
        <v>0</v>
      </c>
      <c r="X5" s="16"/>
      <c r="Y5" s="1"/>
      <c r="Z5" s="1">
        <f t="shared" si="3"/>
        <v>11806</v>
      </c>
      <c r="AA5" s="16"/>
      <c r="AB5" s="16"/>
      <c r="AC5" s="1">
        <v>804</v>
      </c>
      <c r="AD5" s="16"/>
      <c r="AE5" s="9">
        <v>2850</v>
      </c>
      <c r="AF5" s="9">
        <v>3747</v>
      </c>
      <c r="AG5" s="9">
        <v>4405</v>
      </c>
      <c r="AH5" s="9">
        <v>5796</v>
      </c>
    </row>
    <row r="6" spans="1:34">
      <c r="A6" s="17" t="s">
        <v>36</v>
      </c>
      <c r="B6" s="9">
        <v>82795</v>
      </c>
      <c r="C6" s="1">
        <f t="shared" si="0"/>
        <v>202</v>
      </c>
      <c r="D6" s="1"/>
      <c r="E6" s="16"/>
      <c r="F6" s="9">
        <v>202</v>
      </c>
      <c r="G6" s="1"/>
      <c r="H6" s="16"/>
      <c r="I6" s="1"/>
      <c r="J6" s="1">
        <f t="shared" si="1"/>
        <v>82592</v>
      </c>
      <c r="K6" s="16"/>
      <c r="L6" s="16"/>
      <c r="M6" s="9">
        <v>10108</v>
      </c>
      <c r="N6" s="16"/>
      <c r="O6" s="9">
        <v>16443</v>
      </c>
      <c r="P6" s="9">
        <v>27228</v>
      </c>
      <c r="Q6" s="9">
        <v>28813</v>
      </c>
      <c r="R6" s="9">
        <v>92100</v>
      </c>
      <c r="S6" s="1">
        <f t="shared" si="2"/>
        <v>202</v>
      </c>
      <c r="T6" s="1"/>
      <c r="U6" s="16"/>
      <c r="V6" s="9">
        <v>202</v>
      </c>
      <c r="W6" s="1">
        <v>0</v>
      </c>
      <c r="X6" s="16"/>
      <c r="Y6" s="1"/>
      <c r="Z6" s="1">
        <f t="shared" si="3"/>
        <v>91899</v>
      </c>
      <c r="AA6" s="16"/>
      <c r="AB6" s="16"/>
      <c r="AC6" s="1">
        <v>10561</v>
      </c>
      <c r="AD6" s="16"/>
      <c r="AE6" s="9">
        <v>20342</v>
      </c>
      <c r="AF6" s="9">
        <v>30729</v>
      </c>
      <c r="AG6" s="9">
        <v>30267</v>
      </c>
      <c r="AH6" s="9">
        <v>1508</v>
      </c>
    </row>
    <row r="7" spans="1:34">
      <c r="A7" s="17" t="s">
        <v>37</v>
      </c>
      <c r="B7" s="9">
        <v>62667</v>
      </c>
      <c r="C7" s="1">
        <f t="shared" si="0"/>
        <v>554</v>
      </c>
      <c r="D7" s="1"/>
      <c r="E7" s="9">
        <v>249</v>
      </c>
      <c r="F7" s="9">
        <v>305</v>
      </c>
      <c r="G7" s="1"/>
      <c r="H7" s="16"/>
      <c r="I7" s="1"/>
      <c r="J7" s="1">
        <f t="shared" si="1"/>
        <v>62113</v>
      </c>
      <c r="K7" s="9">
        <v>116</v>
      </c>
      <c r="L7" s="16"/>
      <c r="M7" s="9">
        <v>7329</v>
      </c>
      <c r="N7" s="16"/>
      <c r="O7" s="9">
        <v>13884</v>
      </c>
      <c r="P7" s="9">
        <v>18061</v>
      </c>
      <c r="Q7" s="9">
        <v>22723</v>
      </c>
      <c r="R7" s="9">
        <v>65881</v>
      </c>
      <c r="S7" s="1">
        <f t="shared" si="2"/>
        <v>554</v>
      </c>
      <c r="T7" s="1"/>
      <c r="U7" s="9">
        <v>249</v>
      </c>
      <c r="V7" s="9">
        <v>305</v>
      </c>
      <c r="W7" s="1">
        <v>0</v>
      </c>
      <c r="X7" s="16"/>
      <c r="Y7" s="1"/>
      <c r="Z7" s="1">
        <f t="shared" si="3"/>
        <v>65326</v>
      </c>
      <c r="AA7" s="9">
        <v>116</v>
      </c>
      <c r="AB7" s="16"/>
      <c r="AC7" s="1">
        <v>7978</v>
      </c>
      <c r="AD7" s="16"/>
      <c r="AE7" s="9">
        <v>15322</v>
      </c>
      <c r="AF7" s="9">
        <v>19113</v>
      </c>
      <c r="AG7" s="9">
        <v>22797</v>
      </c>
      <c r="AH7" s="9">
        <v>675</v>
      </c>
    </row>
    <row r="8" spans="1:34">
      <c r="A8" s="17" t="s">
        <v>38</v>
      </c>
      <c r="B8" s="9">
        <v>87396</v>
      </c>
      <c r="C8" s="1">
        <f t="shared" si="0"/>
        <v>0</v>
      </c>
      <c r="D8" s="1"/>
      <c r="E8" s="16"/>
      <c r="F8" s="16"/>
      <c r="G8" s="1"/>
      <c r="H8" s="16"/>
      <c r="I8" s="1"/>
      <c r="J8" s="1">
        <f t="shared" si="1"/>
        <v>87396</v>
      </c>
      <c r="K8" s="16"/>
      <c r="L8" s="16"/>
      <c r="M8" s="9">
        <v>7329</v>
      </c>
      <c r="N8" s="16"/>
      <c r="O8" s="9">
        <v>25276</v>
      </c>
      <c r="P8" s="9">
        <v>36459</v>
      </c>
      <c r="Q8" s="9">
        <v>18332</v>
      </c>
      <c r="R8" s="9">
        <v>89517</v>
      </c>
      <c r="S8" s="1">
        <f t="shared" si="2"/>
        <v>715</v>
      </c>
      <c r="T8" s="1"/>
      <c r="U8" s="16"/>
      <c r="V8" s="16"/>
      <c r="W8" s="1">
        <v>715</v>
      </c>
      <c r="X8" s="16"/>
      <c r="Y8" s="1"/>
      <c r="Z8" s="1">
        <f t="shared" si="3"/>
        <v>88802</v>
      </c>
      <c r="AA8" s="16"/>
      <c r="AB8" s="16"/>
      <c r="AC8" s="1">
        <v>7215</v>
      </c>
      <c r="AD8" s="16"/>
      <c r="AE8" s="9">
        <v>25995</v>
      </c>
      <c r="AF8" s="9">
        <v>37252</v>
      </c>
      <c r="AG8" s="9">
        <v>18340</v>
      </c>
      <c r="AH8" s="9">
        <v>82</v>
      </c>
    </row>
    <row r="9" spans="1:34">
      <c r="A9" s="17" t="s">
        <v>39</v>
      </c>
      <c r="B9" s="9">
        <v>43296</v>
      </c>
      <c r="C9" s="1">
        <f t="shared" si="0"/>
        <v>0</v>
      </c>
      <c r="D9" s="1"/>
      <c r="E9" s="16"/>
      <c r="F9" s="16"/>
      <c r="G9" s="1"/>
      <c r="H9" s="16"/>
      <c r="I9" s="1"/>
      <c r="J9" s="1">
        <f t="shared" si="1"/>
        <v>43296</v>
      </c>
      <c r="K9" s="16"/>
      <c r="L9" s="16"/>
      <c r="M9" s="9">
        <v>6360</v>
      </c>
      <c r="N9" s="16"/>
      <c r="O9" s="9">
        <v>13106</v>
      </c>
      <c r="P9" s="9">
        <v>23795</v>
      </c>
      <c r="Q9" s="9">
        <v>35</v>
      </c>
      <c r="R9" s="9">
        <v>56829</v>
      </c>
      <c r="S9" s="1">
        <f t="shared" si="2"/>
        <v>193</v>
      </c>
      <c r="T9" s="1"/>
      <c r="U9" s="16"/>
      <c r="V9" s="16"/>
      <c r="W9" s="1">
        <v>193</v>
      </c>
      <c r="X9" s="16"/>
      <c r="Y9" s="1"/>
      <c r="Z9" s="1">
        <f t="shared" si="3"/>
        <v>56636</v>
      </c>
      <c r="AA9" s="16"/>
      <c r="AB9" s="16"/>
      <c r="AC9" s="1">
        <v>7569</v>
      </c>
      <c r="AD9" s="16"/>
      <c r="AE9" s="9">
        <v>17094</v>
      </c>
      <c r="AF9" s="9">
        <v>31935</v>
      </c>
      <c r="AG9" s="9">
        <v>38</v>
      </c>
      <c r="AH9" s="9">
        <v>1180</v>
      </c>
    </row>
    <row r="10" spans="1:34">
      <c r="A10" s="17" t="s">
        <v>40</v>
      </c>
      <c r="B10" s="9">
        <v>26842</v>
      </c>
      <c r="C10" s="1">
        <f t="shared" si="0"/>
        <v>0</v>
      </c>
      <c r="D10" s="1"/>
      <c r="E10" s="16"/>
      <c r="F10" s="16"/>
      <c r="G10" s="1"/>
      <c r="H10" s="16"/>
      <c r="I10" s="1"/>
      <c r="J10" s="1">
        <f t="shared" si="1"/>
        <v>26842</v>
      </c>
      <c r="K10" s="16"/>
      <c r="L10" s="16"/>
      <c r="M10" s="9">
        <v>2342</v>
      </c>
      <c r="N10" s="16"/>
      <c r="O10" s="9">
        <v>8727</v>
      </c>
      <c r="P10" s="9">
        <v>15729</v>
      </c>
      <c r="Q10" s="9">
        <v>44</v>
      </c>
      <c r="R10" s="9">
        <v>32983</v>
      </c>
      <c r="S10" s="1">
        <f t="shared" si="2"/>
        <v>0</v>
      </c>
      <c r="T10" s="1"/>
      <c r="U10" s="16"/>
      <c r="V10" s="16"/>
      <c r="W10" s="1">
        <v>0</v>
      </c>
      <c r="X10" s="16"/>
      <c r="Y10" s="1"/>
      <c r="Z10" s="1">
        <f t="shared" si="3"/>
        <v>32982</v>
      </c>
      <c r="AA10" s="16"/>
      <c r="AB10" s="16"/>
      <c r="AC10" s="1">
        <v>2865</v>
      </c>
      <c r="AD10" s="16"/>
      <c r="AE10" s="9">
        <v>10614</v>
      </c>
      <c r="AF10" s="9">
        <v>19459</v>
      </c>
      <c r="AG10" s="9">
        <v>44</v>
      </c>
      <c r="AH10" s="9">
        <v>213</v>
      </c>
    </row>
    <row r="11" spans="1:34">
      <c r="A11" s="17" t="s">
        <v>41</v>
      </c>
      <c r="B11" s="9">
        <v>51614</v>
      </c>
      <c r="C11" s="1">
        <f t="shared" si="0"/>
        <v>0</v>
      </c>
      <c r="D11" s="1"/>
      <c r="E11" s="16"/>
      <c r="F11" s="16"/>
      <c r="G11" s="1"/>
      <c r="H11" s="16"/>
      <c r="I11" s="1"/>
      <c r="J11" s="1">
        <f t="shared" si="1"/>
        <v>51614</v>
      </c>
      <c r="K11" s="16"/>
      <c r="L11" s="16"/>
      <c r="M11" s="9">
        <v>4094</v>
      </c>
      <c r="N11" s="16"/>
      <c r="O11" s="9">
        <v>12207</v>
      </c>
      <c r="P11" s="9">
        <v>22427</v>
      </c>
      <c r="Q11" s="9">
        <v>12886</v>
      </c>
      <c r="R11" s="9">
        <v>55149</v>
      </c>
      <c r="S11" s="1">
        <f t="shared" si="2"/>
        <v>0</v>
      </c>
      <c r="T11" s="1"/>
      <c r="U11" s="16"/>
      <c r="V11" s="16"/>
      <c r="W11" s="1">
        <v>0</v>
      </c>
      <c r="X11" s="16"/>
      <c r="Y11" s="1"/>
      <c r="Z11" s="1">
        <f t="shared" si="3"/>
        <v>55149</v>
      </c>
      <c r="AA11" s="16"/>
      <c r="AB11" s="16"/>
      <c r="AC11" s="1">
        <v>4470</v>
      </c>
      <c r="AD11" s="16"/>
      <c r="AE11" s="9">
        <v>13825</v>
      </c>
      <c r="AF11" s="9">
        <v>23866</v>
      </c>
      <c r="AG11" s="9">
        <v>12988</v>
      </c>
      <c r="AH11" s="9">
        <v>501</v>
      </c>
    </row>
    <row r="12" spans="1:34">
      <c r="A12" s="17" t="s">
        <v>42</v>
      </c>
      <c r="B12" s="9">
        <v>7065</v>
      </c>
      <c r="C12" s="1">
        <f t="shared" si="0"/>
        <v>106</v>
      </c>
      <c r="D12" s="1"/>
      <c r="E12" s="9">
        <v>106</v>
      </c>
      <c r="F12" s="16"/>
      <c r="G12" s="1"/>
      <c r="H12" s="16"/>
      <c r="I12" s="1"/>
      <c r="J12" s="1">
        <f t="shared" si="1"/>
        <v>6958</v>
      </c>
      <c r="K12" s="9">
        <v>17</v>
      </c>
      <c r="L12" s="16"/>
      <c r="M12" s="9">
        <v>770</v>
      </c>
      <c r="N12" s="16"/>
      <c r="O12" s="9">
        <v>1964</v>
      </c>
      <c r="P12" s="9">
        <v>841</v>
      </c>
      <c r="Q12" s="9">
        <v>3366</v>
      </c>
      <c r="R12" s="9">
        <v>9929</v>
      </c>
      <c r="S12" s="1">
        <f t="shared" si="2"/>
        <v>187</v>
      </c>
      <c r="T12" s="1"/>
      <c r="U12" s="9">
        <v>106</v>
      </c>
      <c r="V12" s="16"/>
      <c r="W12" s="1">
        <v>81</v>
      </c>
      <c r="X12" s="16"/>
      <c r="Y12" s="1"/>
      <c r="Z12" s="1">
        <f t="shared" si="3"/>
        <v>9741</v>
      </c>
      <c r="AA12" s="9">
        <v>34</v>
      </c>
      <c r="AB12" s="16"/>
      <c r="AC12" s="1">
        <v>1149</v>
      </c>
      <c r="AD12" s="16"/>
      <c r="AE12" s="9">
        <v>3467</v>
      </c>
      <c r="AF12" s="9">
        <v>918</v>
      </c>
      <c r="AG12" s="9">
        <v>4173</v>
      </c>
      <c r="AH12" s="9">
        <v>10720</v>
      </c>
    </row>
    <row r="13" spans="1:34">
      <c r="A13" s="17" t="s">
        <v>43</v>
      </c>
      <c r="B13" s="9">
        <v>67345</v>
      </c>
      <c r="C13" s="1">
        <f t="shared" si="0"/>
        <v>65</v>
      </c>
      <c r="D13" s="1"/>
      <c r="E13" s="9">
        <v>65</v>
      </c>
      <c r="F13" s="16"/>
      <c r="G13" s="1"/>
      <c r="H13" s="16"/>
      <c r="I13" s="1"/>
      <c r="J13" s="1">
        <f t="shared" si="1"/>
        <v>67280</v>
      </c>
      <c r="K13" s="9">
        <v>13</v>
      </c>
      <c r="L13" s="16"/>
      <c r="M13" s="9">
        <v>8818</v>
      </c>
      <c r="N13" s="16"/>
      <c r="O13" s="9">
        <v>18158</v>
      </c>
      <c r="P13" s="9">
        <v>22598</v>
      </c>
      <c r="Q13" s="9">
        <v>17693</v>
      </c>
      <c r="R13" s="9">
        <v>87519</v>
      </c>
      <c r="S13" s="1">
        <f t="shared" si="2"/>
        <v>212</v>
      </c>
      <c r="T13" s="1"/>
      <c r="U13" s="9">
        <v>65</v>
      </c>
      <c r="V13" s="16"/>
      <c r="W13" s="1">
        <v>147</v>
      </c>
      <c r="X13" s="16"/>
      <c r="Y13" s="1"/>
      <c r="Z13" s="1">
        <f t="shared" si="3"/>
        <v>87307</v>
      </c>
      <c r="AA13" s="9">
        <v>13</v>
      </c>
      <c r="AB13" s="16"/>
      <c r="AC13" s="1">
        <v>11625</v>
      </c>
      <c r="AD13" s="16"/>
      <c r="AE13" s="9">
        <v>26022</v>
      </c>
      <c r="AF13" s="9">
        <v>29686</v>
      </c>
      <c r="AG13" s="9">
        <v>19961</v>
      </c>
      <c r="AH13" s="9">
        <v>5295</v>
      </c>
    </row>
    <row r="14" spans="1:34">
      <c r="A14" s="17" t="s">
        <v>44</v>
      </c>
      <c r="B14" s="9">
        <v>45211</v>
      </c>
      <c r="C14" s="1">
        <f t="shared" si="0"/>
        <v>412</v>
      </c>
      <c r="D14" s="1"/>
      <c r="E14" s="9">
        <v>412</v>
      </c>
      <c r="F14" s="16"/>
      <c r="G14" s="1"/>
      <c r="H14" s="16"/>
      <c r="I14" s="1"/>
      <c r="J14" s="1">
        <f t="shared" si="1"/>
        <v>44800</v>
      </c>
      <c r="K14" s="9">
        <v>833</v>
      </c>
      <c r="L14" s="16"/>
      <c r="M14" s="9">
        <v>5719</v>
      </c>
      <c r="N14" s="16"/>
      <c r="O14" s="9">
        <v>10782</v>
      </c>
      <c r="P14" s="9">
        <v>14351</v>
      </c>
      <c r="Q14" s="9">
        <v>13115</v>
      </c>
      <c r="R14" s="9">
        <v>61354</v>
      </c>
      <c r="S14" s="1">
        <f t="shared" si="2"/>
        <v>884</v>
      </c>
      <c r="T14" s="1"/>
      <c r="U14" s="9">
        <v>412</v>
      </c>
      <c r="V14" s="16"/>
      <c r="W14" s="1">
        <v>472</v>
      </c>
      <c r="X14" s="16"/>
      <c r="Y14" s="1"/>
      <c r="Z14" s="1">
        <f t="shared" si="3"/>
        <v>60470</v>
      </c>
      <c r="AA14" s="9">
        <v>1185</v>
      </c>
      <c r="AB14" s="16"/>
      <c r="AC14" s="1">
        <v>7892</v>
      </c>
      <c r="AD14" s="16"/>
      <c r="AE14" s="9">
        <v>15876</v>
      </c>
      <c r="AF14" s="9">
        <v>20643</v>
      </c>
      <c r="AG14" s="9">
        <v>14874</v>
      </c>
      <c r="AH14" s="9">
        <v>4709</v>
      </c>
    </row>
    <row r="15" spans="1:34">
      <c r="A15" s="17" t="s">
        <v>45</v>
      </c>
      <c r="B15" s="9">
        <v>55179</v>
      </c>
      <c r="C15" s="1">
        <f t="shared" si="0"/>
        <v>771</v>
      </c>
      <c r="D15" s="1"/>
      <c r="E15" s="9">
        <v>771</v>
      </c>
      <c r="F15" s="16"/>
      <c r="G15" s="1"/>
      <c r="H15" s="16"/>
      <c r="I15" s="1"/>
      <c r="J15" s="1">
        <f t="shared" si="1"/>
        <v>54409</v>
      </c>
      <c r="K15" s="9">
        <v>453</v>
      </c>
      <c r="L15" s="16"/>
      <c r="M15" s="9">
        <v>4658</v>
      </c>
      <c r="N15" s="16"/>
      <c r="O15" s="9">
        <v>11052</v>
      </c>
      <c r="P15" s="9">
        <v>14832</v>
      </c>
      <c r="Q15" s="9">
        <v>23414</v>
      </c>
      <c r="R15" s="9">
        <v>63194</v>
      </c>
      <c r="S15" s="1">
        <f t="shared" si="2"/>
        <v>2354</v>
      </c>
      <c r="T15" s="1"/>
      <c r="U15" s="9">
        <v>771</v>
      </c>
      <c r="V15" s="16"/>
      <c r="W15" s="1">
        <v>1583</v>
      </c>
      <c r="X15" s="16"/>
      <c r="Y15" s="1"/>
      <c r="Z15" s="1">
        <f t="shared" si="3"/>
        <v>60840</v>
      </c>
      <c r="AA15" s="9">
        <v>901</v>
      </c>
      <c r="AB15" s="16"/>
      <c r="AC15" s="1">
        <v>4587</v>
      </c>
      <c r="AD15" s="16"/>
      <c r="AE15" s="9">
        <v>14385</v>
      </c>
      <c r="AF15" s="9">
        <v>17083</v>
      </c>
      <c r="AG15" s="9">
        <v>23884</v>
      </c>
      <c r="AH15" s="9">
        <v>1330</v>
      </c>
    </row>
    <row r="16" spans="1:34">
      <c r="A16" s="17" t="s">
        <v>46</v>
      </c>
      <c r="B16" s="9">
        <v>40836</v>
      </c>
      <c r="C16" s="1">
        <f t="shared" si="0"/>
        <v>0</v>
      </c>
      <c r="D16" s="1"/>
      <c r="E16" s="16"/>
      <c r="F16" s="16"/>
      <c r="G16" s="1"/>
      <c r="H16" s="16"/>
      <c r="I16" s="1"/>
      <c r="J16" s="1">
        <f t="shared" si="1"/>
        <v>40837</v>
      </c>
      <c r="K16" s="9">
        <v>342</v>
      </c>
      <c r="L16" s="16"/>
      <c r="M16" s="9">
        <v>3725</v>
      </c>
      <c r="N16" s="16"/>
      <c r="O16" s="9">
        <v>9053</v>
      </c>
      <c r="P16" s="9">
        <v>14003</v>
      </c>
      <c r="Q16" s="9">
        <v>13714</v>
      </c>
      <c r="R16" s="9">
        <v>47065</v>
      </c>
      <c r="S16" s="1">
        <f t="shared" si="2"/>
        <v>0</v>
      </c>
      <c r="T16" s="1"/>
      <c r="U16" s="16"/>
      <c r="V16" s="16"/>
      <c r="W16" s="1">
        <v>0</v>
      </c>
      <c r="X16" s="16"/>
      <c r="Y16" s="1"/>
      <c r="Z16" s="1">
        <f t="shared" si="3"/>
        <v>47065</v>
      </c>
      <c r="AA16" s="9">
        <v>342</v>
      </c>
      <c r="AB16" s="16"/>
      <c r="AC16" s="1">
        <v>4812</v>
      </c>
      <c r="AD16" s="16"/>
      <c r="AE16" s="9">
        <v>11959</v>
      </c>
      <c r="AF16" s="9">
        <v>16076</v>
      </c>
      <c r="AG16" s="9">
        <v>13876</v>
      </c>
      <c r="AH16" s="9">
        <v>948</v>
      </c>
    </row>
    <row r="17" spans="1:34">
      <c r="A17" s="17" t="s">
        <v>47</v>
      </c>
      <c r="B17" s="9">
        <v>44557</v>
      </c>
      <c r="C17" s="1">
        <f t="shared" si="0"/>
        <v>450</v>
      </c>
      <c r="D17" s="1"/>
      <c r="E17" s="9">
        <v>450</v>
      </c>
      <c r="F17" s="16"/>
      <c r="G17" s="1"/>
      <c r="H17" s="16"/>
      <c r="I17" s="1"/>
      <c r="J17" s="1">
        <f t="shared" si="1"/>
        <v>44107</v>
      </c>
      <c r="K17" s="16"/>
      <c r="L17" s="16"/>
      <c r="M17" s="9">
        <v>2974</v>
      </c>
      <c r="N17" s="16"/>
      <c r="O17" s="9">
        <v>10649</v>
      </c>
      <c r="P17" s="9">
        <v>13953</v>
      </c>
      <c r="Q17" s="9">
        <v>16531</v>
      </c>
      <c r="R17" s="9">
        <v>47726</v>
      </c>
      <c r="S17" s="1">
        <f t="shared" si="2"/>
        <v>450</v>
      </c>
      <c r="T17" s="1"/>
      <c r="U17" s="9">
        <v>450</v>
      </c>
      <c r="V17" s="16"/>
      <c r="W17" s="1">
        <v>0</v>
      </c>
      <c r="X17" s="16"/>
      <c r="Y17" s="1"/>
      <c r="Z17" s="1">
        <f t="shared" si="3"/>
        <v>47275</v>
      </c>
      <c r="AA17" s="16"/>
      <c r="AB17" s="16"/>
      <c r="AC17" s="1">
        <v>4017</v>
      </c>
      <c r="AD17" s="16"/>
      <c r="AE17" s="9">
        <v>11867</v>
      </c>
      <c r="AF17" s="9">
        <v>14784</v>
      </c>
      <c r="AG17" s="9">
        <v>16607</v>
      </c>
      <c r="AH17" s="9">
        <v>470</v>
      </c>
    </row>
    <row r="18" spans="1:34">
      <c r="A18" s="17" t="s">
        <v>48</v>
      </c>
      <c r="B18" s="9">
        <v>77769</v>
      </c>
      <c r="C18" s="1">
        <f t="shared" si="0"/>
        <v>415</v>
      </c>
      <c r="D18" s="1"/>
      <c r="E18" s="16"/>
      <c r="F18" s="9">
        <v>415</v>
      </c>
      <c r="G18" s="1"/>
      <c r="H18" s="16"/>
      <c r="I18" s="1"/>
      <c r="J18" s="1">
        <f t="shared" si="1"/>
        <v>77353</v>
      </c>
      <c r="K18" s="16"/>
      <c r="L18" s="16"/>
      <c r="M18" s="9">
        <v>5371</v>
      </c>
      <c r="N18" s="16"/>
      <c r="O18" s="9">
        <v>16714</v>
      </c>
      <c r="P18" s="9">
        <v>24557</v>
      </c>
      <c r="Q18" s="9">
        <v>30711</v>
      </c>
      <c r="R18" s="9">
        <v>92605</v>
      </c>
      <c r="S18" s="1">
        <f t="shared" si="2"/>
        <v>415</v>
      </c>
      <c r="T18" s="1"/>
      <c r="U18" s="16"/>
      <c r="V18" s="9">
        <v>415</v>
      </c>
      <c r="W18" s="1">
        <v>0</v>
      </c>
      <c r="X18" s="16"/>
      <c r="Y18" s="1"/>
      <c r="Z18" s="1">
        <f t="shared" si="3"/>
        <v>92190</v>
      </c>
      <c r="AA18" s="16"/>
      <c r="AB18" s="16"/>
      <c r="AC18" s="1">
        <v>6931</v>
      </c>
      <c r="AD18" s="16"/>
      <c r="AE18" s="9">
        <v>22473</v>
      </c>
      <c r="AF18" s="9">
        <v>29343</v>
      </c>
      <c r="AG18" s="9">
        <v>33443</v>
      </c>
      <c r="AH18" s="9">
        <v>4465</v>
      </c>
    </row>
    <row r="19" spans="1:34">
      <c r="A19" s="17" t="s">
        <v>49</v>
      </c>
      <c r="B19" s="9">
        <v>67901</v>
      </c>
      <c r="C19" s="1">
        <f t="shared" si="0"/>
        <v>148</v>
      </c>
      <c r="D19" s="1"/>
      <c r="E19" s="9">
        <v>148</v>
      </c>
      <c r="F19" s="16"/>
      <c r="G19" s="1"/>
      <c r="H19" s="16"/>
      <c r="I19" s="1"/>
      <c r="J19" s="1">
        <f t="shared" si="1"/>
        <v>67753</v>
      </c>
      <c r="K19" s="9">
        <v>343</v>
      </c>
      <c r="L19" s="16"/>
      <c r="M19" s="9">
        <v>5673</v>
      </c>
      <c r="N19" s="9">
        <v>95</v>
      </c>
      <c r="O19" s="9">
        <v>15984</v>
      </c>
      <c r="P19" s="9">
        <v>21913</v>
      </c>
      <c r="Q19" s="9">
        <v>23745</v>
      </c>
      <c r="R19" s="9">
        <v>72381</v>
      </c>
      <c r="S19" s="1">
        <f t="shared" si="2"/>
        <v>148</v>
      </c>
      <c r="T19" s="1"/>
      <c r="U19" s="9">
        <v>148</v>
      </c>
      <c r="V19" s="16"/>
      <c r="W19" s="1">
        <v>0</v>
      </c>
      <c r="X19" s="16"/>
      <c r="Y19" s="1"/>
      <c r="Z19" s="1">
        <f t="shared" si="3"/>
        <v>72234</v>
      </c>
      <c r="AA19" s="9">
        <v>343</v>
      </c>
      <c r="AB19" s="16"/>
      <c r="AC19" s="1">
        <v>7560</v>
      </c>
      <c r="AD19" s="9">
        <v>140</v>
      </c>
      <c r="AE19" s="9">
        <v>17212</v>
      </c>
      <c r="AF19" s="9">
        <v>23005</v>
      </c>
      <c r="AG19" s="9">
        <v>23974</v>
      </c>
      <c r="AH19" s="9">
        <v>601</v>
      </c>
    </row>
    <row r="20" spans="1:34">
      <c r="A20" s="17" t="s">
        <v>50</v>
      </c>
      <c r="B20" s="9">
        <v>64535</v>
      </c>
      <c r="C20" s="1">
        <f t="shared" si="0"/>
        <v>981</v>
      </c>
      <c r="D20" s="1"/>
      <c r="E20" s="9">
        <v>981</v>
      </c>
      <c r="F20" s="16"/>
      <c r="G20" s="1"/>
      <c r="H20" s="16"/>
      <c r="I20" s="1"/>
      <c r="J20" s="1">
        <f t="shared" si="1"/>
        <v>63553</v>
      </c>
      <c r="K20" s="9">
        <v>180</v>
      </c>
      <c r="L20" s="16"/>
      <c r="M20" s="9">
        <v>9555</v>
      </c>
      <c r="N20" s="16"/>
      <c r="O20" s="9">
        <v>12591</v>
      </c>
      <c r="P20" s="9">
        <v>20081</v>
      </c>
      <c r="Q20" s="9">
        <v>21146</v>
      </c>
      <c r="R20" s="9">
        <v>68551</v>
      </c>
      <c r="S20" s="1">
        <f t="shared" si="2"/>
        <v>2779</v>
      </c>
      <c r="T20" s="1"/>
      <c r="U20" s="9">
        <v>981</v>
      </c>
      <c r="V20" s="16"/>
      <c r="W20" s="1">
        <v>1798</v>
      </c>
      <c r="X20" s="16"/>
      <c r="Y20" s="1"/>
      <c r="Z20" s="1">
        <f t="shared" si="3"/>
        <v>65771</v>
      </c>
      <c r="AA20" s="9">
        <v>180</v>
      </c>
      <c r="AB20" s="16"/>
      <c r="AC20" s="1">
        <v>9599</v>
      </c>
      <c r="AD20" s="16"/>
      <c r="AE20" s="9">
        <v>13722</v>
      </c>
      <c r="AF20" s="9">
        <v>20860</v>
      </c>
      <c r="AG20" s="9">
        <v>21410</v>
      </c>
      <c r="AH20" s="9">
        <v>1089</v>
      </c>
    </row>
    <row r="21" spans="1:34">
      <c r="A21" s="17" t="s">
        <v>51</v>
      </c>
      <c r="B21" s="9">
        <v>63157</v>
      </c>
      <c r="C21" s="1">
        <f t="shared" si="0"/>
        <v>1387</v>
      </c>
      <c r="D21" s="1"/>
      <c r="E21" s="9">
        <v>1387</v>
      </c>
      <c r="F21" s="16"/>
      <c r="G21" s="1"/>
      <c r="H21" s="16"/>
      <c r="I21" s="1"/>
      <c r="J21" s="1">
        <f t="shared" si="1"/>
        <v>61770</v>
      </c>
      <c r="K21" s="16"/>
      <c r="L21" s="16"/>
      <c r="M21" s="9">
        <v>4769</v>
      </c>
      <c r="N21" s="16"/>
      <c r="O21" s="9">
        <v>13039</v>
      </c>
      <c r="P21" s="9">
        <v>21265</v>
      </c>
      <c r="Q21" s="9">
        <v>22697</v>
      </c>
      <c r="R21" s="9">
        <v>65414</v>
      </c>
      <c r="S21" s="1">
        <f t="shared" si="2"/>
        <v>2244</v>
      </c>
      <c r="T21" s="1"/>
      <c r="U21" s="9">
        <v>1387</v>
      </c>
      <c r="V21" s="16"/>
      <c r="W21" s="1">
        <v>857</v>
      </c>
      <c r="X21" s="16"/>
      <c r="Y21" s="1"/>
      <c r="Z21" s="1">
        <f t="shared" si="3"/>
        <v>63169</v>
      </c>
      <c r="AA21" s="16"/>
      <c r="AB21" s="16"/>
      <c r="AC21" s="1">
        <v>4121</v>
      </c>
      <c r="AD21" s="16"/>
      <c r="AE21" s="9">
        <v>13779</v>
      </c>
      <c r="AF21" s="9">
        <v>22347</v>
      </c>
      <c r="AG21" s="9">
        <v>22922</v>
      </c>
      <c r="AH21" s="9">
        <v>489</v>
      </c>
    </row>
    <row r="22" spans="1:34">
      <c r="A22" s="17" t="s">
        <v>52</v>
      </c>
      <c r="B22" s="9">
        <v>53700</v>
      </c>
      <c r="C22" s="1">
        <f t="shared" si="0"/>
        <v>0</v>
      </c>
      <c r="D22" s="1"/>
      <c r="E22" s="16"/>
      <c r="F22" s="16"/>
      <c r="G22" s="1"/>
      <c r="H22" s="16"/>
      <c r="I22" s="1"/>
      <c r="J22" s="1">
        <f t="shared" si="1"/>
        <v>53700</v>
      </c>
      <c r="K22" s="16"/>
      <c r="L22" s="16"/>
      <c r="M22" s="9">
        <v>6443</v>
      </c>
      <c r="N22" s="16"/>
      <c r="O22" s="9">
        <v>14230</v>
      </c>
      <c r="P22" s="9">
        <v>25593</v>
      </c>
      <c r="Q22" s="9">
        <v>7434</v>
      </c>
      <c r="R22" s="9">
        <v>73140</v>
      </c>
      <c r="S22" s="1">
        <f t="shared" si="2"/>
        <v>0</v>
      </c>
      <c r="T22" s="1"/>
      <c r="U22" s="16"/>
      <c r="V22" s="16"/>
      <c r="W22" s="1">
        <v>0</v>
      </c>
      <c r="X22" s="16"/>
      <c r="Y22" s="1"/>
      <c r="Z22" s="1">
        <f t="shared" si="3"/>
        <v>73140</v>
      </c>
      <c r="AA22" s="16"/>
      <c r="AB22" s="16"/>
      <c r="AC22" s="1">
        <v>9623</v>
      </c>
      <c r="AD22" s="16"/>
      <c r="AE22" s="9">
        <v>21838</v>
      </c>
      <c r="AF22" s="9">
        <v>34118</v>
      </c>
      <c r="AG22" s="9">
        <v>7561</v>
      </c>
      <c r="AH22" s="9">
        <v>3529</v>
      </c>
    </row>
    <row r="23" spans="1:34">
      <c r="A23" s="17" t="s">
        <v>53</v>
      </c>
      <c r="B23" s="9">
        <v>63359</v>
      </c>
      <c r="C23" s="1">
        <f t="shared" si="0"/>
        <v>0</v>
      </c>
      <c r="D23" s="1"/>
      <c r="E23" s="16"/>
      <c r="F23" s="16"/>
      <c r="G23" s="1"/>
      <c r="H23" s="16"/>
      <c r="I23" s="1"/>
      <c r="J23" s="1">
        <f t="shared" si="1"/>
        <v>63359</v>
      </c>
      <c r="K23" s="16"/>
      <c r="L23" s="16"/>
      <c r="M23" s="9">
        <v>1619</v>
      </c>
      <c r="N23" s="16"/>
      <c r="O23" s="9">
        <v>13489</v>
      </c>
      <c r="P23" s="9">
        <v>18069</v>
      </c>
      <c r="Q23" s="9">
        <v>30182</v>
      </c>
      <c r="R23" s="9">
        <v>67160</v>
      </c>
      <c r="S23" s="1">
        <f t="shared" si="2"/>
        <v>0</v>
      </c>
      <c r="T23" s="1"/>
      <c r="U23" s="16"/>
      <c r="V23" s="16"/>
      <c r="W23" s="1">
        <v>0</v>
      </c>
      <c r="X23" s="16"/>
      <c r="Y23" s="1"/>
      <c r="Z23" s="1">
        <f t="shared" si="3"/>
        <v>67160</v>
      </c>
      <c r="AA23" s="16"/>
      <c r="AB23" s="16"/>
      <c r="AC23" s="1">
        <v>1721</v>
      </c>
      <c r="AD23" s="16"/>
      <c r="AE23" s="9">
        <v>15548</v>
      </c>
      <c r="AF23" s="9">
        <v>19433</v>
      </c>
      <c r="AG23" s="9">
        <v>30458</v>
      </c>
      <c r="AH23" s="9">
        <v>395</v>
      </c>
    </row>
    <row r="24" spans="1:34">
      <c r="A24" s="17" t="s">
        <v>54</v>
      </c>
      <c r="B24" s="9">
        <v>10127</v>
      </c>
      <c r="C24" s="1">
        <f t="shared" si="0"/>
        <v>0</v>
      </c>
      <c r="D24" s="1"/>
      <c r="E24" s="16"/>
      <c r="F24" s="16"/>
      <c r="G24" s="1"/>
      <c r="H24" s="16"/>
      <c r="I24" s="1"/>
      <c r="J24" s="1">
        <f t="shared" si="1"/>
        <v>10126</v>
      </c>
      <c r="K24" s="16"/>
      <c r="L24" s="16"/>
      <c r="M24" s="16"/>
      <c r="N24" s="16"/>
      <c r="O24" s="9">
        <v>3655</v>
      </c>
      <c r="P24" s="9">
        <v>3951</v>
      </c>
      <c r="Q24" s="9">
        <v>2520</v>
      </c>
      <c r="R24" s="9">
        <v>10445</v>
      </c>
      <c r="S24" s="1">
        <f t="shared" si="2"/>
        <v>0</v>
      </c>
      <c r="T24" s="1"/>
      <c r="U24" s="16"/>
      <c r="V24" s="16"/>
      <c r="W24" s="1">
        <v>0</v>
      </c>
      <c r="X24" s="16"/>
      <c r="Y24" s="1"/>
      <c r="Z24" s="1">
        <f t="shared" si="3"/>
        <v>10445</v>
      </c>
      <c r="AA24" s="16"/>
      <c r="AB24" s="16"/>
      <c r="AC24" s="1">
        <v>0</v>
      </c>
      <c r="AD24" s="16"/>
      <c r="AE24" s="9">
        <v>3939</v>
      </c>
      <c r="AF24" s="9">
        <v>3964</v>
      </c>
      <c r="AG24" s="9">
        <v>2542</v>
      </c>
      <c r="AH24" s="9">
        <v>126</v>
      </c>
    </row>
    <row r="25" spans="1:34">
      <c r="A25" s="17" t="s">
        <v>55</v>
      </c>
      <c r="B25" s="9">
        <v>29076</v>
      </c>
      <c r="C25" s="1">
        <f t="shared" si="0"/>
        <v>575</v>
      </c>
      <c r="D25" s="1"/>
      <c r="E25" s="9">
        <v>575</v>
      </c>
      <c r="F25" s="16"/>
      <c r="G25" s="1"/>
      <c r="H25" s="16"/>
      <c r="I25" s="1"/>
      <c r="J25" s="1">
        <f t="shared" si="1"/>
        <v>28501</v>
      </c>
      <c r="K25" s="16"/>
      <c r="L25" s="16"/>
      <c r="M25" s="9">
        <v>2543</v>
      </c>
      <c r="N25" s="16"/>
      <c r="O25" s="9">
        <v>6367</v>
      </c>
      <c r="P25" s="9">
        <v>8395</v>
      </c>
      <c r="Q25" s="9">
        <v>11196</v>
      </c>
      <c r="R25" s="9">
        <v>33312</v>
      </c>
      <c r="S25" s="1">
        <f t="shared" si="2"/>
        <v>575</v>
      </c>
      <c r="T25" s="1"/>
      <c r="U25" s="9">
        <v>575</v>
      </c>
      <c r="V25" s="16"/>
      <c r="W25" s="1">
        <v>0</v>
      </c>
      <c r="X25" s="16"/>
      <c r="Y25" s="1"/>
      <c r="Z25" s="1">
        <f t="shared" si="3"/>
        <v>32737</v>
      </c>
      <c r="AA25" s="16"/>
      <c r="AB25" s="16"/>
      <c r="AC25" s="1">
        <v>3114</v>
      </c>
      <c r="AD25" s="16"/>
      <c r="AE25" s="9">
        <v>7968</v>
      </c>
      <c r="AF25" s="9">
        <v>10123</v>
      </c>
      <c r="AG25" s="9">
        <v>11532</v>
      </c>
      <c r="AH25" s="9">
        <v>624</v>
      </c>
    </row>
    <row r="26" spans="1:34">
      <c r="A26" s="17" t="s">
        <v>56</v>
      </c>
      <c r="B26" s="9">
        <v>81375</v>
      </c>
      <c r="C26" s="1">
        <f t="shared" si="0"/>
        <v>854</v>
      </c>
      <c r="D26" s="1"/>
      <c r="E26" s="9">
        <v>854</v>
      </c>
      <c r="F26" s="16"/>
      <c r="G26" s="1"/>
      <c r="H26" s="16"/>
      <c r="I26" s="1"/>
      <c r="J26" s="1">
        <f t="shared" si="1"/>
        <v>80521</v>
      </c>
      <c r="K26" s="16"/>
      <c r="L26" s="16"/>
      <c r="M26" s="9">
        <v>9835</v>
      </c>
      <c r="N26" s="16"/>
      <c r="O26" s="9">
        <v>16189</v>
      </c>
      <c r="P26" s="9">
        <v>26345</v>
      </c>
      <c r="Q26" s="9">
        <v>28152</v>
      </c>
      <c r="R26" s="9">
        <v>91661</v>
      </c>
      <c r="S26" s="1">
        <f t="shared" si="2"/>
        <v>1094</v>
      </c>
      <c r="T26" s="1"/>
      <c r="U26" s="9">
        <v>854</v>
      </c>
      <c r="V26" s="16"/>
      <c r="W26" s="1">
        <v>240</v>
      </c>
      <c r="X26" s="16"/>
      <c r="Y26" s="1"/>
      <c r="Z26" s="1">
        <f t="shared" si="3"/>
        <v>90566</v>
      </c>
      <c r="AA26" s="16"/>
      <c r="AB26" s="16"/>
      <c r="AC26" s="1">
        <v>13539</v>
      </c>
      <c r="AD26" s="16"/>
      <c r="AE26" s="9">
        <v>20264</v>
      </c>
      <c r="AF26" s="9">
        <v>28325</v>
      </c>
      <c r="AG26" s="9">
        <v>28438</v>
      </c>
      <c r="AH26" s="9">
        <v>1333</v>
      </c>
    </row>
    <row r="27" spans="1:34">
      <c r="A27" s="17" t="s">
        <v>57</v>
      </c>
      <c r="B27" s="9">
        <v>47495</v>
      </c>
      <c r="C27" s="1">
        <f t="shared" si="0"/>
        <v>0</v>
      </c>
      <c r="D27" s="1"/>
      <c r="E27" s="16"/>
      <c r="F27" s="16"/>
      <c r="G27" s="1"/>
      <c r="H27" s="16"/>
      <c r="I27" s="1"/>
      <c r="J27" s="1">
        <f t="shared" si="1"/>
        <v>47494</v>
      </c>
      <c r="K27" s="16"/>
      <c r="L27" s="16"/>
      <c r="M27" s="9">
        <v>3419</v>
      </c>
      <c r="N27" s="16"/>
      <c r="O27" s="9">
        <v>10891</v>
      </c>
      <c r="P27" s="9">
        <v>15181</v>
      </c>
      <c r="Q27" s="9">
        <v>18003</v>
      </c>
      <c r="R27" s="9">
        <v>47575</v>
      </c>
      <c r="S27" s="1">
        <f t="shared" si="2"/>
        <v>0</v>
      </c>
      <c r="T27" s="1"/>
      <c r="U27" s="16"/>
      <c r="V27" s="16"/>
      <c r="W27" s="1">
        <v>0</v>
      </c>
      <c r="X27" s="16"/>
      <c r="Y27" s="1"/>
      <c r="Z27" s="1">
        <f t="shared" si="3"/>
        <v>47575</v>
      </c>
      <c r="AA27" s="16"/>
      <c r="AB27" s="16"/>
      <c r="AC27" s="1">
        <v>3419</v>
      </c>
      <c r="AD27" s="16"/>
      <c r="AE27" s="9">
        <v>10891</v>
      </c>
      <c r="AF27" s="9">
        <v>15239</v>
      </c>
      <c r="AG27" s="9">
        <v>18026</v>
      </c>
      <c r="AH27" s="9">
        <v>194</v>
      </c>
    </row>
    <row r="28" spans="1:34">
      <c r="A28" s="17" t="s">
        <v>58</v>
      </c>
      <c r="B28" s="9">
        <v>79937</v>
      </c>
      <c r="C28" s="1">
        <f t="shared" si="0"/>
        <v>0</v>
      </c>
      <c r="D28" s="1"/>
      <c r="E28" s="16"/>
      <c r="F28" s="16"/>
      <c r="G28" s="1"/>
      <c r="H28" s="16"/>
      <c r="I28" s="1"/>
      <c r="J28" s="1">
        <f t="shared" si="1"/>
        <v>79937</v>
      </c>
      <c r="K28" s="16"/>
      <c r="L28" s="16"/>
      <c r="M28" s="9">
        <v>10376</v>
      </c>
      <c r="N28" s="16"/>
      <c r="O28" s="9">
        <v>14109</v>
      </c>
      <c r="P28" s="9">
        <v>23569</v>
      </c>
      <c r="Q28" s="9">
        <v>31883</v>
      </c>
      <c r="R28" s="9">
        <v>80750</v>
      </c>
      <c r="S28" s="1">
        <f t="shared" si="2"/>
        <v>0</v>
      </c>
      <c r="T28" s="1"/>
      <c r="U28" s="16"/>
      <c r="V28" s="16"/>
      <c r="W28" s="1">
        <v>0</v>
      </c>
      <c r="X28" s="16"/>
      <c r="Y28" s="1"/>
      <c r="Z28" s="1">
        <f t="shared" si="3"/>
        <v>80750</v>
      </c>
      <c r="AA28" s="16"/>
      <c r="AB28" s="16"/>
      <c r="AC28" s="1">
        <v>10642</v>
      </c>
      <c r="AD28" s="16"/>
      <c r="AE28" s="9">
        <v>14318</v>
      </c>
      <c r="AF28" s="9">
        <v>23893</v>
      </c>
      <c r="AG28" s="9">
        <v>31897</v>
      </c>
      <c r="AH28" s="9">
        <v>362</v>
      </c>
    </row>
    <row r="29" spans="1:34">
      <c r="A29" s="17" t="s">
        <v>59</v>
      </c>
      <c r="B29" s="9">
        <v>13114</v>
      </c>
      <c r="C29" s="1">
        <f t="shared" si="0"/>
        <v>423</v>
      </c>
      <c r="D29" s="1"/>
      <c r="E29" s="16"/>
      <c r="F29" s="16"/>
      <c r="G29" s="1"/>
      <c r="H29" s="9">
        <v>423</v>
      </c>
      <c r="I29" s="1"/>
      <c r="J29" s="1">
        <f t="shared" si="1"/>
        <v>12691</v>
      </c>
      <c r="K29" s="16"/>
      <c r="L29" s="16"/>
      <c r="M29" s="16"/>
      <c r="N29" s="16"/>
      <c r="O29" s="9">
        <v>2158</v>
      </c>
      <c r="P29" s="9">
        <v>4957</v>
      </c>
      <c r="Q29" s="9">
        <v>5576</v>
      </c>
      <c r="R29" s="9">
        <v>13423</v>
      </c>
      <c r="S29" s="1">
        <f t="shared" si="2"/>
        <v>423</v>
      </c>
      <c r="T29" s="1"/>
      <c r="U29" s="16"/>
      <c r="V29" s="16"/>
      <c r="W29" s="1">
        <v>0</v>
      </c>
      <c r="X29" s="9">
        <v>423</v>
      </c>
      <c r="Y29" s="1"/>
      <c r="Z29" s="1">
        <f t="shared" si="3"/>
        <v>13000</v>
      </c>
      <c r="AA29" s="16"/>
      <c r="AB29" s="16"/>
      <c r="AC29" s="1">
        <v>0</v>
      </c>
      <c r="AD29" s="16"/>
      <c r="AE29" s="9">
        <v>2261</v>
      </c>
      <c r="AF29" s="9">
        <v>5125</v>
      </c>
      <c r="AG29" s="9">
        <v>5614</v>
      </c>
      <c r="AH29" s="9">
        <v>7</v>
      </c>
    </row>
    <row r="30" spans="1:34">
      <c r="A30" s="17" t="s">
        <v>60</v>
      </c>
      <c r="B30" s="9">
        <v>51292</v>
      </c>
      <c r="C30" s="1">
        <f t="shared" si="0"/>
        <v>476</v>
      </c>
      <c r="D30" s="1"/>
      <c r="E30" s="9">
        <v>168</v>
      </c>
      <c r="F30" s="9">
        <v>308</v>
      </c>
      <c r="G30" s="1"/>
      <c r="H30" s="16"/>
      <c r="I30" s="1"/>
      <c r="J30" s="1">
        <f t="shared" si="1"/>
        <v>50818</v>
      </c>
      <c r="K30" s="16"/>
      <c r="L30" s="9">
        <v>1415</v>
      </c>
      <c r="M30" s="9">
        <v>565</v>
      </c>
      <c r="N30" s="9">
        <v>7754</v>
      </c>
      <c r="O30" s="9">
        <v>327</v>
      </c>
      <c r="P30" s="9">
        <v>22375</v>
      </c>
      <c r="Q30" s="9">
        <v>18382</v>
      </c>
      <c r="R30" s="9">
        <v>55024</v>
      </c>
      <c r="S30" s="1">
        <f t="shared" si="2"/>
        <v>770</v>
      </c>
      <c r="T30" s="1"/>
      <c r="U30" s="9">
        <v>168</v>
      </c>
      <c r="V30" s="9">
        <v>308</v>
      </c>
      <c r="W30" s="1">
        <v>294</v>
      </c>
      <c r="X30" s="16"/>
      <c r="Y30" s="1"/>
      <c r="Z30" s="1">
        <f t="shared" si="3"/>
        <v>54255</v>
      </c>
      <c r="AA30" s="16"/>
      <c r="AB30" s="9">
        <v>2323</v>
      </c>
      <c r="AC30" s="1">
        <v>271</v>
      </c>
      <c r="AD30" s="9">
        <v>8880</v>
      </c>
      <c r="AE30" s="9">
        <v>327</v>
      </c>
      <c r="AF30" s="9">
        <v>24011</v>
      </c>
      <c r="AG30" s="9">
        <v>18443</v>
      </c>
      <c r="AH30" s="9">
        <v>982</v>
      </c>
    </row>
    <row r="31" spans="1:34">
      <c r="A31" s="17" t="s">
        <v>61</v>
      </c>
      <c r="B31" s="9">
        <v>58609</v>
      </c>
      <c r="C31" s="1">
        <f t="shared" si="0"/>
        <v>1351</v>
      </c>
      <c r="D31" s="1"/>
      <c r="E31" s="9">
        <v>1351</v>
      </c>
      <c r="F31" s="16"/>
      <c r="G31" s="1"/>
      <c r="H31" s="16"/>
      <c r="I31" s="1"/>
      <c r="J31" s="1">
        <f t="shared" si="1"/>
        <v>57258</v>
      </c>
      <c r="K31" s="16"/>
      <c r="L31" s="9">
        <v>3379</v>
      </c>
      <c r="M31" s="16"/>
      <c r="N31" s="9">
        <v>9198</v>
      </c>
      <c r="O31" s="9">
        <v>828</v>
      </c>
      <c r="P31" s="9">
        <v>21690</v>
      </c>
      <c r="Q31" s="9">
        <v>22163</v>
      </c>
      <c r="R31" s="9">
        <v>60684</v>
      </c>
      <c r="S31" s="1">
        <f t="shared" si="2"/>
        <v>1351</v>
      </c>
      <c r="T31" s="1"/>
      <c r="U31" s="9">
        <v>1351</v>
      </c>
      <c r="V31" s="16"/>
      <c r="W31" s="1">
        <v>0</v>
      </c>
      <c r="X31" s="16"/>
      <c r="Y31" s="1"/>
      <c r="Z31" s="1">
        <f t="shared" si="3"/>
        <v>59333</v>
      </c>
      <c r="AA31" s="16"/>
      <c r="AB31" s="9">
        <v>5086</v>
      </c>
      <c r="AC31" s="1">
        <v>0</v>
      </c>
      <c r="AD31" s="9">
        <v>9323</v>
      </c>
      <c r="AE31" s="9">
        <v>847</v>
      </c>
      <c r="AF31" s="9">
        <v>21881</v>
      </c>
      <c r="AG31" s="9">
        <v>22196</v>
      </c>
      <c r="AH31" s="9">
        <v>137</v>
      </c>
    </row>
    <row r="32" spans="1:34">
      <c r="A32" s="17" t="s">
        <v>62</v>
      </c>
      <c r="B32" s="9">
        <v>26978</v>
      </c>
      <c r="C32" s="1">
        <f t="shared" si="0"/>
        <v>609</v>
      </c>
      <c r="D32" s="1"/>
      <c r="E32" s="16"/>
      <c r="F32" s="16"/>
      <c r="G32" s="1"/>
      <c r="H32" s="9">
        <v>609</v>
      </c>
      <c r="I32" s="1"/>
      <c r="J32" s="1">
        <f t="shared" si="1"/>
        <v>26370</v>
      </c>
      <c r="K32" s="16"/>
      <c r="L32" s="9">
        <v>2565</v>
      </c>
      <c r="M32" s="16"/>
      <c r="N32" s="9">
        <v>5965</v>
      </c>
      <c r="O32" s="16"/>
      <c r="P32" s="9">
        <v>10687</v>
      </c>
      <c r="Q32" s="9">
        <v>7153</v>
      </c>
      <c r="R32" s="9">
        <v>28904</v>
      </c>
      <c r="S32" s="1">
        <f t="shared" si="2"/>
        <v>1217</v>
      </c>
      <c r="T32" s="1"/>
      <c r="U32" s="16"/>
      <c r="V32" s="16"/>
      <c r="W32" s="1">
        <v>0</v>
      </c>
      <c r="X32" s="9">
        <v>1217</v>
      </c>
      <c r="Y32" s="1"/>
      <c r="Z32" s="1">
        <f t="shared" si="3"/>
        <v>27686</v>
      </c>
      <c r="AA32" s="16"/>
      <c r="AB32" s="9">
        <v>2716</v>
      </c>
      <c r="AC32" s="1">
        <v>0</v>
      </c>
      <c r="AD32" s="9">
        <v>6123</v>
      </c>
      <c r="AE32" s="16"/>
      <c r="AF32" s="9">
        <v>11643</v>
      </c>
      <c r="AG32" s="9">
        <v>7204</v>
      </c>
      <c r="AH32" s="9">
        <v>92</v>
      </c>
    </row>
    <row r="33" spans="1:34">
      <c r="A33" s="17" t="s">
        <v>63</v>
      </c>
      <c r="B33" s="9">
        <v>13667</v>
      </c>
      <c r="C33" s="1">
        <f t="shared" si="0"/>
        <v>218</v>
      </c>
      <c r="D33" s="1"/>
      <c r="E33" s="9">
        <v>112</v>
      </c>
      <c r="F33" s="9">
        <v>106</v>
      </c>
      <c r="G33" s="1"/>
      <c r="H33" s="16"/>
      <c r="I33" s="1"/>
      <c r="J33" s="1">
        <f t="shared" si="1"/>
        <v>13449</v>
      </c>
      <c r="K33" s="16"/>
      <c r="L33" s="9">
        <v>1128</v>
      </c>
      <c r="M33" s="16"/>
      <c r="N33" s="9">
        <v>2302</v>
      </c>
      <c r="O33" s="9">
        <v>1947</v>
      </c>
      <c r="P33" s="9">
        <v>4741</v>
      </c>
      <c r="Q33" s="9">
        <v>3331</v>
      </c>
      <c r="R33" s="9">
        <v>15600</v>
      </c>
      <c r="S33" s="1">
        <f t="shared" si="2"/>
        <v>218</v>
      </c>
      <c r="T33" s="1"/>
      <c r="U33" s="9">
        <v>112</v>
      </c>
      <c r="V33" s="9">
        <v>106</v>
      </c>
      <c r="W33" s="1">
        <v>0</v>
      </c>
      <c r="X33" s="16"/>
      <c r="Y33" s="1"/>
      <c r="Z33" s="1">
        <f t="shared" si="3"/>
        <v>15382</v>
      </c>
      <c r="AA33" s="16"/>
      <c r="AB33" s="9">
        <v>1128</v>
      </c>
      <c r="AC33" s="1">
        <v>0</v>
      </c>
      <c r="AD33" s="9">
        <v>2345</v>
      </c>
      <c r="AE33" s="9">
        <v>2282</v>
      </c>
      <c r="AF33" s="9">
        <v>6063</v>
      </c>
      <c r="AG33" s="9">
        <v>3564</v>
      </c>
      <c r="AH33" s="9">
        <v>93</v>
      </c>
    </row>
    <row r="34" spans="1:34">
      <c r="A34" s="17" t="s">
        <v>64</v>
      </c>
      <c r="B34" s="9">
        <v>68856</v>
      </c>
      <c r="C34" s="1">
        <f t="shared" si="0"/>
        <v>166</v>
      </c>
      <c r="D34" s="1"/>
      <c r="E34" s="9">
        <v>166</v>
      </c>
      <c r="F34" s="16"/>
      <c r="G34" s="1"/>
      <c r="H34" s="16"/>
      <c r="I34" s="1"/>
      <c r="J34" s="1">
        <f t="shared" si="1"/>
        <v>68691</v>
      </c>
      <c r="K34" s="16"/>
      <c r="L34" s="9">
        <v>4216</v>
      </c>
      <c r="M34" s="9">
        <v>186</v>
      </c>
      <c r="N34" s="16"/>
      <c r="O34" s="9">
        <v>19190</v>
      </c>
      <c r="P34" s="9">
        <v>22531</v>
      </c>
      <c r="Q34" s="9">
        <v>22568</v>
      </c>
      <c r="R34" s="9">
        <v>70537</v>
      </c>
      <c r="S34" s="1">
        <f t="shared" si="2"/>
        <v>166</v>
      </c>
      <c r="T34" s="1"/>
      <c r="U34" s="9">
        <v>166</v>
      </c>
      <c r="V34" s="16"/>
      <c r="W34" s="1">
        <v>0</v>
      </c>
      <c r="X34" s="16"/>
      <c r="Y34" s="1"/>
      <c r="Z34" s="1">
        <f t="shared" si="3"/>
        <v>70372</v>
      </c>
      <c r="AA34" s="16"/>
      <c r="AB34" s="9">
        <v>4412</v>
      </c>
      <c r="AC34" s="1">
        <v>186</v>
      </c>
      <c r="AD34" s="16"/>
      <c r="AE34" s="9">
        <v>19821</v>
      </c>
      <c r="AF34" s="9">
        <v>23254</v>
      </c>
      <c r="AG34" s="9">
        <v>22699</v>
      </c>
      <c r="AH34" s="9">
        <v>166</v>
      </c>
    </row>
    <row r="35" spans="1:34">
      <c r="A35" s="17" t="s">
        <v>65</v>
      </c>
      <c r="B35" s="9">
        <v>16529</v>
      </c>
      <c r="C35" s="1">
        <f t="shared" si="0"/>
        <v>2787</v>
      </c>
      <c r="D35" s="1"/>
      <c r="E35" s="9">
        <v>2787</v>
      </c>
      <c r="F35" s="16"/>
      <c r="G35" s="1"/>
      <c r="H35" s="16"/>
      <c r="I35" s="1"/>
      <c r="J35" s="1">
        <f t="shared" si="1"/>
        <v>13742</v>
      </c>
      <c r="K35" s="16"/>
      <c r="L35" s="16"/>
      <c r="M35" s="9">
        <v>13551</v>
      </c>
      <c r="N35" s="16"/>
      <c r="O35" s="9">
        <v>191</v>
      </c>
      <c r="P35" s="16"/>
      <c r="Q35" s="16"/>
      <c r="R35" s="9">
        <v>18677</v>
      </c>
      <c r="S35" s="1">
        <f t="shared" si="2"/>
        <v>8280</v>
      </c>
      <c r="T35" s="1"/>
      <c r="U35" s="9">
        <v>2787</v>
      </c>
      <c r="V35" s="16"/>
      <c r="W35" s="1">
        <v>5493</v>
      </c>
      <c r="X35" s="16"/>
      <c r="Y35" s="1"/>
      <c r="Z35" s="1">
        <f t="shared" si="3"/>
        <v>10398</v>
      </c>
      <c r="AA35" s="16"/>
      <c r="AB35" s="16"/>
      <c r="AC35" s="1">
        <v>10198</v>
      </c>
      <c r="AD35" s="16"/>
      <c r="AE35" s="9">
        <v>200</v>
      </c>
      <c r="AF35" s="16"/>
      <c r="AG35" s="16"/>
      <c r="AH35" s="9">
        <v>31</v>
      </c>
    </row>
  </sheetData>
  <mergeCells count="4">
    <mergeCell ref="AH1:AH2"/>
    <mergeCell ref="A1:A2"/>
    <mergeCell ref="B1:Q1"/>
    <mergeCell ref="R1:A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7285-4865-4C9B-BF62-9629801CB8A8}">
  <dimension ref="A1:AH35"/>
  <sheetViews>
    <sheetView zoomScale="80" zoomScaleNormal="80" workbookViewId="0">
      <selection activeCell="S18" sqref="S18"/>
    </sheetView>
  </sheetViews>
  <sheetFormatPr defaultRowHeight="14.4"/>
  <cols>
    <col min="1" max="34" width="8.6640625" customWidth="1"/>
  </cols>
  <sheetData>
    <row r="1" spans="1:34">
      <c r="A1" s="33"/>
      <c r="B1" s="34" t="s">
        <v>87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 t="s">
        <v>88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3" t="s">
        <v>76</v>
      </c>
    </row>
    <row r="2" spans="1:34" ht="43.2">
      <c r="A2" s="33"/>
      <c r="B2" s="7" t="s">
        <v>77</v>
      </c>
      <c r="C2" s="23" t="s">
        <v>80</v>
      </c>
      <c r="D2" s="23" t="s">
        <v>84</v>
      </c>
      <c r="E2" s="13" t="s">
        <v>67</v>
      </c>
      <c r="F2" s="13" t="s">
        <v>69</v>
      </c>
      <c r="G2" s="13" t="s">
        <v>78</v>
      </c>
      <c r="H2" s="23" t="s">
        <v>71</v>
      </c>
      <c r="I2" s="7" t="s">
        <v>85</v>
      </c>
      <c r="J2" s="23" t="s">
        <v>86</v>
      </c>
      <c r="K2" s="13" t="s">
        <v>66</v>
      </c>
      <c r="L2" s="13" t="s">
        <v>68</v>
      </c>
      <c r="M2" s="13" t="s">
        <v>70</v>
      </c>
      <c r="N2" s="13" t="s">
        <v>72</v>
      </c>
      <c r="O2" s="13" t="s">
        <v>73</v>
      </c>
      <c r="P2" s="7" t="s">
        <v>74</v>
      </c>
      <c r="Q2" s="23" t="s">
        <v>75</v>
      </c>
      <c r="R2" s="7" t="s">
        <v>77</v>
      </c>
      <c r="S2" s="23" t="s">
        <v>80</v>
      </c>
      <c r="T2" s="23" t="s">
        <v>81</v>
      </c>
      <c r="U2" s="13" t="s">
        <v>67</v>
      </c>
      <c r="V2" s="13" t="s">
        <v>69</v>
      </c>
      <c r="W2" s="13" t="s">
        <v>82</v>
      </c>
      <c r="X2" s="13" t="s">
        <v>71</v>
      </c>
      <c r="Y2" s="7" t="s">
        <v>79</v>
      </c>
      <c r="Z2" s="7" t="s">
        <v>83</v>
      </c>
      <c r="AA2" s="13" t="s">
        <v>66</v>
      </c>
      <c r="AB2" s="13" t="s">
        <v>68</v>
      </c>
      <c r="AC2" s="13" t="s">
        <v>70</v>
      </c>
      <c r="AD2" s="13" t="s">
        <v>72</v>
      </c>
      <c r="AE2" s="23" t="s">
        <v>73</v>
      </c>
      <c r="AF2" s="7" t="s">
        <v>74</v>
      </c>
      <c r="AG2" s="13" t="s">
        <v>75</v>
      </c>
      <c r="AH2" s="33"/>
    </row>
    <row r="3" spans="1:34">
      <c r="A3" s="17" t="s">
        <v>1</v>
      </c>
      <c r="B3" s="9">
        <v>1581310</v>
      </c>
      <c r="C3" s="2">
        <f>SUM(D3:I3)</f>
        <v>14660</v>
      </c>
      <c r="D3" s="2"/>
      <c r="E3" s="9">
        <v>12295</v>
      </c>
      <c r="F3" s="9">
        <v>1334</v>
      </c>
      <c r="G3" s="2"/>
      <c r="H3" s="9">
        <v>1031</v>
      </c>
      <c r="I3" s="2"/>
      <c r="J3" s="2">
        <f>SUM(K3:Q3)</f>
        <v>1566650</v>
      </c>
      <c r="K3" s="9">
        <v>5823</v>
      </c>
      <c r="L3" s="9">
        <v>14957</v>
      </c>
      <c r="M3" s="9">
        <v>149044</v>
      </c>
      <c r="N3" s="9">
        <v>26501</v>
      </c>
      <c r="O3" s="9">
        <v>335210</v>
      </c>
      <c r="P3" s="9">
        <v>547826</v>
      </c>
      <c r="Q3" s="9">
        <v>487289</v>
      </c>
      <c r="R3" s="9">
        <v>1756141</v>
      </c>
      <c r="S3" s="2">
        <f>SUM(T3:Y3)</f>
        <v>28808</v>
      </c>
      <c r="T3" s="2"/>
      <c r="U3" s="9">
        <v>12295</v>
      </c>
      <c r="V3" s="9">
        <v>1334</v>
      </c>
      <c r="W3" s="2">
        <v>13539</v>
      </c>
      <c r="X3" s="9">
        <v>1640</v>
      </c>
      <c r="Y3" s="2"/>
      <c r="Z3" s="2">
        <f>SUM(AA3:AG3)</f>
        <v>1727335</v>
      </c>
      <c r="AA3" s="9">
        <v>7245</v>
      </c>
      <c r="AB3" s="9">
        <v>17968</v>
      </c>
      <c r="AC3" s="2">
        <v>165875</v>
      </c>
      <c r="AD3" s="9">
        <v>28366</v>
      </c>
      <c r="AE3" s="9">
        <v>397050</v>
      </c>
      <c r="AF3" s="9">
        <v>611431</v>
      </c>
      <c r="AG3" s="9">
        <v>499400</v>
      </c>
      <c r="AH3" s="9">
        <v>57933</v>
      </c>
    </row>
    <row r="4" spans="1:34">
      <c r="A4" s="17" t="s">
        <v>34</v>
      </c>
      <c r="B4" s="9">
        <v>8916</v>
      </c>
      <c r="C4" s="2">
        <f t="shared" ref="C4:C35" si="0">SUM(D4:I4)</f>
        <v>0</v>
      </c>
      <c r="D4" s="2"/>
      <c r="E4" s="6"/>
      <c r="F4" s="6"/>
      <c r="G4" s="2"/>
      <c r="H4" s="6"/>
      <c r="I4" s="2"/>
      <c r="J4" s="2">
        <f t="shared" ref="J4:J35" si="1">SUM(K4:Q4)</f>
        <v>8917</v>
      </c>
      <c r="K4" s="6"/>
      <c r="L4" s="6"/>
      <c r="M4" s="9">
        <v>1401</v>
      </c>
      <c r="N4" s="6"/>
      <c r="O4" s="9">
        <v>2664</v>
      </c>
      <c r="P4" s="9">
        <v>3094</v>
      </c>
      <c r="Q4" s="9">
        <v>1758</v>
      </c>
      <c r="R4" s="9">
        <v>10024</v>
      </c>
      <c r="S4" s="2">
        <f t="shared" ref="S4:S35" si="2">SUM(T4:Y4)</f>
        <v>0</v>
      </c>
      <c r="T4" s="2"/>
      <c r="U4" s="6"/>
      <c r="V4" s="6"/>
      <c r="W4" s="2"/>
      <c r="X4" s="6"/>
      <c r="Y4" s="2"/>
      <c r="Z4" s="2">
        <f t="shared" ref="Z4:Z35" si="3">SUM(AA4:AG4)</f>
        <v>10024</v>
      </c>
      <c r="AA4" s="6"/>
      <c r="AB4" s="6"/>
      <c r="AC4" s="2">
        <v>1446</v>
      </c>
      <c r="AD4" s="6"/>
      <c r="AE4" s="9">
        <v>2908</v>
      </c>
      <c r="AF4" s="9">
        <v>3775</v>
      </c>
      <c r="AG4" s="9">
        <v>1895</v>
      </c>
      <c r="AH4" s="9">
        <v>2062</v>
      </c>
    </row>
    <row r="5" spans="1:34">
      <c r="A5" s="17" t="s">
        <v>35</v>
      </c>
      <c r="B5" s="9">
        <v>11149</v>
      </c>
      <c r="C5" s="2">
        <f t="shared" si="0"/>
        <v>0</v>
      </c>
      <c r="D5" s="2"/>
      <c r="E5" s="6"/>
      <c r="F5" s="6"/>
      <c r="G5" s="2"/>
      <c r="H5" s="6"/>
      <c r="I5" s="2"/>
      <c r="J5" s="2">
        <f t="shared" si="1"/>
        <v>11150</v>
      </c>
      <c r="K5" s="6">
        <v>579</v>
      </c>
      <c r="L5" s="6"/>
      <c r="M5" s="9">
        <v>982</v>
      </c>
      <c r="N5" s="6"/>
      <c r="O5" s="9">
        <v>2856</v>
      </c>
      <c r="P5" s="9">
        <v>3322</v>
      </c>
      <c r="Q5" s="9">
        <v>3411</v>
      </c>
      <c r="R5" s="9">
        <v>11149</v>
      </c>
      <c r="S5" s="2">
        <f t="shared" si="2"/>
        <v>0</v>
      </c>
      <c r="T5" s="2"/>
      <c r="U5" s="6"/>
      <c r="V5" s="6"/>
      <c r="W5" s="2"/>
      <c r="X5" s="6"/>
      <c r="Y5" s="2"/>
      <c r="Z5" s="2">
        <f t="shared" si="3"/>
        <v>11150</v>
      </c>
      <c r="AA5" s="6">
        <v>579</v>
      </c>
      <c r="AB5" s="6"/>
      <c r="AC5" s="2">
        <v>982</v>
      </c>
      <c r="AD5" s="6"/>
      <c r="AE5" s="9">
        <v>2856</v>
      </c>
      <c r="AF5" s="9">
        <v>3322</v>
      </c>
      <c r="AG5" s="9">
        <v>3411</v>
      </c>
      <c r="AH5" s="9">
        <v>6074</v>
      </c>
    </row>
    <row r="6" spans="1:34">
      <c r="A6" s="17" t="s">
        <v>36</v>
      </c>
      <c r="B6" s="9">
        <v>87740</v>
      </c>
      <c r="C6" s="2">
        <f t="shared" si="0"/>
        <v>200</v>
      </c>
      <c r="D6" s="2"/>
      <c r="E6" s="6"/>
      <c r="F6" s="9">
        <v>200</v>
      </c>
      <c r="G6" s="2"/>
      <c r="H6" s="6"/>
      <c r="I6" s="2"/>
      <c r="J6" s="2">
        <f t="shared" si="1"/>
        <v>87540</v>
      </c>
      <c r="K6" s="6">
        <v>1167</v>
      </c>
      <c r="L6" s="6"/>
      <c r="M6" s="9">
        <v>11655</v>
      </c>
      <c r="N6" s="6"/>
      <c r="O6" s="9">
        <v>17687</v>
      </c>
      <c r="P6" s="9">
        <v>27493</v>
      </c>
      <c r="Q6" s="9">
        <v>29538</v>
      </c>
      <c r="R6" s="9">
        <v>96632</v>
      </c>
      <c r="S6" s="2">
        <f t="shared" si="2"/>
        <v>200</v>
      </c>
      <c r="T6" s="2"/>
      <c r="U6" s="6"/>
      <c r="V6" s="9">
        <v>200</v>
      </c>
      <c r="W6" s="2"/>
      <c r="X6" s="6"/>
      <c r="Y6" s="2"/>
      <c r="Z6" s="2">
        <f t="shared" si="3"/>
        <v>96432</v>
      </c>
      <c r="AA6" s="6">
        <v>1419</v>
      </c>
      <c r="AB6" s="6"/>
      <c r="AC6" s="2">
        <v>11698</v>
      </c>
      <c r="AD6" s="6"/>
      <c r="AE6" s="9">
        <v>21554</v>
      </c>
      <c r="AF6" s="9">
        <v>31024</v>
      </c>
      <c r="AG6" s="9">
        <v>30737</v>
      </c>
      <c r="AH6" s="9">
        <v>1747</v>
      </c>
    </row>
    <row r="7" spans="1:34">
      <c r="A7" s="17" t="s">
        <v>37</v>
      </c>
      <c r="B7" s="9">
        <v>64359</v>
      </c>
      <c r="C7" s="2">
        <f t="shared" si="0"/>
        <v>727</v>
      </c>
      <c r="D7" s="2"/>
      <c r="E7" s="9">
        <v>422</v>
      </c>
      <c r="F7" s="9">
        <v>305</v>
      </c>
      <c r="G7" s="2"/>
      <c r="H7" s="6"/>
      <c r="I7" s="2"/>
      <c r="J7" s="2">
        <f t="shared" si="1"/>
        <v>63632</v>
      </c>
      <c r="K7" s="9">
        <v>599</v>
      </c>
      <c r="L7" s="6"/>
      <c r="M7" s="9">
        <v>7526</v>
      </c>
      <c r="N7" s="6"/>
      <c r="O7" s="9">
        <v>14498</v>
      </c>
      <c r="P7" s="9">
        <v>18603</v>
      </c>
      <c r="Q7" s="9">
        <v>22406</v>
      </c>
      <c r="R7" s="9">
        <v>68293</v>
      </c>
      <c r="S7" s="2">
        <f t="shared" si="2"/>
        <v>727</v>
      </c>
      <c r="T7" s="2"/>
      <c r="U7" s="9">
        <v>422</v>
      </c>
      <c r="V7" s="9">
        <v>305</v>
      </c>
      <c r="W7" s="2"/>
      <c r="X7" s="6"/>
      <c r="Y7" s="2"/>
      <c r="Z7" s="2">
        <f t="shared" si="3"/>
        <v>67565</v>
      </c>
      <c r="AA7" s="9">
        <v>657</v>
      </c>
      <c r="AB7" s="6"/>
      <c r="AC7" s="2">
        <v>8498</v>
      </c>
      <c r="AD7" s="6"/>
      <c r="AE7" s="9">
        <v>16180</v>
      </c>
      <c r="AF7" s="9">
        <v>19730</v>
      </c>
      <c r="AG7" s="9">
        <v>22500</v>
      </c>
      <c r="AH7" s="9">
        <v>727</v>
      </c>
    </row>
    <row r="8" spans="1:34">
      <c r="A8" s="17" t="s">
        <v>38</v>
      </c>
      <c r="B8" s="9">
        <v>94980</v>
      </c>
      <c r="C8" s="2">
        <f t="shared" si="0"/>
        <v>0</v>
      </c>
      <c r="D8" s="2"/>
      <c r="E8" s="6"/>
      <c r="F8" s="6"/>
      <c r="G8" s="2"/>
      <c r="H8" s="6"/>
      <c r="I8" s="2"/>
      <c r="J8" s="2">
        <f t="shared" si="1"/>
        <v>94980</v>
      </c>
      <c r="K8" s="6"/>
      <c r="L8" s="6"/>
      <c r="M8" s="9">
        <v>8401</v>
      </c>
      <c r="N8" s="6"/>
      <c r="O8" s="9">
        <v>28087</v>
      </c>
      <c r="P8" s="9">
        <v>38325</v>
      </c>
      <c r="Q8" s="9">
        <v>20167</v>
      </c>
      <c r="R8" s="9">
        <v>97695</v>
      </c>
      <c r="S8" s="2">
        <f t="shared" si="2"/>
        <v>715</v>
      </c>
      <c r="T8" s="2"/>
      <c r="U8" s="6"/>
      <c r="V8" s="6"/>
      <c r="W8" s="2">
        <v>715</v>
      </c>
      <c r="X8" s="6"/>
      <c r="Y8" s="2"/>
      <c r="Z8" s="2">
        <f t="shared" si="3"/>
        <v>96980</v>
      </c>
      <c r="AA8" s="6"/>
      <c r="AB8" s="6"/>
      <c r="AC8" s="2">
        <v>8263</v>
      </c>
      <c r="AD8" s="6"/>
      <c r="AE8" s="9">
        <v>29356</v>
      </c>
      <c r="AF8" s="9">
        <v>39180</v>
      </c>
      <c r="AG8" s="9">
        <v>20181</v>
      </c>
      <c r="AH8" s="9">
        <v>106</v>
      </c>
    </row>
    <row r="9" spans="1:34">
      <c r="A9" s="17" t="s">
        <v>39</v>
      </c>
      <c r="B9" s="9">
        <v>44297</v>
      </c>
      <c r="C9" s="2">
        <f t="shared" si="0"/>
        <v>0</v>
      </c>
      <c r="D9" s="2"/>
      <c r="E9" s="6"/>
      <c r="F9" s="6"/>
      <c r="G9" s="2"/>
      <c r="H9" s="6"/>
      <c r="I9" s="2"/>
      <c r="J9" s="2">
        <f t="shared" si="1"/>
        <v>44297</v>
      </c>
      <c r="K9" s="6"/>
      <c r="L9" s="6"/>
      <c r="M9" s="9">
        <v>6271</v>
      </c>
      <c r="N9" s="6"/>
      <c r="O9" s="9">
        <v>13834</v>
      </c>
      <c r="P9" s="9">
        <v>24157</v>
      </c>
      <c r="Q9" s="9">
        <v>35</v>
      </c>
      <c r="R9" s="9">
        <v>58718</v>
      </c>
      <c r="S9" s="2">
        <f t="shared" si="2"/>
        <v>193</v>
      </c>
      <c r="T9" s="2"/>
      <c r="U9" s="6"/>
      <c r="V9" s="6"/>
      <c r="W9" s="2">
        <v>193</v>
      </c>
      <c r="X9" s="6"/>
      <c r="Y9" s="2"/>
      <c r="Z9" s="2">
        <f t="shared" si="3"/>
        <v>58525</v>
      </c>
      <c r="AA9" s="6"/>
      <c r="AB9" s="6"/>
      <c r="AC9" s="2">
        <v>7632</v>
      </c>
      <c r="AD9" s="6"/>
      <c r="AE9" s="9">
        <v>18096</v>
      </c>
      <c r="AF9" s="9">
        <v>32759</v>
      </c>
      <c r="AG9" s="9">
        <v>38</v>
      </c>
      <c r="AH9" s="9">
        <v>2071</v>
      </c>
    </row>
    <row r="10" spans="1:34">
      <c r="A10" s="17" t="s">
        <v>40</v>
      </c>
      <c r="B10" s="9">
        <v>27593</v>
      </c>
      <c r="C10" s="2">
        <f t="shared" si="0"/>
        <v>0</v>
      </c>
      <c r="D10" s="2"/>
      <c r="E10" s="6"/>
      <c r="F10" s="6"/>
      <c r="G10" s="2"/>
      <c r="H10" s="6"/>
      <c r="I10" s="2"/>
      <c r="J10" s="2">
        <f t="shared" si="1"/>
        <v>27592</v>
      </c>
      <c r="K10" s="6"/>
      <c r="L10" s="6"/>
      <c r="M10" s="9">
        <v>2460</v>
      </c>
      <c r="N10" s="6"/>
      <c r="O10" s="9">
        <v>9024</v>
      </c>
      <c r="P10" s="9">
        <v>16064</v>
      </c>
      <c r="Q10" s="9">
        <v>44</v>
      </c>
      <c r="R10" s="9">
        <v>34473</v>
      </c>
      <c r="S10" s="2">
        <f t="shared" si="2"/>
        <v>0</v>
      </c>
      <c r="T10" s="2"/>
      <c r="U10" s="6"/>
      <c r="V10" s="6"/>
      <c r="W10" s="2"/>
      <c r="X10" s="6"/>
      <c r="Y10" s="2"/>
      <c r="Z10" s="2">
        <f t="shared" si="3"/>
        <v>34473</v>
      </c>
      <c r="AA10" s="6"/>
      <c r="AB10" s="6"/>
      <c r="AC10" s="2">
        <v>3102</v>
      </c>
      <c r="AD10" s="6"/>
      <c r="AE10" s="9">
        <v>11276</v>
      </c>
      <c r="AF10" s="9">
        <v>20051</v>
      </c>
      <c r="AG10" s="9">
        <v>44</v>
      </c>
      <c r="AH10" s="9">
        <v>217</v>
      </c>
    </row>
    <row r="11" spans="1:34">
      <c r="A11" s="17" t="s">
        <v>41</v>
      </c>
      <c r="B11" s="9">
        <v>52300</v>
      </c>
      <c r="C11" s="2">
        <f t="shared" si="0"/>
        <v>0</v>
      </c>
      <c r="D11" s="2"/>
      <c r="E11" s="6"/>
      <c r="F11" s="6"/>
      <c r="G11" s="2"/>
      <c r="H11" s="6"/>
      <c r="I11" s="2"/>
      <c r="J11" s="2">
        <f t="shared" si="1"/>
        <v>52300</v>
      </c>
      <c r="K11" s="6"/>
      <c r="L11" s="6"/>
      <c r="M11" s="9">
        <v>4325</v>
      </c>
      <c r="N11" s="6"/>
      <c r="O11" s="9">
        <v>12152</v>
      </c>
      <c r="P11" s="9">
        <v>22782</v>
      </c>
      <c r="Q11" s="9">
        <v>13041</v>
      </c>
      <c r="R11" s="9">
        <v>56436</v>
      </c>
      <c r="S11" s="2">
        <f t="shared" si="2"/>
        <v>0</v>
      </c>
      <c r="T11" s="2"/>
      <c r="U11" s="6"/>
      <c r="V11" s="6"/>
      <c r="W11" s="2"/>
      <c r="X11" s="6"/>
      <c r="Y11" s="2"/>
      <c r="Z11" s="2">
        <f t="shared" si="3"/>
        <v>56436</v>
      </c>
      <c r="AA11" s="6"/>
      <c r="AB11" s="6"/>
      <c r="AC11" s="2">
        <v>4700</v>
      </c>
      <c r="AD11" s="6"/>
      <c r="AE11" s="9">
        <v>14048</v>
      </c>
      <c r="AF11" s="9">
        <v>24534</v>
      </c>
      <c r="AG11" s="9">
        <v>13154</v>
      </c>
      <c r="AH11" s="9">
        <v>532</v>
      </c>
    </row>
    <row r="12" spans="1:34">
      <c r="A12" s="17" t="s">
        <v>42</v>
      </c>
      <c r="B12" s="9">
        <v>7109</v>
      </c>
      <c r="C12" s="2">
        <f t="shared" si="0"/>
        <v>106</v>
      </c>
      <c r="D12" s="2"/>
      <c r="E12" s="9">
        <v>106</v>
      </c>
      <c r="F12" s="6"/>
      <c r="G12" s="2"/>
      <c r="H12" s="6"/>
      <c r="I12" s="2"/>
      <c r="J12" s="2">
        <f t="shared" si="1"/>
        <v>7004</v>
      </c>
      <c r="K12" s="9">
        <v>74</v>
      </c>
      <c r="L12" s="6"/>
      <c r="M12" s="9">
        <v>757</v>
      </c>
      <c r="N12" s="6"/>
      <c r="O12" s="9">
        <v>1957</v>
      </c>
      <c r="P12" s="9">
        <v>895</v>
      </c>
      <c r="Q12" s="9">
        <v>3321</v>
      </c>
      <c r="R12" s="9">
        <v>9642</v>
      </c>
      <c r="S12" s="2">
        <f t="shared" si="2"/>
        <v>187</v>
      </c>
      <c r="T12" s="2"/>
      <c r="U12" s="9">
        <v>106</v>
      </c>
      <c r="V12" s="6"/>
      <c r="W12" s="2">
        <v>81</v>
      </c>
      <c r="X12" s="6"/>
      <c r="Y12" s="2"/>
      <c r="Z12" s="2">
        <f>SUM(AA12:AG12)</f>
        <v>9454</v>
      </c>
      <c r="AA12" s="9">
        <v>147</v>
      </c>
      <c r="AB12" s="6"/>
      <c r="AC12" s="2">
        <v>1149</v>
      </c>
      <c r="AD12" s="6"/>
      <c r="AE12" s="9">
        <v>3454</v>
      </c>
      <c r="AF12" s="9">
        <v>920</v>
      </c>
      <c r="AG12" s="9">
        <v>3784</v>
      </c>
      <c r="AH12" s="9">
        <v>12645</v>
      </c>
    </row>
    <row r="13" spans="1:34">
      <c r="A13" s="17" t="s">
        <v>43</v>
      </c>
      <c r="B13" s="9">
        <v>69880</v>
      </c>
      <c r="C13" s="2">
        <f t="shared" si="0"/>
        <v>65</v>
      </c>
      <c r="D13" s="2"/>
      <c r="E13" s="9">
        <v>65</v>
      </c>
      <c r="F13" s="6"/>
      <c r="G13" s="2"/>
      <c r="H13" s="6"/>
      <c r="I13" s="2"/>
      <c r="J13" s="2">
        <f t="shared" si="1"/>
        <v>69815</v>
      </c>
      <c r="K13" s="9">
        <v>1015</v>
      </c>
      <c r="L13" s="6"/>
      <c r="M13" s="9">
        <v>8869</v>
      </c>
      <c r="N13" s="6"/>
      <c r="O13" s="9">
        <v>18909</v>
      </c>
      <c r="P13" s="9">
        <v>23842</v>
      </c>
      <c r="Q13" s="9">
        <v>17180</v>
      </c>
      <c r="R13" s="9">
        <v>89802</v>
      </c>
      <c r="S13" s="2">
        <f t="shared" si="2"/>
        <v>212</v>
      </c>
      <c r="T13" s="2"/>
      <c r="U13" s="9">
        <v>65</v>
      </c>
      <c r="V13" s="6"/>
      <c r="W13" s="2">
        <v>147</v>
      </c>
      <c r="X13" s="6"/>
      <c r="Y13" s="2"/>
      <c r="Z13" s="2">
        <f t="shared" si="3"/>
        <v>89589</v>
      </c>
      <c r="AA13" s="9">
        <v>1015</v>
      </c>
      <c r="AB13" s="6"/>
      <c r="AC13" s="2">
        <v>11738</v>
      </c>
      <c r="AD13" s="6"/>
      <c r="AE13" s="9">
        <v>26866</v>
      </c>
      <c r="AF13" s="9">
        <v>30736</v>
      </c>
      <c r="AG13" s="9">
        <v>19234</v>
      </c>
      <c r="AH13" s="9">
        <v>5952</v>
      </c>
    </row>
    <row r="14" spans="1:34">
      <c r="A14" s="17" t="s">
        <v>44</v>
      </c>
      <c r="B14" s="9">
        <v>45840</v>
      </c>
      <c r="C14" s="2">
        <f t="shared" si="0"/>
        <v>526</v>
      </c>
      <c r="D14" s="2"/>
      <c r="E14" s="9">
        <v>526</v>
      </c>
      <c r="F14" s="6"/>
      <c r="G14" s="2"/>
      <c r="H14" s="6"/>
      <c r="I14" s="2"/>
      <c r="J14" s="2">
        <f t="shared" si="1"/>
        <v>45314</v>
      </c>
      <c r="K14" s="9">
        <v>833</v>
      </c>
      <c r="L14" s="6"/>
      <c r="M14" s="9">
        <v>5813</v>
      </c>
      <c r="N14" s="6"/>
      <c r="O14" s="9">
        <v>11150</v>
      </c>
      <c r="P14" s="9">
        <v>14928</v>
      </c>
      <c r="Q14" s="9">
        <v>12590</v>
      </c>
      <c r="R14" s="9">
        <v>62527</v>
      </c>
      <c r="S14" s="2">
        <f t="shared" si="2"/>
        <v>998</v>
      </c>
      <c r="T14" s="2"/>
      <c r="U14" s="9">
        <v>526</v>
      </c>
      <c r="V14" s="6"/>
      <c r="W14" s="2">
        <v>472</v>
      </c>
      <c r="X14" s="6"/>
      <c r="Y14" s="2"/>
      <c r="Z14" s="2">
        <f t="shared" si="3"/>
        <v>61529</v>
      </c>
      <c r="AA14" s="9">
        <v>1185</v>
      </c>
      <c r="AB14" s="6"/>
      <c r="AC14" s="2">
        <v>8224</v>
      </c>
      <c r="AD14" s="6"/>
      <c r="AE14" s="9">
        <v>16290</v>
      </c>
      <c r="AF14" s="9">
        <v>21498</v>
      </c>
      <c r="AG14" s="9">
        <v>14332</v>
      </c>
      <c r="AH14" s="9">
        <v>5252</v>
      </c>
    </row>
    <row r="15" spans="1:34">
      <c r="A15" s="17" t="s">
        <v>45</v>
      </c>
      <c r="B15" s="9">
        <v>58638</v>
      </c>
      <c r="C15" s="2">
        <f t="shared" si="0"/>
        <v>1206</v>
      </c>
      <c r="D15" s="2"/>
      <c r="E15" s="9">
        <v>1206</v>
      </c>
      <c r="F15" s="6"/>
      <c r="G15" s="2"/>
      <c r="H15" s="6"/>
      <c r="I15" s="2"/>
      <c r="J15" s="2">
        <f t="shared" si="1"/>
        <v>57431</v>
      </c>
      <c r="K15" s="9">
        <v>614</v>
      </c>
      <c r="L15" s="6"/>
      <c r="M15" s="9">
        <v>4932</v>
      </c>
      <c r="N15" s="6"/>
      <c r="O15" s="9">
        <v>11270</v>
      </c>
      <c r="P15" s="9">
        <v>16504</v>
      </c>
      <c r="Q15" s="9">
        <v>24111</v>
      </c>
      <c r="R15" s="9">
        <v>67246</v>
      </c>
      <c r="S15" s="2">
        <f t="shared" si="2"/>
        <v>2789</v>
      </c>
      <c r="T15" s="2"/>
      <c r="U15" s="6">
        <v>1206</v>
      </c>
      <c r="V15" s="6"/>
      <c r="W15" s="2">
        <v>1583</v>
      </c>
      <c r="X15" s="6"/>
      <c r="Y15" s="2"/>
      <c r="Z15" s="2">
        <f t="shared" si="3"/>
        <v>64457</v>
      </c>
      <c r="AA15" s="9">
        <v>1223</v>
      </c>
      <c r="AB15" s="6"/>
      <c r="AC15" s="2">
        <v>5335</v>
      </c>
      <c r="AD15" s="6"/>
      <c r="AE15" s="9">
        <v>14524</v>
      </c>
      <c r="AF15" s="9">
        <v>18631</v>
      </c>
      <c r="AG15" s="9">
        <v>24744</v>
      </c>
      <c r="AH15" s="9">
        <v>1469</v>
      </c>
    </row>
    <row r="16" spans="1:34">
      <c r="A16" s="17" t="s">
        <v>46</v>
      </c>
      <c r="B16" s="9">
        <v>41168</v>
      </c>
      <c r="C16" s="2">
        <f t="shared" si="0"/>
        <v>0</v>
      </c>
      <c r="D16" s="2"/>
      <c r="E16" s="6"/>
      <c r="F16" s="6"/>
      <c r="G16" s="2"/>
      <c r="H16" s="6"/>
      <c r="I16" s="2"/>
      <c r="J16" s="2">
        <f t="shared" si="1"/>
        <v>41167</v>
      </c>
      <c r="K16" s="9">
        <v>342</v>
      </c>
      <c r="L16" s="6"/>
      <c r="M16" s="9">
        <v>3791</v>
      </c>
      <c r="N16" s="6"/>
      <c r="O16" s="9">
        <v>9155</v>
      </c>
      <c r="P16" s="9">
        <v>14311</v>
      </c>
      <c r="Q16" s="9">
        <v>13568</v>
      </c>
      <c r="R16" s="9">
        <v>47417</v>
      </c>
      <c r="S16" s="2">
        <f t="shared" si="2"/>
        <v>0</v>
      </c>
      <c r="T16" s="2"/>
      <c r="V16" s="6"/>
      <c r="W16" s="2"/>
      <c r="X16" s="6"/>
      <c r="Y16" s="2"/>
      <c r="Z16" s="2">
        <f t="shared" si="3"/>
        <v>47418</v>
      </c>
      <c r="AA16" s="6">
        <v>342</v>
      </c>
      <c r="AB16" s="6"/>
      <c r="AC16" s="2">
        <v>4922</v>
      </c>
      <c r="AD16" s="6"/>
      <c r="AE16" s="9">
        <v>12301</v>
      </c>
      <c r="AF16" s="9">
        <v>16143</v>
      </c>
      <c r="AG16" s="9">
        <v>13710</v>
      </c>
      <c r="AH16" s="9">
        <v>1109</v>
      </c>
    </row>
    <row r="17" spans="1:34">
      <c r="A17" s="17" t="s">
        <v>47</v>
      </c>
      <c r="B17" s="9">
        <v>45755</v>
      </c>
      <c r="C17" s="2">
        <f t="shared" si="0"/>
        <v>450</v>
      </c>
      <c r="D17" s="2"/>
      <c r="E17" s="9">
        <v>450</v>
      </c>
      <c r="F17" s="6"/>
      <c r="G17" s="2"/>
      <c r="H17" s="6"/>
      <c r="I17" s="2"/>
      <c r="J17" s="2">
        <f t="shared" si="1"/>
        <v>45307</v>
      </c>
      <c r="K17" s="6"/>
      <c r="L17" s="6"/>
      <c r="M17" s="9">
        <v>3507</v>
      </c>
      <c r="N17" s="6"/>
      <c r="O17" s="9">
        <v>10931</v>
      </c>
      <c r="P17" s="9">
        <v>14364</v>
      </c>
      <c r="Q17" s="9">
        <v>16505</v>
      </c>
      <c r="R17" s="9">
        <v>48727</v>
      </c>
      <c r="S17" s="2">
        <f t="shared" si="2"/>
        <v>450</v>
      </c>
      <c r="T17" s="2"/>
      <c r="U17" s="6">
        <v>450</v>
      </c>
      <c r="V17" s="6"/>
      <c r="W17" s="2"/>
      <c r="X17" s="6"/>
      <c r="Y17" s="2"/>
      <c r="Z17" s="2">
        <f t="shared" si="3"/>
        <v>48278</v>
      </c>
      <c r="AB17" s="6"/>
      <c r="AC17" s="2">
        <v>4185</v>
      </c>
      <c r="AD17" s="6"/>
      <c r="AE17" s="9">
        <v>12102</v>
      </c>
      <c r="AF17" s="9">
        <v>15434</v>
      </c>
      <c r="AG17" s="9">
        <v>16557</v>
      </c>
      <c r="AH17" s="9">
        <v>668</v>
      </c>
    </row>
    <row r="18" spans="1:34">
      <c r="A18" s="17" t="s">
        <v>48</v>
      </c>
      <c r="B18" s="9">
        <v>81130</v>
      </c>
      <c r="C18" s="2">
        <f t="shared" si="0"/>
        <v>415</v>
      </c>
      <c r="D18" s="2"/>
      <c r="E18" s="6"/>
      <c r="F18" s="9">
        <v>415</v>
      </c>
      <c r="G18" s="2"/>
      <c r="H18" s="6"/>
      <c r="I18" s="2"/>
      <c r="J18" s="2">
        <f t="shared" si="1"/>
        <v>80714</v>
      </c>
      <c r="K18" s="6">
        <v>78</v>
      </c>
      <c r="L18" s="6"/>
      <c r="M18" s="9">
        <v>6016</v>
      </c>
      <c r="N18" s="6"/>
      <c r="O18" s="9">
        <v>18446</v>
      </c>
      <c r="P18" s="9">
        <v>25237</v>
      </c>
      <c r="Q18" s="9">
        <v>30937</v>
      </c>
      <c r="R18" s="9">
        <v>95866</v>
      </c>
      <c r="S18" s="2">
        <f t="shared" si="2"/>
        <v>415</v>
      </c>
      <c r="T18" s="2"/>
      <c r="U18" s="9"/>
      <c r="V18" s="9">
        <v>415</v>
      </c>
      <c r="W18" s="2"/>
      <c r="X18" s="6"/>
      <c r="Y18" s="2"/>
      <c r="Z18" s="2">
        <f>SUM(AA18:AG18)</f>
        <v>95448</v>
      </c>
      <c r="AA18" s="9">
        <v>155</v>
      </c>
      <c r="AB18" s="6"/>
      <c r="AC18" s="2">
        <v>7712</v>
      </c>
      <c r="AD18" s="6"/>
      <c r="AE18" s="9">
        <v>23555</v>
      </c>
      <c r="AF18" s="9">
        <v>30264</v>
      </c>
      <c r="AG18" s="9">
        <v>33762</v>
      </c>
      <c r="AH18" s="9">
        <v>5053</v>
      </c>
    </row>
    <row r="19" spans="1:34">
      <c r="A19" s="17" t="s">
        <v>49</v>
      </c>
      <c r="B19" s="9">
        <v>70147</v>
      </c>
      <c r="C19" s="2">
        <f t="shared" si="0"/>
        <v>710</v>
      </c>
      <c r="D19" s="2"/>
      <c r="E19" s="9">
        <v>710</v>
      </c>
      <c r="F19" s="6"/>
      <c r="G19" s="2"/>
      <c r="H19" s="6"/>
      <c r="I19" s="2"/>
      <c r="J19" s="2">
        <f t="shared" si="1"/>
        <v>69437</v>
      </c>
      <c r="K19" s="9">
        <v>343</v>
      </c>
      <c r="L19" s="6"/>
      <c r="M19" s="9">
        <v>5810</v>
      </c>
      <c r="N19" s="9">
        <v>95</v>
      </c>
      <c r="O19" s="9">
        <v>17222</v>
      </c>
      <c r="P19" s="9">
        <v>22127</v>
      </c>
      <c r="Q19" s="9">
        <v>23840</v>
      </c>
      <c r="R19" s="9">
        <v>74455</v>
      </c>
      <c r="S19" s="2">
        <f t="shared" si="2"/>
        <v>710</v>
      </c>
      <c r="T19" s="2"/>
      <c r="U19" s="9">
        <v>710</v>
      </c>
      <c r="V19" s="6"/>
      <c r="W19" s="2"/>
      <c r="X19" s="6"/>
      <c r="Y19" s="2"/>
      <c r="Z19" s="2">
        <f t="shared" si="3"/>
        <v>73745</v>
      </c>
      <c r="AA19" s="9">
        <v>343</v>
      </c>
      <c r="AB19" s="6"/>
      <c r="AC19" s="2">
        <v>7779</v>
      </c>
      <c r="AD19" s="9">
        <v>140</v>
      </c>
      <c r="AE19" s="9">
        <v>18325</v>
      </c>
      <c r="AF19" s="9">
        <v>23180</v>
      </c>
      <c r="AG19" s="9">
        <v>23978</v>
      </c>
      <c r="AH19" s="9">
        <v>825</v>
      </c>
    </row>
    <row r="20" spans="1:34">
      <c r="A20" s="17" t="s">
        <v>50</v>
      </c>
      <c r="B20" s="9">
        <v>65413</v>
      </c>
      <c r="C20" s="2">
        <f t="shared" si="0"/>
        <v>981</v>
      </c>
      <c r="D20" s="2"/>
      <c r="E20" s="9">
        <v>981</v>
      </c>
      <c r="F20" s="6"/>
      <c r="G20" s="2"/>
      <c r="H20" s="6"/>
      <c r="I20" s="2"/>
      <c r="J20" s="2">
        <f t="shared" si="1"/>
        <v>64431</v>
      </c>
      <c r="K20" s="9">
        <v>180</v>
      </c>
      <c r="L20" s="6"/>
      <c r="M20" s="9">
        <v>9618</v>
      </c>
      <c r="N20" s="6"/>
      <c r="O20" s="9">
        <v>13225</v>
      </c>
      <c r="P20" s="9">
        <v>20382</v>
      </c>
      <c r="Q20" s="9">
        <v>21026</v>
      </c>
      <c r="R20" s="2">
        <v>70074</v>
      </c>
      <c r="S20" s="2">
        <f t="shared" si="2"/>
        <v>2779</v>
      </c>
      <c r="T20" s="2"/>
      <c r="U20" s="9">
        <v>981</v>
      </c>
      <c r="V20" s="6"/>
      <c r="W20" s="2">
        <v>1798</v>
      </c>
      <c r="X20" s="6"/>
      <c r="Y20" s="2"/>
      <c r="Z20" s="2">
        <f t="shared" si="3"/>
        <v>67295</v>
      </c>
      <c r="AA20" s="6">
        <v>180</v>
      </c>
      <c r="AB20" s="6"/>
      <c r="AC20" s="2">
        <v>9689</v>
      </c>
      <c r="AD20" s="6"/>
      <c r="AE20" s="9">
        <v>14519</v>
      </c>
      <c r="AF20" s="9">
        <v>21621</v>
      </c>
      <c r="AG20" s="9">
        <v>21286</v>
      </c>
      <c r="AH20" s="9">
        <v>1197</v>
      </c>
    </row>
    <row r="21" spans="1:34">
      <c r="A21" s="17" t="s">
        <v>51</v>
      </c>
      <c r="B21" s="9">
        <v>64509</v>
      </c>
      <c r="C21" s="2">
        <f t="shared" si="0"/>
        <v>1387</v>
      </c>
      <c r="D21" s="2"/>
      <c r="E21" s="9">
        <v>1387</v>
      </c>
      <c r="F21" s="6"/>
      <c r="G21" s="2"/>
      <c r="H21" s="6"/>
      <c r="I21" s="2"/>
      <c r="J21" s="2">
        <f t="shared" si="1"/>
        <v>63121</v>
      </c>
      <c r="K21" s="6"/>
      <c r="L21" s="6"/>
      <c r="M21" s="9">
        <v>5103</v>
      </c>
      <c r="N21" s="6"/>
      <c r="O21" s="9">
        <v>13236</v>
      </c>
      <c r="P21" s="9">
        <v>21589</v>
      </c>
      <c r="Q21" s="9">
        <v>23193</v>
      </c>
      <c r="R21" s="9">
        <v>66837</v>
      </c>
      <c r="S21" s="2">
        <f t="shared" si="2"/>
        <v>2244</v>
      </c>
      <c r="T21" s="2"/>
      <c r="U21" s="6">
        <v>1387</v>
      </c>
      <c r="V21" s="6"/>
      <c r="W21" s="2">
        <v>857</v>
      </c>
      <c r="X21" s="6"/>
      <c r="Y21" s="2"/>
      <c r="Z21" s="2">
        <f t="shared" si="3"/>
        <v>64593</v>
      </c>
      <c r="AB21" s="6"/>
      <c r="AC21" s="2">
        <v>4409</v>
      </c>
      <c r="AD21" s="6"/>
      <c r="AE21" s="9">
        <v>14003</v>
      </c>
      <c r="AF21" s="9">
        <v>22729</v>
      </c>
      <c r="AG21" s="9">
        <v>23452</v>
      </c>
      <c r="AH21" s="9">
        <v>581</v>
      </c>
    </row>
    <row r="22" spans="1:34">
      <c r="A22" s="17" t="s">
        <v>52</v>
      </c>
      <c r="B22" s="9">
        <v>59618</v>
      </c>
      <c r="C22" s="2">
        <f t="shared" si="0"/>
        <v>0</v>
      </c>
      <c r="D22" s="2"/>
      <c r="E22" s="6"/>
      <c r="F22" s="6"/>
      <c r="G22" s="2"/>
      <c r="H22" s="6"/>
      <c r="I22" s="2"/>
      <c r="J22" s="2">
        <f t="shared" si="1"/>
        <v>59618</v>
      </c>
      <c r="K22" s="6"/>
      <c r="L22" s="6"/>
      <c r="M22" s="9">
        <v>6761</v>
      </c>
      <c r="N22" s="6"/>
      <c r="O22" s="9">
        <v>15956</v>
      </c>
      <c r="P22" s="9">
        <v>29497</v>
      </c>
      <c r="Q22" s="9">
        <v>7404</v>
      </c>
      <c r="R22" s="9">
        <v>74931</v>
      </c>
      <c r="S22" s="2">
        <f t="shared" si="2"/>
        <v>0</v>
      </c>
      <c r="T22" s="2"/>
      <c r="V22" s="6"/>
      <c r="W22" s="2"/>
      <c r="X22" s="6"/>
      <c r="Y22" s="2"/>
      <c r="Z22" s="2">
        <f t="shared" si="3"/>
        <v>74931</v>
      </c>
      <c r="AA22" s="6"/>
      <c r="AB22" s="6"/>
      <c r="AC22" s="2">
        <v>9881</v>
      </c>
      <c r="AD22" s="6"/>
      <c r="AE22" s="9">
        <v>22549</v>
      </c>
      <c r="AF22" s="9">
        <v>34935</v>
      </c>
      <c r="AG22" s="9">
        <v>7566</v>
      </c>
      <c r="AH22" s="9">
        <v>3857</v>
      </c>
    </row>
    <row r="23" spans="1:34">
      <c r="A23" s="17" t="s">
        <v>53</v>
      </c>
      <c r="B23" s="9">
        <v>66257</v>
      </c>
      <c r="C23" s="2">
        <f t="shared" si="0"/>
        <v>0</v>
      </c>
      <c r="D23" s="2"/>
      <c r="E23" s="6"/>
      <c r="F23" s="6"/>
      <c r="G23" s="2"/>
      <c r="H23" s="6"/>
      <c r="I23" s="2"/>
      <c r="J23" s="2">
        <f t="shared" si="1"/>
        <v>66258</v>
      </c>
      <c r="K23" s="6"/>
      <c r="L23" s="6"/>
      <c r="M23" s="9">
        <v>1816</v>
      </c>
      <c r="N23" s="6"/>
      <c r="O23" s="9">
        <v>14583</v>
      </c>
      <c r="P23" s="9">
        <v>19197</v>
      </c>
      <c r="Q23" s="9">
        <v>30662</v>
      </c>
      <c r="R23" s="9">
        <v>70237</v>
      </c>
      <c r="S23" s="2">
        <f t="shared" si="2"/>
        <v>0</v>
      </c>
      <c r="T23" s="2"/>
      <c r="U23" s="6"/>
      <c r="V23" s="6"/>
      <c r="W23" s="2"/>
      <c r="X23" s="6"/>
      <c r="Y23" s="2"/>
      <c r="Z23" s="2">
        <f t="shared" si="3"/>
        <v>70236</v>
      </c>
      <c r="AA23" s="6"/>
      <c r="AB23" s="6"/>
      <c r="AC23" s="2">
        <v>1941</v>
      </c>
      <c r="AD23" s="6"/>
      <c r="AE23" s="9">
        <v>16606</v>
      </c>
      <c r="AF23" s="9">
        <v>20618</v>
      </c>
      <c r="AG23" s="9">
        <v>31071</v>
      </c>
      <c r="AH23" s="9">
        <v>535</v>
      </c>
    </row>
    <row r="24" spans="1:34">
      <c r="A24" s="17" t="s">
        <v>54</v>
      </c>
      <c r="B24" s="9">
        <v>10645</v>
      </c>
      <c r="C24" s="2">
        <f t="shared" si="0"/>
        <v>0</v>
      </c>
      <c r="D24" s="2"/>
      <c r="E24" s="6"/>
      <c r="F24" s="6"/>
      <c r="G24" s="2"/>
      <c r="H24" s="6"/>
      <c r="I24" s="2"/>
      <c r="J24" s="2">
        <f t="shared" si="1"/>
        <v>10644</v>
      </c>
      <c r="K24" s="6"/>
      <c r="L24" s="6"/>
      <c r="M24" s="6"/>
      <c r="N24" s="6"/>
      <c r="O24" s="9">
        <v>4034</v>
      </c>
      <c r="P24" s="9">
        <v>3932</v>
      </c>
      <c r="Q24" s="9">
        <v>2678</v>
      </c>
      <c r="R24" s="9">
        <v>10714</v>
      </c>
      <c r="S24" s="2">
        <f t="shared" si="2"/>
        <v>0</v>
      </c>
      <c r="T24" s="2"/>
      <c r="U24" s="6"/>
      <c r="V24" s="6"/>
      <c r="W24" s="2"/>
      <c r="X24" s="6"/>
      <c r="Y24" s="2"/>
      <c r="Z24" s="2">
        <f t="shared" si="3"/>
        <v>10714</v>
      </c>
      <c r="AA24" s="6"/>
      <c r="AB24" s="6"/>
      <c r="AC24" s="2">
        <v>0</v>
      </c>
      <c r="AD24" s="6"/>
      <c r="AE24" s="9">
        <v>4047</v>
      </c>
      <c r="AF24" s="9">
        <v>3970</v>
      </c>
      <c r="AG24" s="9">
        <v>2697</v>
      </c>
      <c r="AH24" s="9">
        <v>157</v>
      </c>
    </row>
    <row r="25" spans="1:34">
      <c r="A25" s="17" t="s">
        <v>55</v>
      </c>
      <c r="B25" s="9">
        <v>31341</v>
      </c>
      <c r="C25" s="2">
        <f t="shared" si="0"/>
        <v>575</v>
      </c>
      <c r="D25" s="2"/>
      <c r="E25" s="9">
        <v>575</v>
      </c>
      <c r="F25" s="6"/>
      <c r="G25" s="2"/>
      <c r="H25" s="6"/>
      <c r="I25" s="2"/>
      <c r="J25" s="2">
        <f t="shared" si="1"/>
        <v>30767</v>
      </c>
      <c r="K25" s="6"/>
      <c r="L25" s="6"/>
      <c r="M25" s="9">
        <v>2673</v>
      </c>
      <c r="N25" s="6"/>
      <c r="O25" s="9">
        <v>6971</v>
      </c>
      <c r="P25" s="9">
        <v>9494</v>
      </c>
      <c r="Q25" s="9">
        <v>11629</v>
      </c>
      <c r="R25" s="9">
        <v>35475</v>
      </c>
      <c r="S25" s="2">
        <f t="shared" si="2"/>
        <v>575</v>
      </c>
      <c r="T25" s="2"/>
      <c r="U25" s="9">
        <v>575</v>
      </c>
      <c r="V25" s="6"/>
      <c r="W25" s="2"/>
      <c r="X25" s="6"/>
      <c r="Y25" s="2"/>
      <c r="Z25" s="2">
        <f t="shared" si="3"/>
        <v>34900</v>
      </c>
      <c r="AA25" s="6"/>
      <c r="AB25" s="6"/>
      <c r="AC25" s="2">
        <v>3372</v>
      </c>
      <c r="AD25" s="6"/>
      <c r="AE25" s="9">
        <v>8608</v>
      </c>
      <c r="AF25" s="9">
        <v>10759</v>
      </c>
      <c r="AG25" s="9">
        <v>12161</v>
      </c>
      <c r="AH25" s="9">
        <v>757</v>
      </c>
    </row>
    <row r="26" spans="1:34">
      <c r="A26" s="17" t="s">
        <v>56</v>
      </c>
      <c r="B26" s="9">
        <v>82020</v>
      </c>
      <c r="C26" s="2">
        <f t="shared" si="0"/>
        <v>854</v>
      </c>
      <c r="D26" s="2"/>
      <c r="E26" s="9">
        <v>854</v>
      </c>
      <c r="F26" s="6"/>
      <c r="G26" s="2"/>
      <c r="H26" s="6"/>
      <c r="I26" s="2"/>
      <c r="J26" s="2">
        <f t="shared" si="1"/>
        <v>81165</v>
      </c>
      <c r="K26" s="6"/>
      <c r="L26" s="6"/>
      <c r="M26" s="9">
        <v>9848</v>
      </c>
      <c r="N26" s="6"/>
      <c r="O26" s="9">
        <v>16339</v>
      </c>
      <c r="P26" s="9">
        <v>26536</v>
      </c>
      <c r="Q26" s="9">
        <v>28442</v>
      </c>
      <c r="R26" s="9">
        <v>92326</v>
      </c>
      <c r="S26" s="2">
        <f t="shared" si="2"/>
        <v>1094</v>
      </c>
      <c r="T26" s="2"/>
      <c r="U26" s="9">
        <v>854</v>
      </c>
      <c r="V26" s="6"/>
      <c r="W26" s="2">
        <v>240</v>
      </c>
      <c r="X26" s="6"/>
      <c r="Y26" s="2"/>
      <c r="Z26" s="2">
        <f t="shared" si="3"/>
        <v>91231</v>
      </c>
      <c r="AA26" s="6"/>
      <c r="AB26" s="6"/>
      <c r="AC26" s="2">
        <v>13555</v>
      </c>
      <c r="AD26" s="6"/>
      <c r="AE26" s="9">
        <v>20376</v>
      </c>
      <c r="AF26" s="9">
        <v>28615</v>
      </c>
      <c r="AG26" s="9">
        <v>28685</v>
      </c>
      <c r="AH26" s="9">
        <v>1562</v>
      </c>
    </row>
    <row r="27" spans="1:34">
      <c r="A27" s="17" t="s">
        <v>57</v>
      </c>
      <c r="B27" s="9">
        <v>48864</v>
      </c>
      <c r="C27" s="2">
        <f t="shared" si="0"/>
        <v>0</v>
      </c>
      <c r="D27" s="2"/>
      <c r="E27" s="6"/>
      <c r="F27" s="6"/>
      <c r="G27" s="2"/>
      <c r="H27" s="6"/>
      <c r="I27" s="2"/>
      <c r="J27" s="2">
        <f t="shared" si="1"/>
        <v>48864</v>
      </c>
      <c r="K27" s="6"/>
      <c r="L27" s="6"/>
      <c r="M27" s="9">
        <v>3502</v>
      </c>
      <c r="N27" s="6"/>
      <c r="O27" s="9">
        <v>11161</v>
      </c>
      <c r="P27" s="9">
        <v>15764</v>
      </c>
      <c r="Q27" s="9">
        <v>18437</v>
      </c>
      <c r="R27" s="9">
        <v>48925</v>
      </c>
      <c r="S27" s="2">
        <f t="shared" si="2"/>
        <v>0</v>
      </c>
      <c r="T27" s="2"/>
      <c r="U27" s="6"/>
      <c r="V27" s="6"/>
      <c r="W27" s="2"/>
      <c r="X27" s="6"/>
      <c r="Y27" s="2"/>
      <c r="Z27" s="2">
        <f t="shared" si="3"/>
        <v>48925</v>
      </c>
      <c r="AA27" s="6"/>
      <c r="AB27" s="6"/>
      <c r="AC27" s="2">
        <v>3502</v>
      </c>
      <c r="AD27" s="6"/>
      <c r="AE27" s="9">
        <v>11161</v>
      </c>
      <c r="AF27" s="9">
        <v>15813</v>
      </c>
      <c r="AG27" s="9">
        <v>18449</v>
      </c>
      <c r="AH27" s="9">
        <v>580</v>
      </c>
    </row>
    <row r="28" spans="1:34">
      <c r="A28" s="17" t="s">
        <v>58</v>
      </c>
      <c r="B28" s="9">
        <v>84550</v>
      </c>
      <c r="C28" s="2">
        <f t="shared" si="0"/>
        <v>0</v>
      </c>
      <c r="D28" s="2"/>
      <c r="E28" s="6"/>
      <c r="F28" s="6"/>
      <c r="G28" s="2"/>
      <c r="H28" s="6"/>
      <c r="I28" s="2"/>
      <c r="J28" s="2">
        <f t="shared" si="1"/>
        <v>84550</v>
      </c>
      <c r="K28" s="6"/>
      <c r="L28" s="6"/>
      <c r="M28" s="9">
        <v>11674</v>
      </c>
      <c r="N28" s="6"/>
      <c r="O28" s="9">
        <v>14595</v>
      </c>
      <c r="P28" s="9">
        <v>24738</v>
      </c>
      <c r="Q28" s="9">
        <v>33543</v>
      </c>
      <c r="R28" s="9">
        <v>85368</v>
      </c>
      <c r="S28" s="2">
        <f t="shared" si="2"/>
        <v>562</v>
      </c>
      <c r="T28" s="2"/>
      <c r="U28" s="6"/>
      <c r="V28" s="6"/>
      <c r="W28" s="2">
        <v>562</v>
      </c>
      <c r="X28" s="6"/>
      <c r="Y28" s="2"/>
      <c r="Z28" s="2">
        <f t="shared" si="3"/>
        <v>84805</v>
      </c>
      <c r="AA28" s="6"/>
      <c r="AB28" s="6"/>
      <c r="AC28" s="2">
        <v>11378</v>
      </c>
      <c r="AD28" s="6" t="s">
        <v>89</v>
      </c>
      <c r="AE28" s="9">
        <v>14767</v>
      </c>
      <c r="AF28" s="9">
        <v>25115</v>
      </c>
      <c r="AG28" s="9">
        <v>33545</v>
      </c>
      <c r="AH28" s="9">
        <v>403</v>
      </c>
    </row>
    <row r="29" spans="1:34">
      <c r="A29" s="17" t="s">
        <v>59</v>
      </c>
      <c r="B29" s="9">
        <v>15081</v>
      </c>
      <c r="C29" s="2">
        <f t="shared" si="0"/>
        <v>423</v>
      </c>
      <c r="D29" s="2"/>
      <c r="E29" s="6"/>
      <c r="F29" s="6"/>
      <c r="G29" s="2"/>
      <c r="H29" s="9">
        <v>423</v>
      </c>
      <c r="I29" s="2"/>
      <c r="J29" s="2">
        <f t="shared" si="1"/>
        <v>14658</v>
      </c>
      <c r="K29" s="6"/>
      <c r="L29" s="6"/>
      <c r="M29" s="6"/>
      <c r="N29" s="6"/>
      <c r="O29" s="9">
        <v>3093</v>
      </c>
      <c r="P29" s="9">
        <v>6551</v>
      </c>
      <c r="Q29" s="9">
        <v>5014</v>
      </c>
      <c r="R29" s="9">
        <v>15359</v>
      </c>
      <c r="S29" s="2">
        <f t="shared" si="2"/>
        <v>423</v>
      </c>
      <c r="T29" s="2"/>
      <c r="U29" s="6"/>
      <c r="V29" s="6"/>
      <c r="W29" s="2"/>
      <c r="X29" s="9">
        <v>423</v>
      </c>
      <c r="Y29" s="2"/>
      <c r="Z29" s="2">
        <f t="shared" si="3"/>
        <v>14936</v>
      </c>
      <c r="AA29" s="6"/>
      <c r="AB29" s="6"/>
      <c r="AC29" s="2">
        <v>0</v>
      </c>
      <c r="AD29" s="6"/>
      <c r="AE29" s="9">
        <v>3371</v>
      </c>
      <c r="AF29" s="9">
        <v>6551</v>
      </c>
      <c r="AG29" s="9">
        <v>5014</v>
      </c>
      <c r="AH29" s="9">
        <v>5</v>
      </c>
    </row>
    <row r="30" spans="1:34">
      <c r="A30" s="17" t="s">
        <v>60</v>
      </c>
      <c r="B30" s="9">
        <v>49933</v>
      </c>
      <c r="C30" s="2">
        <f t="shared" si="0"/>
        <v>822</v>
      </c>
      <c r="D30" s="2"/>
      <c r="E30" s="9">
        <v>514</v>
      </c>
      <c r="F30" s="9">
        <v>308</v>
      </c>
      <c r="G30" s="2"/>
      <c r="H30" s="6"/>
      <c r="I30" s="2"/>
      <c r="J30" s="2">
        <f t="shared" si="1"/>
        <v>49112</v>
      </c>
      <c r="K30" s="6"/>
      <c r="L30" s="9">
        <v>1415</v>
      </c>
      <c r="M30" s="9">
        <v>565</v>
      </c>
      <c r="N30" s="9">
        <v>8048</v>
      </c>
      <c r="O30" s="9">
        <v>327</v>
      </c>
      <c r="P30" s="9">
        <v>21648</v>
      </c>
      <c r="Q30" s="9">
        <v>17109</v>
      </c>
      <c r="R30" s="9">
        <v>54565</v>
      </c>
      <c r="S30" s="2">
        <f t="shared" si="2"/>
        <v>1116</v>
      </c>
      <c r="T30" s="2"/>
      <c r="U30" s="9">
        <v>514</v>
      </c>
      <c r="V30" s="9">
        <v>308</v>
      </c>
      <c r="W30" s="2">
        <v>294</v>
      </c>
      <c r="X30" s="6"/>
      <c r="Y30" s="2"/>
      <c r="Z30" s="2">
        <f t="shared" si="3"/>
        <v>53449</v>
      </c>
      <c r="AA30" s="6"/>
      <c r="AB30" s="9">
        <v>2323</v>
      </c>
      <c r="AC30" s="2">
        <v>271</v>
      </c>
      <c r="AD30" s="9">
        <v>9540</v>
      </c>
      <c r="AE30" s="9">
        <v>327</v>
      </c>
      <c r="AF30" s="9">
        <v>23788</v>
      </c>
      <c r="AG30" s="9">
        <v>17200</v>
      </c>
      <c r="AH30" s="9">
        <v>1189</v>
      </c>
    </row>
    <row r="31" spans="1:34">
      <c r="A31" s="17" t="s">
        <v>61</v>
      </c>
      <c r="B31" s="9">
        <v>58955</v>
      </c>
      <c r="C31" s="2">
        <f t="shared" si="0"/>
        <v>1351</v>
      </c>
      <c r="D31" s="2"/>
      <c r="E31" s="9">
        <v>1351</v>
      </c>
      <c r="F31" s="6"/>
      <c r="G31" s="2"/>
      <c r="H31" s="6"/>
      <c r="I31" s="2"/>
      <c r="J31" s="2">
        <f t="shared" si="1"/>
        <v>57604</v>
      </c>
      <c r="K31" s="6"/>
      <c r="L31" s="9">
        <v>3447</v>
      </c>
      <c r="M31" s="6"/>
      <c r="N31" s="9">
        <v>9562</v>
      </c>
      <c r="O31" s="9">
        <v>828</v>
      </c>
      <c r="P31" s="9">
        <v>22033</v>
      </c>
      <c r="Q31" s="9">
        <v>21734</v>
      </c>
      <c r="R31" s="9">
        <v>61378</v>
      </c>
      <c r="S31" s="2">
        <f t="shared" si="2"/>
        <v>1351</v>
      </c>
      <c r="T31" s="2"/>
      <c r="U31" s="9">
        <v>1351</v>
      </c>
      <c r="V31" s="6"/>
      <c r="W31" s="2"/>
      <c r="X31" s="6"/>
      <c r="Y31" s="2"/>
      <c r="Z31" s="2">
        <f t="shared" si="3"/>
        <v>60027</v>
      </c>
      <c r="AA31" s="6"/>
      <c r="AB31" s="9">
        <v>5204</v>
      </c>
      <c r="AC31" s="2">
        <v>0</v>
      </c>
      <c r="AD31" s="9">
        <v>9758</v>
      </c>
      <c r="AE31" s="9">
        <v>847</v>
      </c>
      <c r="AF31" s="9">
        <v>22448</v>
      </c>
      <c r="AG31" s="9">
        <v>21770</v>
      </c>
      <c r="AH31" s="9">
        <v>106</v>
      </c>
    </row>
    <row r="32" spans="1:34">
      <c r="A32" s="17" t="s">
        <v>62</v>
      </c>
      <c r="B32" s="9">
        <v>27083</v>
      </c>
      <c r="C32" s="2">
        <f t="shared" si="0"/>
        <v>609</v>
      </c>
      <c r="D32" s="2"/>
      <c r="E32" s="6"/>
      <c r="F32" s="6"/>
      <c r="G32" s="2"/>
      <c r="H32" s="9">
        <v>609</v>
      </c>
      <c r="I32" s="2"/>
      <c r="J32" s="2">
        <f t="shared" si="1"/>
        <v>26475</v>
      </c>
      <c r="K32" s="6"/>
      <c r="L32" s="9">
        <v>2681</v>
      </c>
      <c r="M32" s="6"/>
      <c r="N32" s="9">
        <v>6137</v>
      </c>
      <c r="O32" s="6"/>
      <c r="P32" s="9">
        <v>11043</v>
      </c>
      <c r="Q32" s="9">
        <v>6614</v>
      </c>
      <c r="R32" s="9">
        <v>28616</v>
      </c>
      <c r="S32" s="2">
        <f t="shared" si="2"/>
        <v>1217</v>
      </c>
      <c r="T32" s="2"/>
      <c r="U32" s="6"/>
      <c r="V32" s="6"/>
      <c r="W32" s="2"/>
      <c r="X32" s="9">
        <v>1217</v>
      </c>
      <c r="Y32" s="2"/>
      <c r="Z32" s="2">
        <f t="shared" si="3"/>
        <v>27398</v>
      </c>
      <c r="AA32" s="6"/>
      <c r="AB32" s="9">
        <v>2832</v>
      </c>
      <c r="AC32" s="2">
        <v>0</v>
      </c>
      <c r="AD32" s="9">
        <v>6268</v>
      </c>
      <c r="AE32" s="6"/>
      <c r="AF32" s="9">
        <v>11639</v>
      </c>
      <c r="AG32" s="9">
        <v>6659</v>
      </c>
      <c r="AH32" s="9">
        <v>104</v>
      </c>
    </row>
    <row r="33" spans="1:34">
      <c r="A33" s="17" t="s">
        <v>63</v>
      </c>
      <c r="B33" s="9">
        <v>16159</v>
      </c>
      <c r="C33" s="2">
        <f t="shared" si="0"/>
        <v>300</v>
      </c>
      <c r="D33" s="2"/>
      <c r="E33" s="9">
        <v>194</v>
      </c>
      <c r="F33" s="9">
        <v>106</v>
      </c>
      <c r="G33" s="2"/>
      <c r="H33" s="6"/>
      <c r="I33" s="2"/>
      <c r="J33" s="2">
        <f t="shared" si="1"/>
        <v>15860</v>
      </c>
      <c r="K33" s="6"/>
      <c r="L33" s="9">
        <v>1828</v>
      </c>
      <c r="M33" s="6"/>
      <c r="N33" s="9">
        <v>2659</v>
      </c>
      <c r="O33" s="9">
        <v>2153</v>
      </c>
      <c r="P33" s="9">
        <v>5577</v>
      </c>
      <c r="Q33" s="9">
        <v>3643</v>
      </c>
      <c r="R33" s="9">
        <v>17535</v>
      </c>
      <c r="S33" s="2">
        <f t="shared" si="2"/>
        <v>300</v>
      </c>
      <c r="T33" s="2"/>
      <c r="U33" s="9">
        <v>194</v>
      </c>
      <c r="V33" s="9">
        <v>106</v>
      </c>
      <c r="W33" s="2"/>
      <c r="X33" s="6"/>
      <c r="Y33" s="2"/>
      <c r="Z33" s="2">
        <f t="shared" si="3"/>
        <v>17235</v>
      </c>
      <c r="AA33" s="6"/>
      <c r="AB33" s="9">
        <v>1828</v>
      </c>
      <c r="AC33" s="2">
        <v>0</v>
      </c>
      <c r="AD33" s="9">
        <v>2659</v>
      </c>
      <c r="AE33" s="9">
        <v>2258</v>
      </c>
      <c r="AF33" s="9">
        <v>6680</v>
      </c>
      <c r="AG33" s="9">
        <v>3810</v>
      </c>
      <c r="AH33" s="9">
        <v>118</v>
      </c>
    </row>
    <row r="34" spans="1:34">
      <c r="A34" s="17" t="s">
        <v>64</v>
      </c>
      <c r="B34" s="9">
        <v>72130</v>
      </c>
      <c r="C34" s="2">
        <f t="shared" si="0"/>
        <v>166</v>
      </c>
      <c r="D34" s="2"/>
      <c r="E34" s="9">
        <v>166</v>
      </c>
      <c r="F34" s="6"/>
      <c r="G34" s="2"/>
      <c r="H34" s="6"/>
      <c r="I34" s="2"/>
      <c r="J34" s="2">
        <f t="shared" si="1"/>
        <v>71964</v>
      </c>
      <c r="K34" s="6"/>
      <c r="L34" s="9">
        <v>5586</v>
      </c>
      <c r="M34" s="9">
        <v>196</v>
      </c>
      <c r="N34" s="6"/>
      <c r="O34" s="9">
        <v>18676</v>
      </c>
      <c r="P34" s="9">
        <v>23798</v>
      </c>
      <c r="Q34" s="9">
        <v>23708</v>
      </c>
      <c r="R34" s="2">
        <v>74801</v>
      </c>
      <c r="S34" s="2">
        <f t="shared" si="2"/>
        <v>166</v>
      </c>
      <c r="T34" s="2"/>
      <c r="U34" s="9">
        <v>166</v>
      </c>
      <c r="V34" s="6"/>
      <c r="W34" s="2"/>
      <c r="X34" s="6"/>
      <c r="Y34" s="2"/>
      <c r="Z34" s="2">
        <f t="shared" si="3"/>
        <v>74635</v>
      </c>
      <c r="AA34" s="6"/>
      <c r="AB34" s="9">
        <v>5781</v>
      </c>
      <c r="AC34" s="2">
        <v>196</v>
      </c>
      <c r="AD34" s="6"/>
      <c r="AE34" s="9">
        <v>19720</v>
      </c>
      <c r="AF34" s="9">
        <v>24966</v>
      </c>
      <c r="AG34" s="9">
        <v>23972</v>
      </c>
      <c r="AH34" s="9">
        <v>243</v>
      </c>
    </row>
    <row r="35" spans="1:34">
      <c r="A35" s="17" t="s">
        <v>65</v>
      </c>
      <c r="B35" s="9">
        <v>17752</v>
      </c>
      <c r="C35" s="2">
        <f t="shared" si="0"/>
        <v>2787</v>
      </c>
      <c r="D35" s="2"/>
      <c r="E35" s="9">
        <v>2787</v>
      </c>
      <c r="F35" s="6"/>
      <c r="G35" s="2"/>
      <c r="H35" s="6"/>
      <c r="I35" s="2"/>
      <c r="J35" s="2">
        <f t="shared" si="1"/>
        <v>14965</v>
      </c>
      <c r="K35" s="6"/>
      <c r="L35" s="6"/>
      <c r="M35" s="9">
        <v>14774</v>
      </c>
      <c r="N35" s="6"/>
      <c r="O35" s="9">
        <v>191</v>
      </c>
      <c r="P35" s="6"/>
      <c r="Q35" s="6"/>
      <c r="R35" s="2">
        <v>19899</v>
      </c>
      <c r="S35" s="2">
        <f t="shared" si="2"/>
        <v>9385</v>
      </c>
      <c r="T35" s="2"/>
      <c r="U35" s="9">
        <v>2787</v>
      </c>
      <c r="V35" s="6"/>
      <c r="W35" s="2">
        <v>6598</v>
      </c>
      <c r="X35" s="6"/>
      <c r="Y35" s="2"/>
      <c r="Z35" s="2">
        <f t="shared" si="3"/>
        <v>10515</v>
      </c>
      <c r="AA35" s="6"/>
      <c r="AB35" s="6"/>
      <c r="AC35" s="2">
        <v>10315</v>
      </c>
      <c r="AD35" s="6"/>
      <c r="AE35" s="9">
        <v>200</v>
      </c>
      <c r="AF35" s="6"/>
      <c r="AG35" s="6"/>
      <c r="AH35" s="9">
        <v>31</v>
      </c>
    </row>
  </sheetData>
  <mergeCells count="4">
    <mergeCell ref="A1:A2"/>
    <mergeCell ref="B1:Q1"/>
    <mergeCell ref="R1:AG1"/>
    <mergeCell ref="AH1:A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694A-A474-4113-A7DF-2514B9A1DBE3}">
  <dimension ref="A1:AH35"/>
  <sheetViews>
    <sheetView zoomScale="80" zoomScaleNormal="80" workbookViewId="0">
      <selection activeCell="R18" sqref="R18:AH18"/>
    </sheetView>
  </sheetViews>
  <sheetFormatPr defaultRowHeight="14.4"/>
  <cols>
    <col min="1" max="34" width="8.6640625" customWidth="1"/>
  </cols>
  <sheetData>
    <row r="1" spans="1:34">
      <c r="A1" s="33"/>
      <c r="B1" s="34" t="s">
        <v>87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 t="s">
        <v>88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3" t="s">
        <v>76</v>
      </c>
    </row>
    <row r="2" spans="1:34" s="24" customFormat="1" ht="43.2">
      <c r="A2" s="33"/>
      <c r="B2" s="7" t="s">
        <v>77</v>
      </c>
      <c r="C2" s="23" t="s">
        <v>80</v>
      </c>
      <c r="D2" s="23" t="s">
        <v>84</v>
      </c>
      <c r="E2" s="13" t="s">
        <v>67</v>
      </c>
      <c r="F2" s="13" t="s">
        <v>69</v>
      </c>
      <c r="G2" s="13" t="s">
        <v>78</v>
      </c>
      <c r="H2" s="23" t="s">
        <v>71</v>
      </c>
      <c r="I2" s="7" t="s">
        <v>85</v>
      </c>
      <c r="J2" s="23" t="s">
        <v>86</v>
      </c>
      <c r="K2" s="13" t="s">
        <v>66</v>
      </c>
      <c r="L2" s="13" t="s">
        <v>68</v>
      </c>
      <c r="M2" s="13" t="s">
        <v>70</v>
      </c>
      <c r="N2" s="13" t="s">
        <v>72</v>
      </c>
      <c r="O2" s="13" t="s">
        <v>73</v>
      </c>
      <c r="P2" s="7" t="s">
        <v>74</v>
      </c>
      <c r="Q2" s="23" t="s">
        <v>75</v>
      </c>
      <c r="R2" s="7" t="s">
        <v>77</v>
      </c>
      <c r="S2" s="23" t="s">
        <v>80</v>
      </c>
      <c r="T2" s="23" t="s">
        <v>81</v>
      </c>
      <c r="U2" s="13" t="s">
        <v>67</v>
      </c>
      <c r="V2" s="13" t="s">
        <v>69</v>
      </c>
      <c r="W2" s="13" t="s">
        <v>82</v>
      </c>
      <c r="X2" s="13" t="s">
        <v>71</v>
      </c>
      <c r="Y2" s="7" t="s">
        <v>79</v>
      </c>
      <c r="Z2" s="7" t="s">
        <v>83</v>
      </c>
      <c r="AA2" s="13" t="s">
        <v>66</v>
      </c>
      <c r="AB2" s="13" t="s">
        <v>68</v>
      </c>
      <c r="AC2" s="13" t="s">
        <v>70</v>
      </c>
      <c r="AD2" s="13" t="s">
        <v>72</v>
      </c>
      <c r="AE2" s="23" t="s">
        <v>73</v>
      </c>
      <c r="AF2" s="7" t="s">
        <v>74</v>
      </c>
      <c r="AG2" s="13" t="s">
        <v>75</v>
      </c>
      <c r="AH2" s="33"/>
    </row>
    <row r="3" spans="1:34">
      <c r="A3" s="17" t="s">
        <v>1</v>
      </c>
      <c r="B3" s="9">
        <v>1622835</v>
      </c>
      <c r="C3" s="1">
        <f>SUM(D3:I3)</f>
        <v>23239</v>
      </c>
      <c r="D3" s="1"/>
      <c r="E3" s="9">
        <v>20874</v>
      </c>
      <c r="F3" s="9">
        <v>1334</v>
      </c>
      <c r="G3" s="1"/>
      <c r="H3" s="9">
        <v>1031</v>
      </c>
      <c r="I3" s="1"/>
      <c r="J3" s="1">
        <f>SUM(K3:Q3)</f>
        <v>1599596</v>
      </c>
      <c r="K3" s="9">
        <v>7936</v>
      </c>
      <c r="L3" s="9">
        <v>14582</v>
      </c>
      <c r="M3" s="9">
        <v>156838</v>
      </c>
      <c r="N3" s="9">
        <v>26870</v>
      </c>
      <c r="O3" s="9">
        <v>350309</v>
      </c>
      <c r="P3" s="9">
        <v>556697</v>
      </c>
      <c r="Q3" s="9">
        <v>486364</v>
      </c>
      <c r="R3" s="9">
        <v>1825611</v>
      </c>
      <c r="S3" s="1">
        <f>SUM(T3:Y3)</f>
        <v>37400</v>
      </c>
      <c r="T3" s="1"/>
      <c r="U3" s="9">
        <v>20874</v>
      </c>
      <c r="V3" s="9">
        <v>1334</v>
      </c>
      <c r="W3" s="9">
        <v>13552</v>
      </c>
      <c r="X3" s="9">
        <v>1640</v>
      </c>
      <c r="Y3" s="1"/>
      <c r="Z3" s="1">
        <f>SUM(AA3:AG3)</f>
        <v>1788211</v>
      </c>
      <c r="AA3" s="9">
        <v>10073</v>
      </c>
      <c r="AB3" s="9">
        <v>18830</v>
      </c>
      <c r="AC3" s="1">
        <v>173771</v>
      </c>
      <c r="AD3" s="9">
        <v>30183</v>
      </c>
      <c r="AE3" s="9">
        <v>415311</v>
      </c>
      <c r="AF3" s="9">
        <v>631361</v>
      </c>
      <c r="AG3" s="9">
        <v>508682</v>
      </c>
      <c r="AH3" s="9">
        <v>62760</v>
      </c>
    </row>
    <row r="4" spans="1:34">
      <c r="A4" s="17" t="s">
        <v>34</v>
      </c>
      <c r="B4" s="10">
        <v>9309</v>
      </c>
      <c r="C4" s="1">
        <f t="shared" ref="C4:C35" si="0">SUM(D4:I4)</f>
        <v>0</v>
      </c>
      <c r="D4" s="1"/>
      <c r="E4" s="11"/>
      <c r="F4" s="12"/>
      <c r="G4" s="1"/>
      <c r="H4" s="12"/>
      <c r="I4" s="1"/>
      <c r="J4" s="1">
        <f t="shared" ref="J4:J35" si="1">SUM(K4:Q4)</f>
        <v>9308</v>
      </c>
      <c r="K4" s="12"/>
      <c r="L4" s="12"/>
      <c r="M4" s="9">
        <v>1752</v>
      </c>
      <c r="N4" s="12"/>
      <c r="O4" s="9">
        <v>2658</v>
      </c>
      <c r="P4" s="9">
        <v>3183</v>
      </c>
      <c r="Q4" s="9">
        <v>1715</v>
      </c>
      <c r="R4" s="9">
        <v>10402</v>
      </c>
      <c r="S4" s="1">
        <f t="shared" ref="S4:S35" si="2">SUM(T4:Y4)</f>
        <v>0</v>
      </c>
      <c r="T4" s="1"/>
      <c r="U4" s="11"/>
      <c r="V4" s="11"/>
      <c r="W4" s="11"/>
      <c r="X4" s="11"/>
      <c r="Y4" s="1"/>
      <c r="Z4" s="1">
        <f t="shared" ref="Z4:Z35" si="3">SUM(AA4:AG4)</f>
        <v>10403</v>
      </c>
      <c r="AA4" s="11"/>
      <c r="AB4" s="11"/>
      <c r="AC4" s="1">
        <v>1801</v>
      </c>
      <c r="AD4" s="11"/>
      <c r="AE4" s="9">
        <v>2903</v>
      </c>
      <c r="AF4" s="9">
        <v>3836</v>
      </c>
      <c r="AG4" s="9">
        <v>1863</v>
      </c>
      <c r="AH4" s="9">
        <v>2246</v>
      </c>
    </row>
    <row r="5" spans="1:34">
      <c r="A5" s="17" t="s">
        <v>35</v>
      </c>
      <c r="B5" s="9">
        <v>11725</v>
      </c>
      <c r="C5" s="1">
        <f t="shared" si="0"/>
        <v>392</v>
      </c>
      <c r="D5" s="1"/>
      <c r="E5" s="9">
        <v>392</v>
      </c>
      <c r="F5" s="12"/>
      <c r="G5" s="1"/>
      <c r="H5" s="12"/>
      <c r="I5" s="1"/>
      <c r="J5" s="1">
        <f t="shared" si="1"/>
        <v>11334</v>
      </c>
      <c r="K5" s="9">
        <v>579</v>
      </c>
      <c r="L5" s="12"/>
      <c r="M5" s="9">
        <v>1076</v>
      </c>
      <c r="N5" s="12"/>
      <c r="O5" s="9">
        <v>2921</v>
      </c>
      <c r="P5" s="9">
        <v>3360</v>
      </c>
      <c r="Q5" s="9">
        <v>3398</v>
      </c>
      <c r="R5" s="9">
        <v>11725</v>
      </c>
      <c r="S5" s="1">
        <f t="shared" si="2"/>
        <v>392</v>
      </c>
      <c r="T5" s="1"/>
      <c r="U5" s="9">
        <v>392</v>
      </c>
      <c r="V5" s="11"/>
      <c r="W5" s="11"/>
      <c r="X5" s="11"/>
      <c r="Y5" s="1"/>
      <c r="Z5" s="1">
        <f t="shared" si="3"/>
        <v>11334</v>
      </c>
      <c r="AA5" s="9">
        <v>579</v>
      </c>
      <c r="AB5" s="11"/>
      <c r="AC5" s="1">
        <v>1076</v>
      </c>
      <c r="AD5" s="11"/>
      <c r="AE5" s="9">
        <v>2921</v>
      </c>
      <c r="AF5" s="9">
        <v>3360</v>
      </c>
      <c r="AG5" s="9">
        <v>3398</v>
      </c>
      <c r="AH5" s="9">
        <v>6312</v>
      </c>
    </row>
    <row r="6" spans="1:34">
      <c r="A6" s="17" t="s">
        <v>36</v>
      </c>
      <c r="B6" s="9">
        <v>91426</v>
      </c>
      <c r="C6" s="1">
        <f t="shared" si="0"/>
        <v>1244</v>
      </c>
      <c r="D6" s="1"/>
      <c r="E6" s="9">
        <v>1044</v>
      </c>
      <c r="F6" s="9">
        <v>200</v>
      </c>
      <c r="G6" s="1"/>
      <c r="H6" s="12"/>
      <c r="I6" s="1"/>
      <c r="J6" s="1">
        <f t="shared" si="1"/>
        <v>90182</v>
      </c>
      <c r="K6" s="9">
        <v>1588</v>
      </c>
      <c r="L6" s="12"/>
      <c r="M6" s="9">
        <v>11724</v>
      </c>
      <c r="N6" s="12"/>
      <c r="O6" s="9">
        <v>18387</v>
      </c>
      <c r="P6" s="9">
        <v>28733</v>
      </c>
      <c r="Q6" s="9">
        <v>29750</v>
      </c>
      <c r="R6" s="9">
        <v>100769</v>
      </c>
      <c r="S6" s="1">
        <f t="shared" si="2"/>
        <v>1244</v>
      </c>
      <c r="T6" s="1"/>
      <c r="U6" s="9">
        <v>1044</v>
      </c>
      <c r="V6" s="9">
        <v>200</v>
      </c>
      <c r="W6" s="11"/>
      <c r="X6" s="11"/>
      <c r="Y6" s="1"/>
      <c r="Z6" s="1">
        <f t="shared" si="3"/>
        <v>99524</v>
      </c>
      <c r="AA6" s="9">
        <v>1839</v>
      </c>
      <c r="AB6" s="11"/>
      <c r="AC6" s="1">
        <v>11724</v>
      </c>
      <c r="AD6" s="11"/>
      <c r="AE6" s="9">
        <v>22321</v>
      </c>
      <c r="AF6" s="9">
        <v>32502</v>
      </c>
      <c r="AG6" s="9">
        <v>31138</v>
      </c>
      <c r="AH6" s="9">
        <v>1899</v>
      </c>
    </row>
    <row r="7" spans="1:34">
      <c r="A7" s="17" t="s">
        <v>37</v>
      </c>
      <c r="B7" s="9">
        <v>67475</v>
      </c>
      <c r="C7" s="1">
        <f t="shared" si="0"/>
        <v>1035</v>
      </c>
      <c r="D7" s="1"/>
      <c r="E7" s="9">
        <v>730</v>
      </c>
      <c r="F7" s="9">
        <v>305</v>
      </c>
      <c r="G7" s="1"/>
      <c r="H7" s="12"/>
      <c r="I7" s="1"/>
      <c r="J7" s="1">
        <f t="shared" si="1"/>
        <v>66441</v>
      </c>
      <c r="K7" s="9">
        <v>1018</v>
      </c>
      <c r="L7" s="12"/>
      <c r="M7" s="9">
        <v>7657</v>
      </c>
      <c r="N7" s="12"/>
      <c r="O7" s="9">
        <v>14829</v>
      </c>
      <c r="P7" s="9">
        <v>19661</v>
      </c>
      <c r="Q7" s="9">
        <v>23276</v>
      </c>
      <c r="R7" s="9">
        <v>71853</v>
      </c>
      <c r="S7" s="1">
        <f t="shared" si="2"/>
        <v>1035</v>
      </c>
      <c r="T7" s="1"/>
      <c r="U7" s="9">
        <v>730</v>
      </c>
      <c r="V7" s="9">
        <v>305</v>
      </c>
      <c r="W7" s="11"/>
      <c r="X7" s="11"/>
      <c r="Y7" s="1"/>
      <c r="Z7" s="1">
        <f t="shared" si="3"/>
        <v>70817</v>
      </c>
      <c r="AA7" s="9">
        <v>1284</v>
      </c>
      <c r="AB7" s="11"/>
      <c r="AC7" s="1">
        <v>8802</v>
      </c>
      <c r="AD7" s="11"/>
      <c r="AE7" s="9">
        <v>16482</v>
      </c>
      <c r="AF7" s="9">
        <v>20883</v>
      </c>
      <c r="AG7" s="9">
        <v>23366</v>
      </c>
      <c r="AH7" s="9">
        <v>762</v>
      </c>
    </row>
    <row r="8" spans="1:34">
      <c r="A8" s="17" t="s">
        <v>38</v>
      </c>
      <c r="B8" s="9">
        <v>103078</v>
      </c>
      <c r="C8" s="1">
        <f t="shared" si="0"/>
        <v>767</v>
      </c>
      <c r="D8" s="1"/>
      <c r="E8" s="9">
        <v>767</v>
      </c>
      <c r="F8" s="12"/>
      <c r="G8" s="1"/>
      <c r="H8" s="12"/>
      <c r="I8" s="1"/>
      <c r="J8" s="1">
        <f t="shared" si="1"/>
        <v>102310</v>
      </c>
      <c r="K8" s="9">
        <v>468</v>
      </c>
      <c r="L8" s="12"/>
      <c r="M8" s="9">
        <v>10111</v>
      </c>
      <c r="N8" s="12"/>
      <c r="O8" s="9">
        <v>31501</v>
      </c>
      <c r="P8" s="9">
        <v>38991</v>
      </c>
      <c r="Q8" s="9">
        <v>21239</v>
      </c>
      <c r="R8" s="9">
        <v>106019</v>
      </c>
      <c r="S8" s="1">
        <f t="shared" si="2"/>
        <v>1495</v>
      </c>
      <c r="T8" s="1"/>
      <c r="U8" s="9">
        <v>767</v>
      </c>
      <c r="V8" s="11"/>
      <c r="W8" s="9">
        <v>728</v>
      </c>
      <c r="X8" s="11"/>
      <c r="Y8" s="1"/>
      <c r="Z8" s="1">
        <f t="shared" si="3"/>
        <v>104523</v>
      </c>
      <c r="AA8" s="9">
        <v>468</v>
      </c>
      <c r="AB8" s="11"/>
      <c r="AC8" s="1">
        <v>9940</v>
      </c>
      <c r="AD8" s="11"/>
      <c r="AE8" s="9">
        <v>32998</v>
      </c>
      <c r="AF8" s="9">
        <v>39875</v>
      </c>
      <c r="AG8" s="9">
        <v>21242</v>
      </c>
      <c r="AH8" s="9">
        <v>286</v>
      </c>
    </row>
    <row r="9" spans="1:34">
      <c r="A9" s="17" t="s">
        <v>39</v>
      </c>
      <c r="B9" s="10">
        <v>45955</v>
      </c>
      <c r="C9" s="1">
        <f t="shared" si="0"/>
        <v>0</v>
      </c>
      <c r="D9" s="1"/>
      <c r="E9" s="11"/>
      <c r="F9" s="12"/>
      <c r="G9" s="1"/>
      <c r="H9" s="12"/>
      <c r="I9" s="1"/>
      <c r="J9" s="1">
        <f t="shared" si="1"/>
        <v>45955</v>
      </c>
      <c r="K9" s="12"/>
      <c r="L9" s="12"/>
      <c r="M9" s="9">
        <v>6452</v>
      </c>
      <c r="N9" s="12"/>
      <c r="O9" s="9">
        <v>14136</v>
      </c>
      <c r="P9" s="9">
        <v>25332</v>
      </c>
      <c r="Q9" s="9">
        <v>35</v>
      </c>
      <c r="R9" s="8">
        <v>60811</v>
      </c>
      <c r="S9" s="1">
        <f t="shared" si="2"/>
        <v>193</v>
      </c>
      <c r="T9" s="1"/>
      <c r="U9" s="11"/>
      <c r="V9" s="11"/>
      <c r="W9" s="9">
        <v>193</v>
      </c>
      <c r="X9" s="11"/>
      <c r="Y9" s="1"/>
      <c r="Z9" s="1">
        <f t="shared" si="3"/>
        <v>60616</v>
      </c>
      <c r="AA9" s="11"/>
      <c r="AB9" s="11"/>
      <c r="AC9" s="1">
        <v>8009</v>
      </c>
      <c r="AD9" s="11"/>
      <c r="AE9" s="9">
        <v>18369</v>
      </c>
      <c r="AF9" s="9">
        <v>34200</v>
      </c>
      <c r="AG9" s="9">
        <v>38</v>
      </c>
      <c r="AH9" s="9">
        <v>1425</v>
      </c>
    </row>
    <row r="10" spans="1:34">
      <c r="A10" s="17" t="s">
        <v>40</v>
      </c>
      <c r="B10" s="10">
        <v>28475</v>
      </c>
      <c r="C10" s="1">
        <f t="shared" si="0"/>
        <v>0</v>
      </c>
      <c r="D10" s="1"/>
      <c r="E10" s="11"/>
      <c r="F10" s="12"/>
      <c r="G10" s="1"/>
      <c r="H10" s="12"/>
      <c r="I10" s="1"/>
      <c r="J10" s="1">
        <f t="shared" si="1"/>
        <v>28475</v>
      </c>
      <c r="K10" s="12"/>
      <c r="L10" s="12"/>
      <c r="M10" s="9">
        <v>2693</v>
      </c>
      <c r="N10" s="12"/>
      <c r="O10" s="9">
        <v>9356</v>
      </c>
      <c r="P10" s="9">
        <v>16382</v>
      </c>
      <c r="Q10" s="9">
        <v>44</v>
      </c>
      <c r="R10" s="8">
        <v>35427</v>
      </c>
      <c r="S10" s="1">
        <f t="shared" si="2"/>
        <v>0</v>
      </c>
      <c r="T10" s="1"/>
      <c r="U10" s="11"/>
      <c r="V10" s="11"/>
      <c r="W10" s="11"/>
      <c r="X10" s="11"/>
      <c r="Y10" s="1"/>
      <c r="Z10" s="1">
        <f t="shared" si="3"/>
        <v>35428</v>
      </c>
      <c r="AA10" s="11"/>
      <c r="AB10" s="11"/>
      <c r="AC10" s="1">
        <v>3377</v>
      </c>
      <c r="AD10" s="11"/>
      <c r="AE10" s="9">
        <v>11645</v>
      </c>
      <c r="AF10" s="9">
        <v>20362</v>
      </c>
      <c r="AG10" s="9">
        <v>44</v>
      </c>
      <c r="AH10" s="9">
        <v>266</v>
      </c>
    </row>
    <row r="11" spans="1:34">
      <c r="A11" s="17" t="s">
        <v>41</v>
      </c>
      <c r="B11" s="9">
        <v>53215</v>
      </c>
      <c r="C11" s="1">
        <f t="shared" si="0"/>
        <v>0</v>
      </c>
      <c r="D11" s="1"/>
      <c r="E11" s="11"/>
      <c r="F11" s="12"/>
      <c r="G11" s="1"/>
      <c r="H11" s="12"/>
      <c r="I11" s="1"/>
      <c r="J11" s="1">
        <f t="shared" si="1"/>
        <v>53215</v>
      </c>
      <c r="K11" s="12"/>
      <c r="L11" s="12"/>
      <c r="M11" s="9">
        <v>4491</v>
      </c>
      <c r="N11" s="12"/>
      <c r="O11" s="9">
        <v>12386</v>
      </c>
      <c r="P11" s="9">
        <v>23263</v>
      </c>
      <c r="Q11" s="9">
        <v>13075</v>
      </c>
      <c r="R11" s="9">
        <v>57870</v>
      </c>
      <c r="S11" s="1">
        <f t="shared" si="2"/>
        <v>0</v>
      </c>
      <c r="T11" s="1"/>
      <c r="U11" s="11"/>
      <c r="V11" s="11"/>
      <c r="W11" s="11"/>
      <c r="X11" s="11"/>
      <c r="Y11" s="1"/>
      <c r="Z11" s="1">
        <f t="shared" si="3"/>
        <v>57870</v>
      </c>
      <c r="AA11" s="11"/>
      <c r="AB11" s="11"/>
      <c r="AC11" s="1">
        <v>5012</v>
      </c>
      <c r="AD11" s="11"/>
      <c r="AE11" s="9">
        <v>14603</v>
      </c>
      <c r="AF11" s="9">
        <v>25059</v>
      </c>
      <c r="AG11" s="9">
        <v>13196</v>
      </c>
      <c r="AH11" s="9">
        <v>561</v>
      </c>
    </row>
    <row r="12" spans="1:34">
      <c r="A12" s="17" t="s">
        <v>42</v>
      </c>
      <c r="B12" s="9">
        <v>7290</v>
      </c>
      <c r="C12" s="1">
        <f t="shared" si="0"/>
        <v>106</v>
      </c>
      <c r="D12" s="1"/>
      <c r="E12" s="9">
        <v>106</v>
      </c>
      <c r="F12" s="12"/>
      <c r="G12" s="1"/>
      <c r="H12" s="12"/>
      <c r="I12" s="1"/>
      <c r="J12" s="1">
        <f t="shared" si="1"/>
        <v>7184</v>
      </c>
      <c r="K12" s="9">
        <v>74</v>
      </c>
      <c r="L12" s="12"/>
      <c r="M12" s="9">
        <v>757</v>
      </c>
      <c r="N12" s="12"/>
      <c r="O12" s="9">
        <v>2053</v>
      </c>
      <c r="P12" s="9">
        <v>961</v>
      </c>
      <c r="Q12" s="9">
        <v>3339</v>
      </c>
      <c r="R12" s="9">
        <v>9880</v>
      </c>
      <c r="S12" s="1">
        <f t="shared" si="2"/>
        <v>187</v>
      </c>
      <c r="T12" s="1"/>
      <c r="U12" s="9">
        <v>106</v>
      </c>
      <c r="V12" s="11"/>
      <c r="W12" s="9">
        <v>81</v>
      </c>
      <c r="X12" s="11"/>
      <c r="Y12" s="1"/>
      <c r="Z12" s="1">
        <f t="shared" si="3"/>
        <v>9692</v>
      </c>
      <c r="AA12" s="9">
        <v>147</v>
      </c>
      <c r="AB12" s="11"/>
      <c r="AC12" s="1">
        <v>1149</v>
      </c>
      <c r="AD12" s="11"/>
      <c r="AE12" s="9">
        <v>3601</v>
      </c>
      <c r="AF12" s="9">
        <v>993</v>
      </c>
      <c r="AG12" s="9">
        <v>3802</v>
      </c>
      <c r="AH12" s="9">
        <v>13627</v>
      </c>
    </row>
    <row r="13" spans="1:34">
      <c r="A13" s="17" t="s">
        <v>43</v>
      </c>
      <c r="B13" s="9">
        <v>73358</v>
      </c>
      <c r="C13" s="1">
        <f t="shared" si="0"/>
        <v>418</v>
      </c>
      <c r="D13" s="1"/>
      <c r="E13" s="9">
        <v>418</v>
      </c>
      <c r="F13" s="12"/>
      <c r="G13" s="1"/>
      <c r="H13" s="12"/>
      <c r="I13" s="1"/>
      <c r="J13" s="1">
        <f t="shared" si="1"/>
        <v>72940</v>
      </c>
      <c r="K13" s="9">
        <v>1015</v>
      </c>
      <c r="L13" s="12"/>
      <c r="M13" s="9">
        <v>9365</v>
      </c>
      <c r="N13" s="12"/>
      <c r="O13" s="9">
        <v>20536</v>
      </c>
      <c r="P13" s="9">
        <v>25336</v>
      </c>
      <c r="Q13" s="9">
        <v>16688</v>
      </c>
      <c r="R13" s="9">
        <v>93433</v>
      </c>
      <c r="S13" s="1">
        <f t="shared" si="2"/>
        <v>565</v>
      </c>
      <c r="T13" s="1"/>
      <c r="U13" s="9">
        <v>418</v>
      </c>
      <c r="V13" s="11"/>
      <c r="W13" s="9">
        <v>147</v>
      </c>
      <c r="X13" s="11"/>
      <c r="Y13" s="1"/>
      <c r="Z13" s="1">
        <f t="shared" si="3"/>
        <v>92868</v>
      </c>
      <c r="AA13" s="9">
        <v>1015</v>
      </c>
      <c r="AB13" s="11"/>
      <c r="AC13" s="1">
        <v>12315</v>
      </c>
      <c r="AD13" s="11"/>
      <c r="AE13" s="9">
        <v>28576</v>
      </c>
      <c r="AF13" s="9">
        <v>32234</v>
      </c>
      <c r="AG13" s="9">
        <v>18728</v>
      </c>
      <c r="AH13" s="9">
        <v>6305</v>
      </c>
    </row>
    <row r="14" spans="1:34">
      <c r="A14" s="17" t="s">
        <v>44</v>
      </c>
      <c r="B14" s="9">
        <v>46307</v>
      </c>
      <c r="C14" s="1">
        <f t="shared" si="0"/>
        <v>526</v>
      </c>
      <c r="D14" s="1"/>
      <c r="E14" s="9">
        <v>526</v>
      </c>
      <c r="F14" s="12"/>
      <c r="G14" s="1"/>
      <c r="H14" s="12"/>
      <c r="I14" s="1"/>
      <c r="J14" s="1">
        <f t="shared" si="1"/>
        <v>45780</v>
      </c>
      <c r="K14" s="9">
        <v>834</v>
      </c>
      <c r="L14" s="12"/>
      <c r="M14" s="9">
        <v>5846</v>
      </c>
      <c r="N14" s="12"/>
      <c r="O14" s="9">
        <v>11544</v>
      </c>
      <c r="P14" s="9">
        <v>15203</v>
      </c>
      <c r="Q14" s="9">
        <v>12353</v>
      </c>
      <c r="R14" s="9">
        <v>63924</v>
      </c>
      <c r="S14" s="1">
        <f t="shared" si="2"/>
        <v>998</v>
      </c>
      <c r="T14" s="1"/>
      <c r="U14" s="9">
        <v>526</v>
      </c>
      <c r="V14" s="11"/>
      <c r="W14" s="9">
        <v>472</v>
      </c>
      <c r="X14" s="11"/>
      <c r="Y14" s="1"/>
      <c r="Z14" s="1">
        <f t="shared" si="3"/>
        <v>62926</v>
      </c>
      <c r="AA14" s="9">
        <v>1187</v>
      </c>
      <c r="AB14" s="11"/>
      <c r="AC14" s="1">
        <v>8349</v>
      </c>
      <c r="AD14" s="11"/>
      <c r="AE14" s="9">
        <v>17123</v>
      </c>
      <c r="AF14" s="9">
        <v>22127</v>
      </c>
      <c r="AG14" s="9">
        <v>14140</v>
      </c>
      <c r="AH14" s="9">
        <v>5683</v>
      </c>
    </row>
    <row r="15" spans="1:34">
      <c r="A15" s="17" t="s">
        <v>45</v>
      </c>
      <c r="B15" s="9">
        <v>61174</v>
      </c>
      <c r="C15" s="1">
        <f t="shared" si="0"/>
        <v>1461</v>
      </c>
      <c r="D15" s="1"/>
      <c r="E15" s="9">
        <v>1461</v>
      </c>
      <c r="F15" s="12"/>
      <c r="G15" s="1"/>
      <c r="H15" s="12"/>
      <c r="I15" s="1"/>
      <c r="J15" s="1">
        <f t="shared" si="1"/>
        <v>59713</v>
      </c>
      <c r="K15" s="9">
        <v>614</v>
      </c>
      <c r="L15" s="12"/>
      <c r="M15" s="9">
        <v>5164</v>
      </c>
      <c r="N15" s="12"/>
      <c r="O15" s="9">
        <v>12252</v>
      </c>
      <c r="P15" s="9">
        <v>17131</v>
      </c>
      <c r="Q15" s="9">
        <v>24552</v>
      </c>
      <c r="R15" s="9">
        <v>70021</v>
      </c>
      <c r="S15" s="1">
        <f t="shared" si="2"/>
        <v>3044</v>
      </c>
      <c r="T15" s="1"/>
      <c r="U15" s="9">
        <v>1461</v>
      </c>
      <c r="V15" s="11"/>
      <c r="W15" s="9">
        <v>1583</v>
      </c>
      <c r="X15" s="11"/>
      <c r="Y15" s="1"/>
      <c r="Z15" s="1">
        <f t="shared" si="3"/>
        <v>66977</v>
      </c>
      <c r="AA15" s="9">
        <v>1223</v>
      </c>
      <c r="AB15" s="11"/>
      <c r="AC15" s="1">
        <v>5368</v>
      </c>
      <c r="AD15" s="11"/>
      <c r="AE15" s="9">
        <v>15726</v>
      </c>
      <c r="AF15" s="9">
        <v>19392</v>
      </c>
      <c r="AG15" s="9">
        <v>25268</v>
      </c>
      <c r="AH15" s="9">
        <v>1056</v>
      </c>
    </row>
    <row r="16" spans="1:34">
      <c r="A16" s="17" t="s">
        <v>46</v>
      </c>
      <c r="B16" s="10">
        <v>42427</v>
      </c>
      <c r="C16" s="1">
        <f t="shared" si="0"/>
        <v>0</v>
      </c>
      <c r="D16" s="1"/>
      <c r="E16" s="11"/>
      <c r="F16" s="12"/>
      <c r="G16" s="1"/>
      <c r="H16" s="12"/>
      <c r="I16" s="1"/>
      <c r="J16" s="1">
        <f t="shared" si="1"/>
        <v>42427</v>
      </c>
      <c r="K16" s="10">
        <v>342</v>
      </c>
      <c r="L16" s="12"/>
      <c r="M16" s="9">
        <v>4127</v>
      </c>
      <c r="N16" s="12"/>
      <c r="O16" s="9">
        <v>9217</v>
      </c>
      <c r="P16" s="9">
        <v>14904</v>
      </c>
      <c r="Q16" s="9">
        <v>13837</v>
      </c>
      <c r="R16" s="9">
        <v>48652</v>
      </c>
      <c r="S16" s="1">
        <f t="shared" si="2"/>
        <v>0</v>
      </c>
      <c r="T16" s="1"/>
      <c r="U16" s="11"/>
      <c r="V16" s="11"/>
      <c r="W16" s="11"/>
      <c r="X16" s="11"/>
      <c r="Y16" s="1"/>
      <c r="Z16" s="1">
        <f t="shared" si="3"/>
        <v>48652</v>
      </c>
      <c r="AA16" s="9">
        <v>342</v>
      </c>
      <c r="AB16" s="11"/>
      <c r="AC16" s="1">
        <v>5215</v>
      </c>
      <c r="AD16" s="11"/>
      <c r="AE16" s="9">
        <v>12309</v>
      </c>
      <c r="AF16" s="9">
        <v>16798</v>
      </c>
      <c r="AG16" s="9">
        <v>13988</v>
      </c>
      <c r="AH16" s="9">
        <v>1268</v>
      </c>
    </row>
    <row r="17" spans="1:34">
      <c r="A17" s="17" t="s">
        <v>47</v>
      </c>
      <c r="B17" s="9">
        <v>47699</v>
      </c>
      <c r="C17" s="1">
        <f t="shared" si="0"/>
        <v>450</v>
      </c>
      <c r="D17" s="1"/>
      <c r="E17" s="9">
        <v>450</v>
      </c>
      <c r="F17" s="12"/>
      <c r="G17" s="1"/>
      <c r="H17" s="12"/>
      <c r="I17" s="1"/>
      <c r="J17" s="1">
        <f t="shared" si="1"/>
        <v>47249</v>
      </c>
      <c r="K17" s="12"/>
      <c r="L17" s="12"/>
      <c r="M17" s="9">
        <v>3845</v>
      </c>
      <c r="N17" s="12"/>
      <c r="O17" s="9">
        <v>11485</v>
      </c>
      <c r="P17" s="9">
        <v>14804</v>
      </c>
      <c r="Q17" s="9">
        <v>17115</v>
      </c>
      <c r="R17" s="9">
        <v>50986</v>
      </c>
      <c r="S17" s="1">
        <f t="shared" si="2"/>
        <v>450</v>
      </c>
      <c r="T17" s="1"/>
      <c r="U17" s="9">
        <v>450</v>
      </c>
      <c r="V17" s="11"/>
      <c r="W17" s="11"/>
      <c r="X17" s="11"/>
      <c r="Y17" s="1"/>
      <c r="Z17" s="1">
        <f t="shared" si="3"/>
        <v>50537</v>
      </c>
      <c r="AA17" s="11"/>
      <c r="AB17" s="11"/>
      <c r="AC17" s="1">
        <v>4537</v>
      </c>
      <c r="AD17" s="11"/>
      <c r="AE17" s="9">
        <v>12968</v>
      </c>
      <c r="AF17" s="9">
        <v>15862</v>
      </c>
      <c r="AG17" s="9">
        <v>17170</v>
      </c>
      <c r="AH17" s="9">
        <v>743</v>
      </c>
    </row>
    <row r="18" spans="1:34">
      <c r="A18" s="17" t="s">
        <v>48</v>
      </c>
      <c r="B18" s="9">
        <v>86394</v>
      </c>
      <c r="C18" s="1">
        <f t="shared" si="0"/>
        <v>1544</v>
      </c>
      <c r="D18" s="1"/>
      <c r="E18" s="9">
        <v>1129</v>
      </c>
      <c r="F18" s="9">
        <v>415</v>
      </c>
      <c r="G18" s="1"/>
      <c r="H18" s="12"/>
      <c r="I18" s="1"/>
      <c r="J18" s="1">
        <f t="shared" si="1"/>
        <v>84850</v>
      </c>
      <c r="K18" s="9">
        <v>583</v>
      </c>
      <c r="L18" s="12"/>
      <c r="M18" s="9">
        <v>6808</v>
      </c>
      <c r="N18" s="12"/>
      <c r="O18" s="9">
        <v>19813</v>
      </c>
      <c r="P18" s="9">
        <v>26500</v>
      </c>
      <c r="Q18" s="9">
        <v>31146</v>
      </c>
      <c r="R18" s="9">
        <v>101893</v>
      </c>
      <c r="S18" s="1">
        <f t="shared" si="2"/>
        <v>1544</v>
      </c>
      <c r="T18" s="1"/>
      <c r="U18" s="9">
        <v>1129</v>
      </c>
      <c r="V18" s="9">
        <v>415</v>
      </c>
      <c r="W18" s="11"/>
      <c r="X18" s="11"/>
      <c r="Y18" s="1"/>
      <c r="Z18" s="1">
        <f t="shared" si="3"/>
        <v>100350</v>
      </c>
      <c r="AA18" s="9">
        <v>1166</v>
      </c>
      <c r="AB18" s="11"/>
      <c r="AC18" s="1">
        <v>8623</v>
      </c>
      <c r="AD18" s="11"/>
      <c r="AE18" s="9">
        <v>25018</v>
      </c>
      <c r="AF18" s="9">
        <v>31431</v>
      </c>
      <c r="AG18" s="9">
        <v>34112</v>
      </c>
      <c r="AH18" s="9">
        <v>5341</v>
      </c>
    </row>
    <row r="19" spans="1:34">
      <c r="A19" s="17" t="s">
        <v>49</v>
      </c>
      <c r="B19" s="9">
        <v>71153</v>
      </c>
      <c r="C19" s="1">
        <f t="shared" si="0"/>
        <v>722</v>
      </c>
      <c r="D19" s="1"/>
      <c r="E19" s="9">
        <v>722</v>
      </c>
      <c r="F19" s="12"/>
      <c r="G19" s="1"/>
      <c r="H19" s="12"/>
      <c r="I19" s="1"/>
      <c r="J19" s="1">
        <f t="shared" si="1"/>
        <v>70430</v>
      </c>
      <c r="K19" s="9">
        <v>343</v>
      </c>
      <c r="L19" s="12"/>
      <c r="M19" s="9">
        <v>5814</v>
      </c>
      <c r="N19" s="9">
        <v>95</v>
      </c>
      <c r="O19" s="9">
        <v>17514</v>
      </c>
      <c r="P19" s="9">
        <v>22787</v>
      </c>
      <c r="Q19" s="9">
        <v>23877</v>
      </c>
      <c r="R19" s="9">
        <v>75487</v>
      </c>
      <c r="S19" s="1">
        <f t="shared" si="2"/>
        <v>722</v>
      </c>
      <c r="T19" s="1"/>
      <c r="U19" s="9">
        <v>722</v>
      </c>
      <c r="V19" s="11"/>
      <c r="W19" s="11"/>
      <c r="X19" s="11"/>
      <c r="Y19" s="1"/>
      <c r="Z19" s="1">
        <f t="shared" si="3"/>
        <v>74765</v>
      </c>
      <c r="AA19" s="9">
        <v>343</v>
      </c>
      <c r="AB19" s="11"/>
      <c r="AC19" s="1">
        <v>7783</v>
      </c>
      <c r="AD19" s="9">
        <v>140</v>
      </c>
      <c r="AE19" s="9">
        <v>18629</v>
      </c>
      <c r="AF19" s="9">
        <v>23879</v>
      </c>
      <c r="AG19" s="9">
        <v>23991</v>
      </c>
      <c r="AH19" s="9">
        <v>973</v>
      </c>
    </row>
    <row r="20" spans="1:34">
      <c r="A20" s="17" t="s">
        <v>50</v>
      </c>
      <c r="B20" s="9">
        <v>66742</v>
      </c>
      <c r="C20" s="1">
        <f t="shared" si="0"/>
        <v>1185</v>
      </c>
      <c r="D20" s="1"/>
      <c r="E20" s="9">
        <v>1185</v>
      </c>
      <c r="F20" s="12"/>
      <c r="G20" s="1"/>
      <c r="H20" s="12"/>
      <c r="I20" s="1"/>
      <c r="J20" s="1">
        <f t="shared" si="1"/>
        <v>65557</v>
      </c>
      <c r="K20" s="9">
        <v>180</v>
      </c>
      <c r="L20" s="12"/>
      <c r="M20" s="9">
        <v>9996</v>
      </c>
      <c r="N20" s="12"/>
      <c r="O20" s="9">
        <v>13095</v>
      </c>
      <c r="P20" s="9">
        <v>20872</v>
      </c>
      <c r="Q20" s="9">
        <v>21414</v>
      </c>
      <c r="R20" s="9">
        <v>71120</v>
      </c>
      <c r="S20" s="1">
        <f t="shared" si="2"/>
        <v>2983</v>
      </c>
      <c r="T20" s="1"/>
      <c r="U20" s="9">
        <v>1185</v>
      </c>
      <c r="V20" s="11"/>
      <c r="W20" s="9">
        <v>1798</v>
      </c>
      <c r="X20" s="11"/>
      <c r="Y20" s="1"/>
      <c r="Z20" s="1">
        <f t="shared" si="3"/>
        <v>68136</v>
      </c>
      <c r="AA20" s="9">
        <v>180</v>
      </c>
      <c r="AB20" s="11"/>
      <c r="AC20" s="1">
        <v>9806</v>
      </c>
      <c r="AD20" s="11"/>
      <c r="AE20" s="9">
        <v>14351</v>
      </c>
      <c r="AF20" s="9">
        <v>22186</v>
      </c>
      <c r="AG20" s="9">
        <v>21613</v>
      </c>
      <c r="AH20" s="9">
        <v>1274</v>
      </c>
    </row>
    <row r="21" spans="1:34">
      <c r="A21" s="17" t="s">
        <v>51</v>
      </c>
      <c r="B21" s="9">
        <v>65823</v>
      </c>
      <c r="C21" s="1">
        <f t="shared" si="0"/>
        <v>1741</v>
      </c>
      <c r="D21" s="1"/>
      <c r="E21" s="9">
        <v>1741</v>
      </c>
      <c r="F21" s="12"/>
      <c r="G21" s="1"/>
      <c r="H21" s="12"/>
      <c r="I21" s="1"/>
      <c r="J21" s="1">
        <f t="shared" si="1"/>
        <v>64081</v>
      </c>
      <c r="K21" s="12"/>
      <c r="L21" s="12"/>
      <c r="M21" s="9">
        <v>5290</v>
      </c>
      <c r="N21" s="12"/>
      <c r="O21" s="9">
        <v>13491</v>
      </c>
      <c r="P21" s="9">
        <v>21882</v>
      </c>
      <c r="Q21" s="9">
        <v>23418</v>
      </c>
      <c r="R21" s="9">
        <v>68344</v>
      </c>
      <c r="S21" s="1">
        <f t="shared" si="2"/>
        <v>2598</v>
      </c>
      <c r="T21" s="1"/>
      <c r="U21" s="9">
        <v>1741</v>
      </c>
      <c r="V21" s="11"/>
      <c r="W21" s="9">
        <v>857</v>
      </c>
      <c r="X21" s="11"/>
      <c r="Y21" s="1"/>
      <c r="Z21" s="1">
        <f t="shared" si="3"/>
        <v>65746</v>
      </c>
      <c r="AA21" s="11"/>
      <c r="AB21" s="11"/>
      <c r="AC21" s="1">
        <v>4595</v>
      </c>
      <c r="AD21" s="11"/>
      <c r="AE21" s="9">
        <v>14413</v>
      </c>
      <c r="AF21" s="9">
        <v>23056</v>
      </c>
      <c r="AG21" s="9">
        <v>23682</v>
      </c>
      <c r="AH21" s="9">
        <v>645</v>
      </c>
    </row>
    <row r="22" spans="1:34">
      <c r="A22" s="17" t="s">
        <v>52</v>
      </c>
      <c r="B22" s="10">
        <v>54935</v>
      </c>
      <c r="C22" s="1">
        <f t="shared" si="0"/>
        <v>0</v>
      </c>
      <c r="D22" s="1"/>
      <c r="E22" s="11"/>
      <c r="F22" s="12"/>
      <c r="G22" s="1"/>
      <c r="H22" s="12"/>
      <c r="I22" s="1"/>
      <c r="J22" s="1">
        <f t="shared" si="1"/>
        <v>54935</v>
      </c>
      <c r="K22" s="12"/>
      <c r="L22" s="12"/>
      <c r="M22" s="9">
        <v>7207</v>
      </c>
      <c r="N22" s="12"/>
      <c r="O22" s="9">
        <v>17192</v>
      </c>
      <c r="P22" s="9">
        <v>25360</v>
      </c>
      <c r="Q22" s="9">
        <v>5176</v>
      </c>
      <c r="R22" s="9">
        <v>75515</v>
      </c>
      <c r="S22" s="1">
        <f t="shared" si="2"/>
        <v>0</v>
      </c>
      <c r="T22" s="1"/>
      <c r="U22" s="11"/>
      <c r="V22" s="11"/>
      <c r="W22" s="11"/>
      <c r="X22" s="11"/>
      <c r="Y22" s="1"/>
      <c r="Z22" s="1">
        <f t="shared" si="3"/>
        <v>75515</v>
      </c>
      <c r="AA22" s="11"/>
      <c r="AB22" s="11"/>
      <c r="AC22" s="1">
        <v>9961</v>
      </c>
      <c r="AD22" s="11"/>
      <c r="AE22" s="9">
        <v>23658</v>
      </c>
      <c r="AF22" s="9">
        <v>34643</v>
      </c>
      <c r="AG22" s="9">
        <v>7253</v>
      </c>
      <c r="AH22" s="9">
        <v>4398</v>
      </c>
    </row>
    <row r="23" spans="1:34">
      <c r="A23" s="17" t="s">
        <v>53</v>
      </c>
      <c r="B23" s="10">
        <v>69641</v>
      </c>
      <c r="C23" s="1">
        <f t="shared" si="0"/>
        <v>0</v>
      </c>
      <c r="D23" s="1"/>
      <c r="E23" s="11"/>
      <c r="F23" s="12"/>
      <c r="G23" s="1"/>
      <c r="H23" s="12"/>
      <c r="I23" s="1"/>
      <c r="J23" s="1">
        <f t="shared" si="1"/>
        <v>69641</v>
      </c>
      <c r="K23" s="12"/>
      <c r="L23" s="12"/>
      <c r="M23" s="9">
        <v>2223</v>
      </c>
      <c r="N23" s="12"/>
      <c r="O23" s="9">
        <v>14672</v>
      </c>
      <c r="P23" s="9">
        <v>20051</v>
      </c>
      <c r="Q23" s="9">
        <v>32695</v>
      </c>
      <c r="R23" s="8">
        <v>73827</v>
      </c>
      <c r="S23" s="1">
        <f t="shared" si="2"/>
        <v>0</v>
      </c>
      <c r="T23" s="1"/>
      <c r="U23" s="11"/>
      <c r="V23" s="11"/>
      <c r="W23" s="11"/>
      <c r="X23" s="11"/>
      <c r="Y23" s="1"/>
      <c r="Z23" s="1">
        <f t="shared" si="3"/>
        <v>73828</v>
      </c>
      <c r="AA23" s="11"/>
      <c r="AB23" s="11"/>
      <c r="AC23" s="1">
        <v>2350</v>
      </c>
      <c r="AD23" s="11"/>
      <c r="AE23" s="9">
        <v>16957</v>
      </c>
      <c r="AF23" s="9">
        <v>21386</v>
      </c>
      <c r="AG23" s="9">
        <v>33135</v>
      </c>
      <c r="AH23" s="9">
        <v>2354</v>
      </c>
    </row>
    <row r="24" spans="1:34">
      <c r="A24" s="17" t="s">
        <v>54</v>
      </c>
      <c r="B24" s="10">
        <v>10426</v>
      </c>
      <c r="C24" s="1">
        <f t="shared" si="0"/>
        <v>0</v>
      </c>
      <c r="D24" s="1"/>
      <c r="E24" s="11"/>
      <c r="F24" s="12"/>
      <c r="G24" s="1"/>
      <c r="H24" s="12"/>
      <c r="I24" s="1"/>
      <c r="J24" s="1">
        <f t="shared" si="1"/>
        <v>10427</v>
      </c>
      <c r="K24" s="12"/>
      <c r="L24" s="12"/>
      <c r="M24" s="12"/>
      <c r="N24" s="12"/>
      <c r="O24" s="9">
        <v>4030</v>
      </c>
      <c r="P24" s="9">
        <v>3713</v>
      </c>
      <c r="Q24" s="9">
        <v>2684</v>
      </c>
      <c r="R24" s="10">
        <v>10426</v>
      </c>
      <c r="S24" s="1">
        <f t="shared" si="2"/>
        <v>0</v>
      </c>
      <c r="T24" s="1"/>
      <c r="U24" s="11"/>
      <c r="V24" s="11"/>
      <c r="W24" s="11"/>
      <c r="X24" s="11"/>
      <c r="Y24" s="1"/>
      <c r="Z24" s="1">
        <f t="shared" si="3"/>
        <v>10427</v>
      </c>
      <c r="AA24" s="11"/>
      <c r="AB24" s="11"/>
      <c r="AC24" s="1">
        <v>0</v>
      </c>
      <c r="AD24" s="11"/>
      <c r="AE24" s="9">
        <v>4030</v>
      </c>
      <c r="AF24" s="9">
        <v>3713</v>
      </c>
      <c r="AG24" s="9">
        <v>2684</v>
      </c>
      <c r="AH24" s="9">
        <v>101</v>
      </c>
    </row>
    <row r="25" spans="1:34">
      <c r="A25" s="17" t="s">
        <v>55</v>
      </c>
      <c r="B25" s="9">
        <v>31399</v>
      </c>
      <c r="C25" s="1">
        <f t="shared" si="0"/>
        <v>676</v>
      </c>
      <c r="D25" s="1"/>
      <c r="E25" s="9">
        <v>676</v>
      </c>
      <c r="F25" s="12"/>
      <c r="G25" s="1"/>
      <c r="H25" s="12"/>
      <c r="I25" s="1"/>
      <c r="J25" s="1">
        <f t="shared" si="1"/>
        <v>30723</v>
      </c>
      <c r="K25" s="12"/>
      <c r="L25" s="12"/>
      <c r="M25" s="9">
        <v>2727</v>
      </c>
      <c r="N25" s="12"/>
      <c r="O25" s="9">
        <v>7182</v>
      </c>
      <c r="P25" s="9">
        <v>9561</v>
      </c>
      <c r="Q25" s="9">
        <v>11253</v>
      </c>
      <c r="R25" s="10">
        <v>35739</v>
      </c>
      <c r="S25" s="1">
        <f t="shared" si="2"/>
        <v>676</v>
      </c>
      <c r="T25" s="1"/>
      <c r="U25" s="10">
        <v>676</v>
      </c>
      <c r="V25" s="11"/>
      <c r="W25" s="11"/>
      <c r="X25" s="11"/>
      <c r="Y25" s="1"/>
      <c r="Z25" s="1">
        <f t="shared" si="3"/>
        <v>35063</v>
      </c>
      <c r="AA25" s="11"/>
      <c r="AB25" s="11"/>
      <c r="AC25" s="1">
        <v>3484</v>
      </c>
      <c r="AD25" s="11"/>
      <c r="AE25" s="8">
        <v>8952</v>
      </c>
      <c r="AF25" s="8">
        <v>10856</v>
      </c>
      <c r="AG25" s="8">
        <v>11771</v>
      </c>
      <c r="AH25" s="8">
        <v>925</v>
      </c>
    </row>
    <row r="26" spans="1:34">
      <c r="A26" s="17" t="s">
        <v>56</v>
      </c>
      <c r="B26" s="8">
        <v>84637</v>
      </c>
      <c r="C26" s="1">
        <f t="shared" si="0"/>
        <v>854</v>
      </c>
      <c r="D26" s="1"/>
      <c r="E26" s="8">
        <v>854</v>
      </c>
      <c r="F26" s="12"/>
      <c r="G26" s="1"/>
      <c r="H26" s="12"/>
      <c r="I26" s="1"/>
      <c r="J26" s="1">
        <f t="shared" si="1"/>
        <v>83783</v>
      </c>
      <c r="K26" s="12"/>
      <c r="L26" s="12"/>
      <c r="M26" s="9">
        <v>10184</v>
      </c>
      <c r="N26" s="12"/>
      <c r="O26" s="9">
        <v>17125</v>
      </c>
      <c r="P26" s="9">
        <v>26992</v>
      </c>
      <c r="Q26" s="9">
        <v>29482</v>
      </c>
      <c r="R26" s="10">
        <v>95188</v>
      </c>
      <c r="S26" s="1">
        <f t="shared" si="2"/>
        <v>1094</v>
      </c>
      <c r="T26" s="1"/>
      <c r="U26" s="10">
        <v>854</v>
      </c>
      <c r="V26" s="11"/>
      <c r="W26" s="9">
        <v>240</v>
      </c>
      <c r="X26" s="11"/>
      <c r="Y26" s="1"/>
      <c r="Z26" s="1">
        <f t="shared" si="3"/>
        <v>94094</v>
      </c>
      <c r="AA26" s="11"/>
      <c r="AB26" s="11"/>
      <c r="AC26" s="1">
        <v>14180</v>
      </c>
      <c r="AD26" s="11"/>
      <c r="AE26" s="9">
        <v>21168</v>
      </c>
      <c r="AF26" s="9">
        <v>29030</v>
      </c>
      <c r="AG26" s="9">
        <v>29716</v>
      </c>
      <c r="AH26" s="9">
        <v>1740</v>
      </c>
    </row>
    <row r="27" spans="1:34">
      <c r="A27" s="17" t="s">
        <v>57</v>
      </c>
      <c r="B27" s="10">
        <v>50161</v>
      </c>
      <c r="C27" s="1">
        <f t="shared" si="0"/>
        <v>0</v>
      </c>
      <c r="D27" s="1"/>
      <c r="E27" s="11"/>
      <c r="F27" s="12"/>
      <c r="G27" s="1"/>
      <c r="H27" s="12"/>
      <c r="I27" s="1"/>
      <c r="J27" s="1">
        <f t="shared" si="1"/>
        <v>50162</v>
      </c>
      <c r="K27" s="12"/>
      <c r="L27" s="12"/>
      <c r="M27" s="9">
        <v>3498</v>
      </c>
      <c r="N27" s="12"/>
      <c r="O27" s="9">
        <v>11974</v>
      </c>
      <c r="P27" s="9">
        <v>16937</v>
      </c>
      <c r="Q27" s="9">
        <v>17753</v>
      </c>
      <c r="R27" s="10">
        <v>50316</v>
      </c>
      <c r="S27" s="1">
        <f t="shared" si="2"/>
        <v>0</v>
      </c>
      <c r="T27" s="1"/>
      <c r="U27" s="11"/>
      <c r="V27" s="11"/>
      <c r="W27" s="11"/>
      <c r="X27" s="11"/>
      <c r="Y27" s="1"/>
      <c r="Z27" s="1">
        <f t="shared" si="3"/>
        <v>50316</v>
      </c>
      <c r="AA27" s="11"/>
      <c r="AB27" s="11"/>
      <c r="AC27" s="1">
        <v>3498</v>
      </c>
      <c r="AD27" s="11"/>
      <c r="AE27" s="9">
        <v>11973</v>
      </c>
      <c r="AF27" s="9">
        <v>17013</v>
      </c>
      <c r="AG27" s="9">
        <v>17832</v>
      </c>
      <c r="AH27" s="9">
        <v>84</v>
      </c>
    </row>
    <row r="28" spans="1:34">
      <c r="A28" s="17" t="s">
        <v>58</v>
      </c>
      <c r="B28" s="9">
        <v>85227</v>
      </c>
      <c r="C28" s="1">
        <f t="shared" si="0"/>
        <v>0</v>
      </c>
      <c r="D28" s="1"/>
      <c r="E28" s="11"/>
      <c r="F28" s="12"/>
      <c r="G28" s="1"/>
      <c r="H28" s="12"/>
      <c r="I28" s="1"/>
      <c r="J28" s="1">
        <f t="shared" si="1"/>
        <v>85227</v>
      </c>
      <c r="K28" s="12"/>
      <c r="L28" s="12"/>
      <c r="M28" s="9">
        <v>12484</v>
      </c>
      <c r="N28" s="12"/>
      <c r="O28" s="9">
        <v>15258</v>
      </c>
      <c r="P28" s="9">
        <v>24031</v>
      </c>
      <c r="Q28" s="9">
        <v>33454</v>
      </c>
      <c r="R28" s="8">
        <v>85915</v>
      </c>
      <c r="S28" s="1">
        <f t="shared" si="2"/>
        <v>562</v>
      </c>
      <c r="T28" s="1"/>
      <c r="U28" s="11"/>
      <c r="V28" s="11"/>
      <c r="W28" s="9">
        <v>562</v>
      </c>
      <c r="X28" s="11"/>
      <c r="Y28" s="1"/>
      <c r="Z28" s="1">
        <f t="shared" si="3"/>
        <v>85353</v>
      </c>
      <c r="AA28" s="11"/>
      <c r="AB28" s="11"/>
      <c r="AC28" s="1">
        <v>12024</v>
      </c>
      <c r="AD28" s="11"/>
      <c r="AE28" s="9">
        <v>15366</v>
      </c>
      <c r="AF28" s="9">
        <v>24469</v>
      </c>
      <c r="AG28" s="9">
        <v>33494</v>
      </c>
      <c r="AH28" s="9">
        <v>414</v>
      </c>
    </row>
    <row r="29" spans="1:34">
      <c r="A29" s="17" t="s">
        <v>59</v>
      </c>
      <c r="B29" s="8">
        <v>19429</v>
      </c>
      <c r="C29" s="1">
        <f t="shared" si="0"/>
        <v>423</v>
      </c>
      <c r="D29" s="1"/>
      <c r="E29" s="11"/>
      <c r="F29" s="12"/>
      <c r="G29" s="1"/>
      <c r="H29" s="9">
        <v>423</v>
      </c>
      <c r="I29" s="1"/>
      <c r="J29" s="1">
        <f t="shared" si="1"/>
        <v>19007</v>
      </c>
      <c r="K29" s="12"/>
      <c r="L29" s="12"/>
      <c r="M29" s="12"/>
      <c r="N29" s="12"/>
      <c r="O29" s="9">
        <v>3112</v>
      </c>
      <c r="P29" s="9">
        <v>9126</v>
      </c>
      <c r="Q29" s="9">
        <v>6769</v>
      </c>
      <c r="R29" s="10">
        <v>19708</v>
      </c>
      <c r="S29" s="1">
        <f t="shared" si="2"/>
        <v>423</v>
      </c>
      <c r="T29" s="1"/>
      <c r="U29" s="11"/>
      <c r="V29" s="11"/>
      <c r="W29" s="11"/>
      <c r="X29" s="8">
        <v>423</v>
      </c>
      <c r="Y29" s="1"/>
      <c r="Z29" s="1">
        <f t="shared" si="3"/>
        <v>19286</v>
      </c>
      <c r="AA29" s="11"/>
      <c r="AB29" s="11"/>
      <c r="AC29" s="1">
        <v>0</v>
      </c>
      <c r="AD29" s="11"/>
      <c r="AE29" s="8">
        <v>3391</v>
      </c>
      <c r="AF29" s="8">
        <v>9126</v>
      </c>
      <c r="AG29" s="8">
        <v>6769</v>
      </c>
      <c r="AH29" s="8">
        <v>7</v>
      </c>
    </row>
    <row r="30" spans="1:34">
      <c r="A30" s="17" t="s">
        <v>60</v>
      </c>
      <c r="B30" s="8">
        <v>38998</v>
      </c>
      <c r="C30" s="1">
        <f t="shared" si="0"/>
        <v>1276</v>
      </c>
      <c r="D30" s="1"/>
      <c r="E30" s="8">
        <v>968</v>
      </c>
      <c r="F30" s="8">
        <v>308</v>
      </c>
      <c r="G30" s="1"/>
      <c r="H30" s="12"/>
      <c r="I30" s="1"/>
      <c r="J30" s="1">
        <f t="shared" si="1"/>
        <v>37722</v>
      </c>
      <c r="K30" s="8">
        <v>299</v>
      </c>
      <c r="L30" s="8">
        <v>1566</v>
      </c>
      <c r="M30" s="8">
        <v>565</v>
      </c>
      <c r="N30" s="8">
        <v>8940</v>
      </c>
      <c r="O30" s="12"/>
      <c r="P30" s="8">
        <v>16514</v>
      </c>
      <c r="Q30" s="8">
        <v>9838</v>
      </c>
      <c r="R30" s="8">
        <v>57486</v>
      </c>
      <c r="S30" s="1">
        <f t="shared" si="2"/>
        <v>1570</v>
      </c>
      <c r="T30" s="1"/>
      <c r="U30" s="8">
        <v>968</v>
      </c>
      <c r="V30" s="8">
        <v>308</v>
      </c>
      <c r="W30" s="10">
        <v>294</v>
      </c>
      <c r="X30" s="11"/>
      <c r="Y30" s="1"/>
      <c r="Z30" s="1">
        <f t="shared" si="3"/>
        <v>55916</v>
      </c>
      <c r="AA30" s="8">
        <v>299</v>
      </c>
      <c r="AB30" s="8">
        <v>2475</v>
      </c>
      <c r="AC30" s="1">
        <v>271</v>
      </c>
      <c r="AD30" s="10">
        <v>10395</v>
      </c>
      <c r="AE30" s="10">
        <v>327</v>
      </c>
      <c r="AF30" s="10">
        <v>24506</v>
      </c>
      <c r="AG30" s="10">
        <v>17643</v>
      </c>
      <c r="AH30" s="10">
        <v>1353</v>
      </c>
    </row>
    <row r="31" spans="1:34">
      <c r="A31" s="17" t="s">
        <v>61</v>
      </c>
      <c r="B31" s="8">
        <v>61321</v>
      </c>
      <c r="C31" s="1">
        <f t="shared" si="0"/>
        <v>2599</v>
      </c>
      <c r="D31" s="1"/>
      <c r="E31" s="8">
        <v>2599</v>
      </c>
      <c r="F31" s="12"/>
      <c r="G31" s="1"/>
      <c r="H31" s="12"/>
      <c r="I31" s="1"/>
      <c r="J31" s="1">
        <f t="shared" si="1"/>
        <v>58722</v>
      </c>
      <c r="K31" s="12"/>
      <c r="L31" s="8">
        <v>3501</v>
      </c>
      <c r="M31" s="12"/>
      <c r="N31" s="10">
        <v>10531</v>
      </c>
      <c r="O31" s="10">
        <v>824</v>
      </c>
      <c r="P31" s="10">
        <v>22637</v>
      </c>
      <c r="Q31" s="10">
        <v>21229</v>
      </c>
      <c r="R31" s="10">
        <v>64363</v>
      </c>
      <c r="S31" s="1">
        <f t="shared" si="2"/>
        <v>2599</v>
      </c>
      <c r="T31" s="1"/>
      <c r="U31" s="10">
        <v>2599</v>
      </c>
      <c r="V31" s="11"/>
      <c r="W31" s="11"/>
      <c r="X31" s="11"/>
      <c r="Y31" s="1"/>
      <c r="Z31" s="1">
        <f t="shared" si="3"/>
        <v>61764</v>
      </c>
      <c r="AA31" s="11"/>
      <c r="AB31" s="10">
        <v>5557</v>
      </c>
      <c r="AC31" s="1">
        <v>0</v>
      </c>
      <c r="AD31" s="9">
        <v>11040</v>
      </c>
      <c r="AE31" s="9">
        <v>835</v>
      </c>
      <c r="AF31" s="9">
        <v>23066</v>
      </c>
      <c r="AG31" s="9">
        <v>21266</v>
      </c>
      <c r="AH31" s="9">
        <v>169</v>
      </c>
    </row>
    <row r="32" spans="1:34">
      <c r="A32" s="17" t="s">
        <v>62</v>
      </c>
      <c r="B32" s="10">
        <v>29159</v>
      </c>
      <c r="C32" s="1">
        <f t="shared" si="0"/>
        <v>609</v>
      </c>
      <c r="D32" s="1"/>
      <c r="E32" s="11"/>
      <c r="F32" s="12"/>
      <c r="G32" s="1"/>
      <c r="H32" s="10">
        <v>609</v>
      </c>
      <c r="I32" s="1"/>
      <c r="J32" s="1">
        <f t="shared" si="1"/>
        <v>28549</v>
      </c>
      <c r="K32" s="12"/>
      <c r="L32" s="10">
        <v>2832</v>
      </c>
      <c r="M32" s="12"/>
      <c r="N32" s="10">
        <v>6296</v>
      </c>
      <c r="O32" s="12"/>
      <c r="P32" s="10">
        <v>11773</v>
      </c>
      <c r="Q32" s="10">
        <v>7648</v>
      </c>
      <c r="R32" s="10">
        <v>30760</v>
      </c>
      <c r="S32" s="1">
        <f t="shared" si="2"/>
        <v>1217</v>
      </c>
      <c r="T32" s="1"/>
      <c r="U32" s="11"/>
      <c r="V32" s="11"/>
      <c r="W32" s="11"/>
      <c r="X32" s="9">
        <v>1217</v>
      </c>
      <c r="Y32" s="1"/>
      <c r="Z32" s="1">
        <f t="shared" si="3"/>
        <v>29543</v>
      </c>
      <c r="AA32" s="11"/>
      <c r="AB32" s="10">
        <v>3009</v>
      </c>
      <c r="AC32" s="1">
        <v>0</v>
      </c>
      <c r="AD32" s="9">
        <v>6411</v>
      </c>
      <c r="AE32" s="11"/>
      <c r="AF32" s="9">
        <v>12387</v>
      </c>
      <c r="AG32" s="9">
        <v>7736</v>
      </c>
      <c r="AH32" s="9">
        <v>118</v>
      </c>
    </row>
    <row r="33" spans="1:34">
      <c r="A33" s="17" t="s">
        <v>63</v>
      </c>
      <c r="B33" s="9">
        <v>13216</v>
      </c>
      <c r="C33" s="1">
        <f t="shared" si="0"/>
        <v>300</v>
      </c>
      <c r="D33" s="1"/>
      <c r="E33" s="9">
        <v>194</v>
      </c>
      <c r="F33" s="8">
        <v>106</v>
      </c>
      <c r="G33" s="1"/>
      <c r="H33" s="12"/>
      <c r="I33" s="1"/>
      <c r="J33" s="1">
        <f t="shared" si="1"/>
        <v>12916</v>
      </c>
      <c r="K33" s="12"/>
      <c r="L33" s="8">
        <v>1006</v>
      </c>
      <c r="M33" s="12"/>
      <c r="N33" s="9">
        <v>1008</v>
      </c>
      <c r="O33" s="9">
        <v>1424</v>
      </c>
      <c r="P33" s="9">
        <v>5697</v>
      </c>
      <c r="Q33" s="9">
        <v>3781</v>
      </c>
      <c r="R33" s="9">
        <v>17618</v>
      </c>
      <c r="S33" s="1">
        <f t="shared" si="2"/>
        <v>300</v>
      </c>
      <c r="T33" s="1"/>
      <c r="U33" s="9">
        <v>194</v>
      </c>
      <c r="V33" s="9">
        <v>106</v>
      </c>
      <c r="W33" s="11"/>
      <c r="X33" s="11"/>
      <c r="Y33" s="1"/>
      <c r="Z33" s="1">
        <f t="shared" si="3"/>
        <v>17317</v>
      </c>
      <c r="AA33" s="11"/>
      <c r="AB33" s="9">
        <v>1916</v>
      </c>
      <c r="AC33" s="1">
        <v>0</v>
      </c>
      <c r="AD33" s="9">
        <v>2196</v>
      </c>
      <c r="AE33" s="9">
        <v>2311</v>
      </c>
      <c r="AF33" s="9">
        <v>6936</v>
      </c>
      <c r="AG33" s="9">
        <v>3958</v>
      </c>
      <c r="AH33" s="9">
        <v>127</v>
      </c>
    </row>
    <row r="34" spans="1:34">
      <c r="A34" s="17" t="s">
        <v>64</v>
      </c>
      <c r="B34" s="9">
        <v>75539</v>
      </c>
      <c r="C34" s="1">
        <f t="shared" si="0"/>
        <v>166</v>
      </c>
      <c r="D34" s="1"/>
      <c r="E34" s="9">
        <v>166</v>
      </c>
      <c r="F34" s="12"/>
      <c r="G34" s="1"/>
      <c r="H34" s="12"/>
      <c r="I34" s="1"/>
      <c r="J34" s="1">
        <f t="shared" si="1"/>
        <v>75373</v>
      </c>
      <c r="K34" s="12"/>
      <c r="L34" s="9">
        <v>5677</v>
      </c>
      <c r="M34" s="10">
        <v>196</v>
      </c>
      <c r="N34" s="12"/>
      <c r="O34" s="10">
        <v>20150</v>
      </c>
      <c r="P34" s="10">
        <v>25020</v>
      </c>
      <c r="Q34" s="10">
        <v>24330</v>
      </c>
      <c r="R34" s="9">
        <v>78265</v>
      </c>
      <c r="S34" s="1">
        <f t="shared" si="2"/>
        <v>166</v>
      </c>
      <c r="T34" s="1"/>
      <c r="U34" s="9">
        <v>166</v>
      </c>
      <c r="V34" s="11"/>
      <c r="W34" s="11"/>
      <c r="X34" s="11"/>
      <c r="Y34" s="1"/>
      <c r="Z34" s="1">
        <f t="shared" si="3"/>
        <v>78099</v>
      </c>
      <c r="AA34" s="11"/>
      <c r="AB34" s="9">
        <v>5872</v>
      </c>
      <c r="AC34" s="1">
        <v>196</v>
      </c>
      <c r="AD34" s="11"/>
      <c r="AE34" s="9">
        <v>21188</v>
      </c>
      <c r="AF34" s="9">
        <v>26197</v>
      </c>
      <c r="AG34" s="9">
        <v>24646</v>
      </c>
      <c r="AH34" s="9">
        <v>265</v>
      </c>
    </row>
    <row r="35" spans="1:34">
      <c r="A35" s="17" t="s">
        <v>65</v>
      </c>
      <c r="B35" s="9">
        <v>19722</v>
      </c>
      <c r="C35" s="1">
        <f t="shared" si="0"/>
        <v>4744</v>
      </c>
      <c r="D35" s="1"/>
      <c r="E35" s="9">
        <v>4744</v>
      </c>
      <c r="F35" s="12"/>
      <c r="G35" s="1"/>
      <c r="H35" s="12"/>
      <c r="I35" s="1"/>
      <c r="J35" s="1">
        <f t="shared" si="1"/>
        <v>14978</v>
      </c>
      <c r="K35" s="12"/>
      <c r="L35" s="12"/>
      <c r="M35" s="9">
        <v>14787</v>
      </c>
      <c r="N35" s="12"/>
      <c r="O35" s="9">
        <v>191</v>
      </c>
      <c r="P35" s="11"/>
      <c r="Q35" s="12"/>
      <c r="R35" s="9">
        <v>21870</v>
      </c>
      <c r="S35" s="1">
        <f t="shared" si="2"/>
        <v>11342</v>
      </c>
      <c r="T35" s="1"/>
      <c r="U35" s="9">
        <v>4744</v>
      </c>
      <c r="V35" s="11"/>
      <c r="W35" s="9">
        <v>6598</v>
      </c>
      <c r="X35" s="11"/>
      <c r="Y35" s="1"/>
      <c r="Z35" s="1">
        <f t="shared" si="3"/>
        <v>10528</v>
      </c>
      <c r="AA35" s="11"/>
      <c r="AB35" s="11"/>
      <c r="AC35" s="1">
        <v>10328</v>
      </c>
      <c r="AD35" s="11"/>
      <c r="AE35" s="9">
        <v>200</v>
      </c>
      <c r="AF35" s="11"/>
      <c r="AG35" s="12"/>
      <c r="AH35" s="9">
        <v>31</v>
      </c>
    </row>
  </sheetData>
  <mergeCells count="4">
    <mergeCell ref="B1:Q1"/>
    <mergeCell ref="R1:AG1"/>
    <mergeCell ref="AH1:AH2"/>
    <mergeCell ref="A1:A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BA35-FC8D-4106-8536-68C0B4F5B74F}">
  <dimension ref="A1:AH35"/>
  <sheetViews>
    <sheetView zoomScale="80" zoomScaleNormal="80" workbookViewId="0">
      <selection activeCell="R18" sqref="R18:AH18"/>
    </sheetView>
  </sheetViews>
  <sheetFormatPr defaultRowHeight="14.4"/>
  <cols>
    <col min="1" max="34" width="8.6640625" customWidth="1"/>
  </cols>
  <sheetData>
    <row r="1" spans="1:34">
      <c r="A1" s="1"/>
      <c r="B1" s="34" t="s">
        <v>87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 t="s">
        <v>88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3" t="s">
        <v>76</v>
      </c>
    </row>
    <row r="2" spans="1:34" ht="43.2">
      <c r="A2" s="3"/>
      <c r="B2" s="4" t="s">
        <v>77</v>
      </c>
      <c r="C2" s="19" t="s">
        <v>80</v>
      </c>
      <c r="D2" s="16" t="s">
        <v>84</v>
      </c>
      <c r="E2" s="6" t="s">
        <v>67</v>
      </c>
      <c r="F2" s="6" t="s">
        <v>69</v>
      </c>
      <c r="G2" s="6" t="s">
        <v>78</v>
      </c>
      <c r="H2" s="16" t="s">
        <v>71</v>
      </c>
      <c r="I2" s="7" t="s">
        <v>85</v>
      </c>
      <c r="J2" s="18" t="s">
        <v>86</v>
      </c>
      <c r="K2" s="6" t="s">
        <v>66</v>
      </c>
      <c r="L2" s="6" t="s">
        <v>68</v>
      </c>
      <c r="M2" s="6" t="s">
        <v>70</v>
      </c>
      <c r="N2" s="6" t="s">
        <v>72</v>
      </c>
      <c r="O2" s="6" t="s">
        <v>73</v>
      </c>
      <c r="P2" s="7" t="s">
        <v>74</v>
      </c>
      <c r="Q2" s="6" t="s">
        <v>75</v>
      </c>
      <c r="R2" s="4" t="s">
        <v>77</v>
      </c>
      <c r="S2" s="19" t="s">
        <v>80</v>
      </c>
      <c r="T2" s="16" t="s">
        <v>81</v>
      </c>
      <c r="U2" s="6" t="s">
        <v>67</v>
      </c>
      <c r="V2" s="6" t="s">
        <v>69</v>
      </c>
      <c r="W2" s="6" t="s">
        <v>82</v>
      </c>
      <c r="X2" s="6" t="s">
        <v>71</v>
      </c>
      <c r="Y2" s="7" t="s">
        <v>79</v>
      </c>
      <c r="Z2" s="7" t="s">
        <v>83</v>
      </c>
      <c r="AA2" s="6" t="s">
        <v>66</v>
      </c>
      <c r="AB2" s="6" t="s">
        <v>68</v>
      </c>
      <c r="AC2" s="6" t="s">
        <v>70</v>
      </c>
      <c r="AD2" s="6" t="s">
        <v>72</v>
      </c>
      <c r="AE2" s="5" t="s">
        <v>73</v>
      </c>
      <c r="AF2" s="7" t="s">
        <v>74</v>
      </c>
      <c r="AG2" s="6" t="s">
        <v>75</v>
      </c>
      <c r="AH2" s="33"/>
    </row>
    <row r="3" spans="1:34">
      <c r="A3" s="17" t="s">
        <v>0</v>
      </c>
      <c r="B3" s="9">
        <v>1677427</v>
      </c>
      <c r="C3" s="9">
        <v>38179</v>
      </c>
      <c r="D3" s="9">
        <v>608</v>
      </c>
      <c r="E3" s="9">
        <v>21723</v>
      </c>
      <c r="F3" s="9">
        <v>1759</v>
      </c>
      <c r="G3" s="9">
        <v>12549</v>
      </c>
      <c r="H3" s="9">
        <v>1031</v>
      </c>
      <c r="I3" s="9">
        <v>509</v>
      </c>
      <c r="J3" s="9">
        <v>1639247</v>
      </c>
      <c r="K3" s="9">
        <v>8741</v>
      </c>
      <c r="L3" s="9">
        <v>16093</v>
      </c>
      <c r="M3" s="9">
        <v>156610</v>
      </c>
      <c r="N3" s="9">
        <v>27168</v>
      </c>
      <c r="O3" s="9">
        <v>357619</v>
      </c>
      <c r="P3" s="9">
        <v>575426</v>
      </c>
      <c r="Q3" s="9">
        <v>497592</v>
      </c>
      <c r="R3" s="9">
        <v>1892018</v>
      </c>
      <c r="S3" s="9">
        <v>41995</v>
      </c>
      <c r="T3" s="9">
        <v>608</v>
      </c>
      <c r="U3" s="9">
        <v>21723</v>
      </c>
      <c r="V3" s="9">
        <v>2091</v>
      </c>
      <c r="W3" s="9">
        <v>15428</v>
      </c>
      <c r="X3" s="9">
        <v>1640</v>
      </c>
      <c r="Y3" s="9">
        <v>506</v>
      </c>
      <c r="Z3" s="9">
        <v>1850022</v>
      </c>
      <c r="AA3" s="9">
        <v>10396</v>
      </c>
      <c r="AB3" s="9">
        <v>20543</v>
      </c>
      <c r="AC3" s="9">
        <v>187158</v>
      </c>
      <c r="AD3" s="9">
        <v>30477</v>
      </c>
      <c r="AE3" s="9">
        <v>434493</v>
      </c>
      <c r="AF3" s="9">
        <v>652891</v>
      </c>
      <c r="AG3" s="9">
        <v>514066</v>
      </c>
      <c r="AH3" s="9">
        <v>62760</v>
      </c>
    </row>
    <row r="4" spans="1:34">
      <c r="A4" s="17" t="s">
        <v>2</v>
      </c>
      <c r="B4" s="9">
        <v>9311</v>
      </c>
      <c r="C4" s="11"/>
      <c r="D4" s="14"/>
      <c r="E4" s="14"/>
      <c r="F4" s="14"/>
      <c r="G4" s="14"/>
      <c r="H4" s="14"/>
      <c r="I4" s="14"/>
      <c r="J4" s="9">
        <v>9311</v>
      </c>
      <c r="K4" s="14"/>
      <c r="L4" s="14"/>
      <c r="M4" s="9">
        <v>1861</v>
      </c>
      <c r="N4" s="14"/>
      <c r="O4" s="9">
        <v>2979</v>
      </c>
      <c r="P4" s="9">
        <v>2940</v>
      </c>
      <c r="Q4" s="9">
        <v>1531</v>
      </c>
      <c r="R4" s="10">
        <v>10898</v>
      </c>
      <c r="S4" s="11"/>
      <c r="T4" s="14"/>
      <c r="U4" s="14"/>
      <c r="V4" s="14"/>
      <c r="W4" s="14"/>
      <c r="X4" s="14"/>
      <c r="Y4" s="14"/>
      <c r="Z4" s="9">
        <v>10898</v>
      </c>
      <c r="AA4" s="14"/>
      <c r="AB4" s="14"/>
      <c r="AC4" s="9">
        <v>1910</v>
      </c>
      <c r="AD4" s="14"/>
      <c r="AE4" s="9">
        <v>3223</v>
      </c>
      <c r="AF4" s="9">
        <v>3948</v>
      </c>
      <c r="AG4" s="9">
        <v>1817</v>
      </c>
      <c r="AH4" s="9">
        <v>2246</v>
      </c>
    </row>
    <row r="5" spans="1:34">
      <c r="A5" s="17" t="s">
        <v>3</v>
      </c>
      <c r="B5" s="9">
        <v>11998</v>
      </c>
      <c r="C5" s="9">
        <v>392</v>
      </c>
      <c r="D5" s="14"/>
      <c r="E5" s="9">
        <v>392</v>
      </c>
      <c r="F5" s="14"/>
      <c r="G5" s="14"/>
      <c r="H5" s="14"/>
      <c r="I5" s="14"/>
      <c r="J5" s="8">
        <v>11606</v>
      </c>
      <c r="K5" s="9">
        <v>579</v>
      </c>
      <c r="L5" s="14"/>
      <c r="M5" s="8">
        <v>1110</v>
      </c>
      <c r="N5" s="14"/>
      <c r="O5" s="9">
        <v>3067</v>
      </c>
      <c r="P5" s="9">
        <v>3433</v>
      </c>
      <c r="Q5" s="9">
        <v>3418</v>
      </c>
      <c r="R5" s="10">
        <v>11998</v>
      </c>
      <c r="S5" s="10">
        <v>392</v>
      </c>
      <c r="T5" s="14"/>
      <c r="U5" s="10">
        <v>392</v>
      </c>
      <c r="V5" s="14"/>
      <c r="W5" s="14"/>
      <c r="X5" s="14"/>
      <c r="Y5" s="14"/>
      <c r="Z5" s="9">
        <v>11606</v>
      </c>
      <c r="AA5" s="9">
        <v>579</v>
      </c>
      <c r="AB5" s="14"/>
      <c r="AC5" s="9">
        <v>1110</v>
      </c>
      <c r="AD5" s="14"/>
      <c r="AE5" s="9">
        <v>3067</v>
      </c>
      <c r="AF5" s="9">
        <v>3433</v>
      </c>
      <c r="AG5" s="9">
        <v>3418</v>
      </c>
      <c r="AH5" s="9">
        <v>6312</v>
      </c>
    </row>
    <row r="6" spans="1:34">
      <c r="A6" s="17" t="s">
        <v>4</v>
      </c>
      <c r="B6" s="9">
        <v>93983</v>
      </c>
      <c r="C6" s="9">
        <v>1244</v>
      </c>
      <c r="D6" s="14"/>
      <c r="E6" s="9">
        <v>1044</v>
      </c>
      <c r="F6" s="9">
        <v>200</v>
      </c>
      <c r="G6" s="14"/>
      <c r="H6" s="14"/>
      <c r="I6" s="14"/>
      <c r="J6" s="9">
        <v>92739</v>
      </c>
      <c r="K6" s="9">
        <v>1588</v>
      </c>
      <c r="L6" s="14"/>
      <c r="M6" s="9">
        <v>12099</v>
      </c>
      <c r="N6" s="14"/>
      <c r="O6" s="9">
        <v>19032</v>
      </c>
      <c r="P6" s="9">
        <v>29658</v>
      </c>
      <c r="Q6" s="9">
        <v>30363</v>
      </c>
      <c r="R6" s="9">
        <v>103845</v>
      </c>
      <c r="S6" s="9">
        <v>1244</v>
      </c>
      <c r="T6" s="14"/>
      <c r="U6" s="9">
        <v>1044</v>
      </c>
      <c r="V6" s="9">
        <v>200</v>
      </c>
      <c r="W6" s="14"/>
      <c r="X6" s="14"/>
      <c r="Y6" s="14"/>
      <c r="Z6" s="9">
        <v>102601</v>
      </c>
      <c r="AA6" s="9">
        <v>1839</v>
      </c>
      <c r="AB6" s="14"/>
      <c r="AC6" s="9">
        <v>12100</v>
      </c>
      <c r="AD6" s="14"/>
      <c r="AE6" s="9">
        <v>23258</v>
      </c>
      <c r="AF6" s="9">
        <v>33748</v>
      </c>
      <c r="AG6" s="9">
        <v>31656</v>
      </c>
      <c r="AH6" s="9">
        <v>1899</v>
      </c>
    </row>
    <row r="7" spans="1:34">
      <c r="A7" s="17" t="s">
        <v>5</v>
      </c>
      <c r="B7" s="9">
        <v>63582</v>
      </c>
      <c r="C7" s="9">
        <v>1035</v>
      </c>
      <c r="D7" s="14"/>
      <c r="E7" s="14"/>
      <c r="F7" s="9">
        <v>730</v>
      </c>
      <c r="G7" s="9">
        <v>305</v>
      </c>
      <c r="H7" s="14"/>
      <c r="I7" s="14"/>
      <c r="J7" s="9">
        <v>62547</v>
      </c>
      <c r="K7" s="9">
        <v>1018</v>
      </c>
      <c r="L7" s="14"/>
      <c r="M7" s="9">
        <v>7877</v>
      </c>
      <c r="N7" s="14"/>
      <c r="O7" s="9">
        <v>11772</v>
      </c>
      <c r="P7" s="9">
        <v>20886</v>
      </c>
      <c r="Q7" s="9">
        <v>20994</v>
      </c>
      <c r="R7" s="9">
        <v>76998</v>
      </c>
      <c r="S7" s="9">
        <v>1367</v>
      </c>
      <c r="T7" s="14"/>
      <c r="U7" s="14"/>
      <c r="V7" s="9">
        <v>1062</v>
      </c>
      <c r="W7" s="9">
        <v>305</v>
      </c>
      <c r="X7" s="14"/>
      <c r="Y7" s="14"/>
      <c r="Z7" s="9">
        <v>75631</v>
      </c>
      <c r="AA7" s="9">
        <v>1284</v>
      </c>
      <c r="AB7" s="14"/>
      <c r="AC7" s="9">
        <v>9086</v>
      </c>
      <c r="AD7" s="14"/>
      <c r="AE7" s="9">
        <v>17055</v>
      </c>
      <c r="AF7" s="9">
        <v>22859</v>
      </c>
      <c r="AG7" s="9">
        <v>25346</v>
      </c>
      <c r="AH7" s="9">
        <v>762</v>
      </c>
    </row>
    <row r="8" spans="1:34">
      <c r="A8" s="17" t="s">
        <v>6</v>
      </c>
      <c r="B8" s="9">
        <v>111806</v>
      </c>
      <c r="C8" s="9">
        <v>1647</v>
      </c>
      <c r="D8" s="14"/>
      <c r="E8" s="9">
        <v>887</v>
      </c>
      <c r="F8" s="14"/>
      <c r="G8" s="9">
        <v>715</v>
      </c>
      <c r="H8" s="14"/>
      <c r="I8" s="9">
        <v>44</v>
      </c>
      <c r="J8" s="21">
        <v>110159</v>
      </c>
      <c r="K8" s="9">
        <v>468</v>
      </c>
      <c r="L8" s="14"/>
      <c r="M8" s="9">
        <v>11867</v>
      </c>
      <c r="N8" s="14"/>
      <c r="O8" s="9">
        <v>34244</v>
      </c>
      <c r="P8" s="9">
        <v>41355</v>
      </c>
      <c r="Q8" s="9">
        <v>22225</v>
      </c>
      <c r="R8" s="10">
        <v>114898</v>
      </c>
      <c r="S8" s="10">
        <v>1647</v>
      </c>
      <c r="T8" s="14"/>
      <c r="U8" s="10">
        <v>887</v>
      </c>
      <c r="V8" s="14"/>
      <c r="W8" s="10">
        <v>715</v>
      </c>
      <c r="X8" s="14"/>
      <c r="Y8" s="6">
        <v>44.497</v>
      </c>
      <c r="Z8" s="9">
        <v>113251</v>
      </c>
      <c r="AA8" s="9">
        <v>468</v>
      </c>
      <c r="AB8" s="14"/>
      <c r="AC8" s="9">
        <v>12552</v>
      </c>
      <c r="AD8" s="14"/>
      <c r="AE8" s="9">
        <v>35709</v>
      </c>
      <c r="AF8" s="9">
        <v>42293</v>
      </c>
      <c r="AG8" s="9">
        <v>22228</v>
      </c>
      <c r="AH8" s="9">
        <v>286</v>
      </c>
    </row>
    <row r="9" spans="1:34">
      <c r="A9" s="17" t="s">
        <v>7</v>
      </c>
      <c r="B9" s="9">
        <v>46050</v>
      </c>
      <c r="C9" s="9">
        <v>193</v>
      </c>
      <c r="D9" s="14"/>
      <c r="E9" s="14"/>
      <c r="F9" s="14"/>
      <c r="G9" s="9">
        <v>193</v>
      </c>
      <c r="H9" s="14"/>
      <c r="I9" s="14"/>
      <c r="J9" s="9">
        <v>45857</v>
      </c>
      <c r="K9" s="14"/>
      <c r="L9" s="14"/>
      <c r="M9" s="9">
        <v>6711</v>
      </c>
      <c r="N9" s="14"/>
      <c r="O9" s="9">
        <v>14419</v>
      </c>
      <c r="P9" s="9">
        <v>24696</v>
      </c>
      <c r="Q9" s="9">
        <v>31</v>
      </c>
      <c r="R9" s="10">
        <v>63001</v>
      </c>
      <c r="S9" s="10">
        <v>193</v>
      </c>
      <c r="T9" s="14"/>
      <c r="U9" s="14"/>
      <c r="V9" s="14"/>
      <c r="W9" s="10">
        <v>193</v>
      </c>
      <c r="X9" s="14"/>
      <c r="Y9" s="14"/>
      <c r="Z9" s="9">
        <v>62808</v>
      </c>
      <c r="AA9" s="14"/>
      <c r="AB9" s="14"/>
      <c r="AC9" s="9">
        <v>8855</v>
      </c>
      <c r="AD9" s="14"/>
      <c r="AE9" s="9">
        <v>19060</v>
      </c>
      <c r="AF9" s="9">
        <v>34859</v>
      </c>
      <c r="AG9" s="9">
        <v>34</v>
      </c>
      <c r="AH9" s="9">
        <v>1425</v>
      </c>
    </row>
    <row r="10" spans="1:34">
      <c r="A10" s="17" t="s">
        <v>8</v>
      </c>
      <c r="B10" s="8">
        <v>31249</v>
      </c>
      <c r="C10" s="11"/>
      <c r="D10" s="14"/>
      <c r="E10" s="14"/>
      <c r="F10" s="14"/>
      <c r="G10" s="14"/>
      <c r="H10" s="14"/>
      <c r="I10" s="22">
        <v>1</v>
      </c>
      <c r="J10" s="9">
        <v>31249</v>
      </c>
      <c r="K10" s="14"/>
      <c r="L10" s="14"/>
      <c r="M10" s="9">
        <v>2704</v>
      </c>
      <c r="N10" s="14"/>
      <c r="O10" s="9">
        <v>10353</v>
      </c>
      <c r="P10" s="9">
        <v>18147</v>
      </c>
      <c r="Q10" s="9">
        <v>44</v>
      </c>
      <c r="R10" s="8">
        <v>38615</v>
      </c>
      <c r="S10" s="11"/>
      <c r="T10" s="14"/>
      <c r="U10" s="14"/>
      <c r="V10" s="14"/>
      <c r="W10" s="14"/>
      <c r="X10" s="14"/>
      <c r="Y10" s="14"/>
      <c r="Z10" s="9">
        <v>38615</v>
      </c>
      <c r="AA10" s="14"/>
      <c r="AB10" s="14"/>
      <c r="AC10" s="9">
        <v>3387</v>
      </c>
      <c r="AD10" s="14"/>
      <c r="AE10" s="9">
        <v>12668</v>
      </c>
      <c r="AF10" s="9">
        <v>22517</v>
      </c>
      <c r="AG10" s="9">
        <v>44</v>
      </c>
      <c r="AH10" s="9">
        <v>266</v>
      </c>
    </row>
    <row r="11" spans="1:34">
      <c r="A11" s="17" t="s">
        <v>9</v>
      </c>
      <c r="B11" s="8">
        <v>56006</v>
      </c>
      <c r="C11" s="11"/>
      <c r="D11" s="14"/>
      <c r="E11" s="14"/>
      <c r="F11" s="14"/>
      <c r="G11" s="14"/>
      <c r="H11" s="14"/>
      <c r="I11" s="14"/>
      <c r="J11" s="9">
        <v>56006</v>
      </c>
      <c r="K11" s="14"/>
      <c r="L11" s="14"/>
      <c r="M11" s="9">
        <v>5966</v>
      </c>
      <c r="N11" s="14"/>
      <c r="O11" s="9">
        <v>13111</v>
      </c>
      <c r="P11" s="9">
        <v>23539</v>
      </c>
      <c r="Q11" s="9">
        <v>13390</v>
      </c>
      <c r="R11" s="8">
        <v>60185</v>
      </c>
      <c r="S11" s="11"/>
      <c r="T11" s="14"/>
      <c r="U11" s="14"/>
      <c r="V11" s="14"/>
      <c r="W11" s="14"/>
      <c r="X11" s="14"/>
      <c r="Y11" s="14"/>
      <c r="Z11" s="9">
        <v>60185</v>
      </c>
      <c r="AA11" s="14"/>
      <c r="AB11" s="14"/>
      <c r="AC11" s="9">
        <v>5966</v>
      </c>
      <c r="AD11" s="14"/>
      <c r="AE11" s="9">
        <v>15361</v>
      </c>
      <c r="AF11" s="9">
        <v>25349</v>
      </c>
      <c r="AG11" s="9">
        <v>13510</v>
      </c>
      <c r="AH11" s="9">
        <v>561</v>
      </c>
    </row>
    <row r="12" spans="1:34">
      <c r="A12" s="17" t="s">
        <v>10</v>
      </c>
      <c r="B12" s="9">
        <v>7219</v>
      </c>
      <c r="C12" s="9">
        <v>427</v>
      </c>
      <c r="D12" s="14"/>
      <c r="E12" s="9">
        <v>106</v>
      </c>
      <c r="F12" s="14"/>
      <c r="G12" s="9">
        <v>81</v>
      </c>
      <c r="H12" s="14"/>
      <c r="I12" s="9">
        <v>241</v>
      </c>
      <c r="J12" s="9">
        <v>6792</v>
      </c>
      <c r="K12" s="9">
        <v>74</v>
      </c>
      <c r="L12" s="14"/>
      <c r="M12" s="9">
        <v>675</v>
      </c>
      <c r="N12" s="14"/>
      <c r="O12" s="9">
        <v>2063</v>
      </c>
      <c r="P12" s="9">
        <v>943</v>
      </c>
      <c r="Q12" s="9">
        <v>3038</v>
      </c>
      <c r="R12" s="9">
        <v>10097</v>
      </c>
      <c r="S12" s="9">
        <v>461</v>
      </c>
      <c r="T12" s="14"/>
      <c r="U12" s="9">
        <v>106</v>
      </c>
      <c r="V12" s="14"/>
      <c r="W12" s="9">
        <v>81</v>
      </c>
      <c r="X12" s="14"/>
      <c r="Y12" s="9">
        <v>274</v>
      </c>
      <c r="Z12" s="9">
        <v>9636</v>
      </c>
      <c r="AA12" s="9">
        <v>147</v>
      </c>
      <c r="AB12" s="14"/>
      <c r="AC12" s="9">
        <v>1151</v>
      </c>
      <c r="AD12" s="14"/>
      <c r="AE12" s="9">
        <v>3717</v>
      </c>
      <c r="AF12" s="9">
        <v>1028</v>
      </c>
      <c r="AG12" s="9">
        <v>3592</v>
      </c>
      <c r="AH12" s="9">
        <v>13627</v>
      </c>
    </row>
    <row r="13" spans="1:34">
      <c r="A13" s="17" t="s">
        <v>11</v>
      </c>
      <c r="B13" s="9">
        <v>75887</v>
      </c>
      <c r="C13" s="9">
        <v>727</v>
      </c>
      <c r="D13" s="14"/>
      <c r="E13" s="9">
        <v>418</v>
      </c>
      <c r="F13" s="14"/>
      <c r="G13" s="9">
        <v>148</v>
      </c>
      <c r="H13" s="14"/>
      <c r="I13" s="9">
        <v>160</v>
      </c>
      <c r="J13" s="9">
        <v>75160</v>
      </c>
      <c r="K13" s="9">
        <v>1015</v>
      </c>
      <c r="L13" s="14"/>
      <c r="M13" s="9">
        <v>9184</v>
      </c>
      <c r="N13" s="14"/>
      <c r="O13" s="9">
        <v>21889</v>
      </c>
      <c r="P13" s="9">
        <v>26975</v>
      </c>
      <c r="Q13" s="9">
        <v>16096</v>
      </c>
      <c r="R13" s="10">
        <v>95621</v>
      </c>
      <c r="S13" s="10">
        <v>727</v>
      </c>
      <c r="T13" s="14"/>
      <c r="U13" s="10">
        <v>418</v>
      </c>
      <c r="V13" s="14"/>
      <c r="W13" s="10">
        <v>148</v>
      </c>
      <c r="X13" s="14"/>
      <c r="Y13" s="9">
        <v>160</v>
      </c>
      <c r="Z13" s="9">
        <v>94895</v>
      </c>
      <c r="AA13" s="9">
        <v>1015</v>
      </c>
      <c r="AB13" s="14"/>
      <c r="AC13" s="9">
        <v>12894</v>
      </c>
      <c r="AD13" s="14"/>
      <c r="AE13" s="9">
        <v>29508</v>
      </c>
      <c r="AF13" s="9">
        <v>33438</v>
      </c>
      <c r="AG13" s="9">
        <v>18039</v>
      </c>
      <c r="AH13" s="9">
        <v>6305</v>
      </c>
    </row>
    <row r="14" spans="1:34">
      <c r="A14" s="17" t="s">
        <v>12</v>
      </c>
      <c r="B14" s="9">
        <v>46823</v>
      </c>
      <c r="C14" s="9">
        <v>847</v>
      </c>
      <c r="D14" s="14"/>
      <c r="E14" s="9">
        <v>526</v>
      </c>
      <c r="F14" s="14"/>
      <c r="G14" s="9">
        <v>294</v>
      </c>
      <c r="H14" s="14"/>
      <c r="I14" s="9">
        <v>27</v>
      </c>
      <c r="J14" s="9">
        <v>45976</v>
      </c>
      <c r="K14" s="9">
        <v>834</v>
      </c>
      <c r="L14" s="14"/>
      <c r="M14" s="9">
        <v>5592</v>
      </c>
      <c r="N14" s="14"/>
      <c r="O14" s="9">
        <v>11999</v>
      </c>
      <c r="P14" s="9">
        <v>15367</v>
      </c>
      <c r="Q14" s="9">
        <v>12184</v>
      </c>
      <c r="R14" s="10">
        <v>65985</v>
      </c>
      <c r="S14" s="10">
        <v>1025</v>
      </c>
      <c r="T14" s="14"/>
      <c r="U14" s="10">
        <v>526</v>
      </c>
      <c r="V14" s="14"/>
      <c r="W14" s="10">
        <v>472</v>
      </c>
      <c r="X14" s="14"/>
      <c r="Y14" s="9">
        <v>27</v>
      </c>
      <c r="Z14" s="9">
        <v>64960</v>
      </c>
      <c r="AA14" s="9">
        <v>1187</v>
      </c>
      <c r="AB14" s="14"/>
      <c r="AC14" s="9">
        <v>8412</v>
      </c>
      <c r="AD14" s="14"/>
      <c r="AE14" s="9">
        <v>18143</v>
      </c>
      <c r="AF14" s="9">
        <v>23342</v>
      </c>
      <c r="AG14" s="9">
        <v>13877</v>
      </c>
      <c r="AH14" s="9">
        <v>5683</v>
      </c>
    </row>
    <row r="15" spans="1:34">
      <c r="A15" s="17" t="s">
        <v>13</v>
      </c>
      <c r="B15" s="9">
        <v>67889</v>
      </c>
      <c r="C15" s="9">
        <v>5890</v>
      </c>
      <c r="D15" s="9">
        <v>608</v>
      </c>
      <c r="E15" s="9">
        <v>2921</v>
      </c>
      <c r="F15" s="14"/>
      <c r="G15" s="9">
        <v>2361</v>
      </c>
      <c r="H15" s="14"/>
      <c r="I15" s="14"/>
      <c r="J15" s="9">
        <v>61999</v>
      </c>
      <c r="K15" s="9">
        <v>1230</v>
      </c>
      <c r="L15" s="14"/>
      <c r="M15" s="9">
        <v>4995</v>
      </c>
      <c r="N15" s="14"/>
      <c r="O15" s="9">
        <v>12698</v>
      </c>
      <c r="P15" s="9">
        <v>17973</v>
      </c>
      <c r="Q15" s="9">
        <v>25102</v>
      </c>
      <c r="R15" s="9">
        <v>76366</v>
      </c>
      <c r="S15" s="9">
        <v>6695</v>
      </c>
      <c r="T15" s="9">
        <v>608</v>
      </c>
      <c r="U15" s="9">
        <v>2921</v>
      </c>
      <c r="V15" s="14"/>
      <c r="W15" s="9">
        <v>3166</v>
      </c>
      <c r="X15" s="14"/>
      <c r="Y15" s="14"/>
      <c r="Z15" s="9">
        <v>69670</v>
      </c>
      <c r="AA15" s="9">
        <v>1230</v>
      </c>
      <c r="AB15" s="14"/>
      <c r="AC15" s="9">
        <v>5896</v>
      </c>
      <c r="AD15" s="14"/>
      <c r="AE15" s="9">
        <v>16315</v>
      </c>
      <c r="AF15" s="9">
        <v>20303</v>
      </c>
      <c r="AG15" s="9">
        <v>25927</v>
      </c>
      <c r="AH15" s="9">
        <v>1056</v>
      </c>
    </row>
    <row r="16" spans="1:34">
      <c r="A16" s="17" t="s">
        <v>14</v>
      </c>
      <c r="B16" s="9">
        <v>42967</v>
      </c>
      <c r="C16" s="11"/>
      <c r="D16" s="14"/>
      <c r="E16" s="14"/>
      <c r="F16" s="14"/>
      <c r="G16" s="14"/>
      <c r="H16" s="14"/>
      <c r="I16" s="14"/>
      <c r="J16" s="9">
        <v>42967</v>
      </c>
      <c r="K16" s="9">
        <v>342</v>
      </c>
      <c r="L16" s="14"/>
      <c r="M16" s="9">
        <v>4258</v>
      </c>
      <c r="N16" s="14"/>
      <c r="O16" s="9">
        <v>9400</v>
      </c>
      <c r="P16" s="9">
        <v>15166</v>
      </c>
      <c r="Q16" s="9">
        <v>13802</v>
      </c>
      <c r="R16" s="10">
        <v>49500</v>
      </c>
      <c r="S16" s="11"/>
      <c r="T16" s="14"/>
      <c r="U16" s="14"/>
      <c r="V16" s="14"/>
      <c r="W16" s="14"/>
      <c r="X16" s="14"/>
      <c r="Y16" s="14"/>
      <c r="Z16" s="9">
        <v>49500</v>
      </c>
      <c r="AA16" s="9">
        <v>342</v>
      </c>
      <c r="AB16" s="14"/>
      <c r="AC16" s="9">
        <v>5348</v>
      </c>
      <c r="AD16" s="14"/>
      <c r="AE16" s="9">
        <v>12740</v>
      </c>
      <c r="AF16" s="9">
        <v>17111</v>
      </c>
      <c r="AG16" s="9">
        <v>13959</v>
      </c>
      <c r="AH16" s="9">
        <v>1268</v>
      </c>
    </row>
    <row r="17" spans="1:34">
      <c r="A17" s="17" t="s">
        <v>15</v>
      </c>
      <c r="B17" s="9">
        <v>48706</v>
      </c>
      <c r="C17" s="9">
        <v>450</v>
      </c>
      <c r="D17" s="14"/>
      <c r="E17" s="9">
        <v>450</v>
      </c>
      <c r="F17" s="14"/>
      <c r="G17" s="14"/>
      <c r="H17" s="14"/>
      <c r="I17" s="14"/>
      <c r="J17" s="9">
        <v>48256</v>
      </c>
      <c r="K17" s="14"/>
      <c r="L17" s="14"/>
      <c r="M17" s="9">
        <v>4027</v>
      </c>
      <c r="N17" s="14"/>
      <c r="O17" s="9">
        <v>11460</v>
      </c>
      <c r="P17" s="9">
        <v>15235</v>
      </c>
      <c r="Q17" s="9">
        <v>17534</v>
      </c>
      <c r="R17" s="10">
        <v>51994</v>
      </c>
      <c r="S17" s="10">
        <v>450</v>
      </c>
      <c r="T17" s="14"/>
      <c r="U17" s="10">
        <v>450</v>
      </c>
      <c r="V17" s="14"/>
      <c r="W17" s="14"/>
      <c r="X17" s="14"/>
      <c r="Y17" s="14"/>
      <c r="Z17" s="9">
        <v>51544</v>
      </c>
      <c r="AA17" s="14"/>
      <c r="AB17" s="14"/>
      <c r="AC17" s="9">
        <v>4708</v>
      </c>
      <c r="AD17" s="14"/>
      <c r="AE17" s="9">
        <v>12976</v>
      </c>
      <c r="AF17" s="9">
        <v>16289</v>
      </c>
      <c r="AG17" s="9">
        <v>17570</v>
      </c>
      <c r="AH17" s="9">
        <v>743</v>
      </c>
    </row>
    <row r="18" spans="1:34">
      <c r="A18" s="17" t="s">
        <v>16</v>
      </c>
      <c r="B18" s="8">
        <v>88148</v>
      </c>
      <c r="C18" s="8">
        <v>1544</v>
      </c>
      <c r="D18" s="14"/>
      <c r="E18" s="8">
        <v>1129</v>
      </c>
      <c r="F18" s="8">
        <v>415</v>
      </c>
      <c r="G18" s="14"/>
      <c r="H18" s="14"/>
      <c r="I18" s="14"/>
      <c r="J18" s="9">
        <v>86604</v>
      </c>
      <c r="K18" s="9">
        <v>711</v>
      </c>
      <c r="L18" s="14"/>
      <c r="M18" s="9">
        <v>6945</v>
      </c>
      <c r="N18" s="14"/>
      <c r="O18" s="9">
        <v>20302</v>
      </c>
      <c r="P18" s="9">
        <v>27202</v>
      </c>
      <c r="Q18" s="9">
        <v>31444</v>
      </c>
      <c r="R18" s="10">
        <v>105715</v>
      </c>
      <c r="S18" s="10">
        <v>1544</v>
      </c>
      <c r="T18" s="14"/>
      <c r="U18" s="10">
        <v>1129</v>
      </c>
      <c r="V18" s="10">
        <v>415</v>
      </c>
      <c r="W18" s="14"/>
      <c r="X18" s="14"/>
      <c r="Y18" s="14"/>
      <c r="Z18" s="9">
        <v>104171</v>
      </c>
      <c r="AA18" s="9">
        <v>1423</v>
      </c>
      <c r="AB18" s="14"/>
      <c r="AC18" s="9">
        <v>9135</v>
      </c>
      <c r="AD18" s="14"/>
      <c r="AE18" s="9">
        <v>26455</v>
      </c>
      <c r="AF18" s="9">
        <v>32596</v>
      </c>
      <c r="AG18" s="9">
        <v>34563</v>
      </c>
      <c r="AH18" s="9">
        <v>5341</v>
      </c>
    </row>
    <row r="19" spans="1:34">
      <c r="A19" s="17" t="s">
        <v>17</v>
      </c>
      <c r="B19" s="10">
        <v>74265</v>
      </c>
      <c r="C19" s="10">
        <v>722</v>
      </c>
      <c r="D19" s="14"/>
      <c r="E19" s="10">
        <v>722</v>
      </c>
      <c r="F19" s="14"/>
      <c r="G19" s="14"/>
      <c r="H19" s="14"/>
      <c r="I19" s="14"/>
      <c r="J19" s="9">
        <v>73543</v>
      </c>
      <c r="K19" s="9">
        <v>343</v>
      </c>
      <c r="L19" s="14"/>
      <c r="M19" s="9">
        <v>6038</v>
      </c>
      <c r="N19" s="9">
        <v>95</v>
      </c>
      <c r="O19" s="9">
        <v>18203</v>
      </c>
      <c r="P19" s="9">
        <v>24347</v>
      </c>
      <c r="Q19" s="9">
        <v>24517</v>
      </c>
      <c r="R19" s="10">
        <v>78430</v>
      </c>
      <c r="S19" s="10">
        <v>722</v>
      </c>
      <c r="T19" s="14"/>
      <c r="U19" s="10">
        <v>722</v>
      </c>
      <c r="V19" s="14"/>
      <c r="W19" s="14"/>
      <c r="X19" s="14"/>
      <c r="Y19" s="14"/>
      <c r="Z19" s="9">
        <v>77707</v>
      </c>
      <c r="AA19" s="9">
        <v>343</v>
      </c>
      <c r="AB19" s="14"/>
      <c r="AC19" s="9">
        <v>7932</v>
      </c>
      <c r="AD19" s="9">
        <v>140</v>
      </c>
      <c r="AE19" s="9">
        <v>19283</v>
      </c>
      <c r="AF19" s="9">
        <v>25372</v>
      </c>
      <c r="AG19" s="9">
        <v>24637</v>
      </c>
      <c r="AH19" s="9">
        <v>973</v>
      </c>
    </row>
    <row r="20" spans="1:34">
      <c r="A20" s="17" t="s">
        <v>18</v>
      </c>
      <c r="B20" s="10">
        <v>68236</v>
      </c>
      <c r="C20" s="10">
        <v>2309</v>
      </c>
      <c r="D20" s="14"/>
      <c r="E20" s="10">
        <v>1185</v>
      </c>
      <c r="F20" s="14"/>
      <c r="G20" s="10">
        <v>1125</v>
      </c>
      <c r="H20" s="14"/>
      <c r="I20" s="14"/>
      <c r="J20" s="9">
        <v>65927</v>
      </c>
      <c r="K20" s="9">
        <v>180</v>
      </c>
      <c r="L20" s="14"/>
      <c r="M20" s="9">
        <v>8974</v>
      </c>
      <c r="N20" s="14"/>
      <c r="O20" s="9">
        <v>13664</v>
      </c>
      <c r="P20" s="9">
        <v>21354</v>
      </c>
      <c r="Q20" s="9">
        <v>21753</v>
      </c>
      <c r="R20" s="10">
        <v>72551</v>
      </c>
      <c r="S20" s="10">
        <v>2983</v>
      </c>
      <c r="T20" s="14"/>
      <c r="U20" s="10">
        <v>1185</v>
      </c>
      <c r="V20" s="14"/>
      <c r="W20" s="10">
        <v>1798</v>
      </c>
      <c r="X20" s="14"/>
      <c r="Y20" s="14"/>
      <c r="Z20" s="9">
        <v>69568</v>
      </c>
      <c r="AA20" s="8">
        <v>180</v>
      </c>
      <c r="AB20" s="14"/>
      <c r="AC20" s="9">
        <v>9909</v>
      </c>
      <c r="AD20" s="14"/>
      <c r="AE20" s="9">
        <v>14923</v>
      </c>
      <c r="AF20" s="8">
        <v>22608</v>
      </c>
      <c r="AG20" s="9">
        <v>21948</v>
      </c>
      <c r="AH20" s="9">
        <v>1274</v>
      </c>
    </row>
    <row r="21" spans="1:34">
      <c r="A21" s="17" t="s">
        <v>19</v>
      </c>
      <c r="B21" s="10">
        <v>66748</v>
      </c>
      <c r="C21" s="10">
        <v>2597</v>
      </c>
      <c r="D21" s="14"/>
      <c r="E21" s="10">
        <v>1740</v>
      </c>
      <c r="F21" s="14"/>
      <c r="G21" s="10">
        <v>857</v>
      </c>
      <c r="H21" s="14"/>
      <c r="I21" s="14"/>
      <c r="J21" s="9">
        <v>64151</v>
      </c>
      <c r="K21" s="14"/>
      <c r="L21" s="14"/>
      <c r="M21" s="9">
        <v>4473</v>
      </c>
      <c r="N21" s="14"/>
      <c r="O21" s="9">
        <v>13715</v>
      </c>
      <c r="P21" s="9">
        <v>22396</v>
      </c>
      <c r="Q21" s="9">
        <v>23568</v>
      </c>
      <c r="R21" s="9">
        <v>69207</v>
      </c>
      <c r="S21" s="9">
        <v>2597</v>
      </c>
      <c r="T21" s="14"/>
      <c r="U21" s="9">
        <v>1740</v>
      </c>
      <c r="V21" s="14"/>
      <c r="W21" s="9">
        <v>857</v>
      </c>
      <c r="X21" s="14"/>
      <c r="Y21" s="14"/>
      <c r="Z21" s="9">
        <v>66610</v>
      </c>
      <c r="AA21" s="14"/>
      <c r="AB21" s="14"/>
      <c r="AC21" s="9">
        <v>4668</v>
      </c>
      <c r="AD21" s="14"/>
      <c r="AE21" s="9">
        <v>14612</v>
      </c>
      <c r="AF21" s="9">
        <v>23523</v>
      </c>
      <c r="AG21" s="9">
        <v>23807</v>
      </c>
      <c r="AH21" s="9">
        <v>645</v>
      </c>
    </row>
    <row r="22" spans="1:34">
      <c r="A22" s="17" t="s">
        <v>20</v>
      </c>
      <c r="B22" s="10">
        <v>38217</v>
      </c>
      <c r="C22" s="10">
        <v>37</v>
      </c>
      <c r="D22" s="14"/>
      <c r="E22" s="14"/>
      <c r="F22" s="14"/>
      <c r="G22" s="14"/>
      <c r="H22" s="14"/>
      <c r="I22" s="9">
        <v>37</v>
      </c>
      <c r="J22" s="9">
        <v>38180</v>
      </c>
      <c r="K22" s="14"/>
      <c r="L22" s="14"/>
      <c r="M22" s="9">
        <v>6489</v>
      </c>
      <c r="N22" s="14"/>
      <c r="O22" s="9">
        <v>14336</v>
      </c>
      <c r="P22" s="9">
        <v>16933</v>
      </c>
      <c r="Q22" s="9">
        <v>421</v>
      </c>
      <c r="R22" s="10">
        <v>82207</v>
      </c>
      <c r="S22" s="11"/>
      <c r="T22" s="14"/>
      <c r="U22" s="14"/>
      <c r="V22" s="14"/>
      <c r="W22" s="14"/>
      <c r="X22" s="14"/>
      <c r="Y22" s="14"/>
      <c r="Z22" s="9">
        <v>82207</v>
      </c>
      <c r="AA22" s="14"/>
      <c r="AB22" s="14"/>
      <c r="AC22" s="9">
        <v>10877</v>
      </c>
      <c r="AD22" s="14"/>
      <c r="AE22" s="9">
        <v>26616</v>
      </c>
      <c r="AF22" s="9">
        <v>36944</v>
      </c>
      <c r="AG22" s="9">
        <v>7770</v>
      </c>
      <c r="AH22" s="9">
        <v>4398</v>
      </c>
    </row>
    <row r="23" spans="1:34">
      <c r="A23" s="17" t="s">
        <v>21</v>
      </c>
      <c r="B23" s="8">
        <v>70397</v>
      </c>
      <c r="C23" s="11"/>
      <c r="D23" s="14"/>
      <c r="E23" s="14"/>
      <c r="F23" s="14"/>
      <c r="G23" s="14"/>
      <c r="H23" s="14"/>
      <c r="I23" s="14"/>
      <c r="J23" s="9">
        <v>70397</v>
      </c>
      <c r="K23" s="14"/>
      <c r="L23" s="14"/>
      <c r="M23" s="9">
        <v>2296</v>
      </c>
      <c r="N23" s="14"/>
      <c r="O23" s="9">
        <v>14738</v>
      </c>
      <c r="P23" s="9">
        <v>20868</v>
      </c>
      <c r="Q23" s="9">
        <v>32496</v>
      </c>
      <c r="R23" s="10">
        <v>75733</v>
      </c>
      <c r="S23" s="11"/>
      <c r="T23" s="14"/>
      <c r="U23" s="14"/>
      <c r="V23" s="14"/>
      <c r="W23" s="14"/>
      <c r="X23" s="14"/>
      <c r="Y23" s="14"/>
      <c r="Z23" s="9">
        <v>75733</v>
      </c>
      <c r="AA23" s="14"/>
      <c r="AB23" s="14"/>
      <c r="AC23" s="9">
        <v>2423</v>
      </c>
      <c r="AD23" s="14"/>
      <c r="AE23" s="9">
        <v>17716</v>
      </c>
      <c r="AF23" s="9">
        <v>22598</v>
      </c>
      <c r="AG23" s="9">
        <v>32996</v>
      </c>
      <c r="AH23" s="9">
        <v>2354</v>
      </c>
    </row>
    <row r="24" spans="1:34">
      <c r="A24" s="17" t="s">
        <v>22</v>
      </c>
      <c r="B24" s="10">
        <v>10595</v>
      </c>
      <c r="C24" s="11"/>
      <c r="D24" s="14"/>
      <c r="E24" s="14"/>
      <c r="F24" s="14"/>
      <c r="G24" s="14"/>
      <c r="H24" s="14"/>
      <c r="I24" s="14"/>
      <c r="J24" s="9">
        <v>10595</v>
      </c>
      <c r="K24" s="14"/>
      <c r="L24" s="14"/>
      <c r="M24" s="14"/>
      <c r="N24" s="14"/>
      <c r="O24" s="9">
        <v>3969</v>
      </c>
      <c r="P24" s="9">
        <v>3984</v>
      </c>
      <c r="Q24" s="9">
        <v>2643</v>
      </c>
      <c r="R24" s="10">
        <v>10595</v>
      </c>
      <c r="S24" s="11"/>
      <c r="T24" s="14"/>
      <c r="U24" s="14"/>
      <c r="V24" s="14"/>
      <c r="W24" s="14"/>
      <c r="X24" s="14"/>
      <c r="Y24" s="14"/>
      <c r="Z24" s="9">
        <v>10595</v>
      </c>
      <c r="AA24" s="14"/>
      <c r="AB24" s="14"/>
      <c r="AC24" s="11"/>
      <c r="AD24" s="14"/>
      <c r="AE24" s="9">
        <v>3969</v>
      </c>
      <c r="AF24" s="9">
        <v>3984</v>
      </c>
      <c r="AG24" s="9">
        <v>2643</v>
      </c>
      <c r="AH24" s="9">
        <v>101</v>
      </c>
    </row>
    <row r="25" spans="1:34">
      <c r="A25" s="17" t="s">
        <v>23</v>
      </c>
      <c r="B25" s="10">
        <v>32761</v>
      </c>
      <c r="C25" s="10">
        <v>676</v>
      </c>
      <c r="D25" s="14"/>
      <c r="E25" s="10">
        <v>676</v>
      </c>
      <c r="F25" s="14"/>
      <c r="G25" s="14"/>
      <c r="H25" s="14"/>
      <c r="I25" s="14"/>
      <c r="J25" s="9">
        <v>32085</v>
      </c>
      <c r="K25" s="14"/>
      <c r="L25" s="14"/>
      <c r="M25" s="9">
        <v>2833</v>
      </c>
      <c r="N25" s="14"/>
      <c r="O25" s="9">
        <v>7636</v>
      </c>
      <c r="P25" s="9">
        <v>10007</v>
      </c>
      <c r="Q25" s="9">
        <v>11609</v>
      </c>
      <c r="R25" s="9">
        <v>37380</v>
      </c>
      <c r="S25" s="9">
        <v>676</v>
      </c>
      <c r="T25" s="14"/>
      <c r="U25" s="9">
        <v>676</v>
      </c>
      <c r="V25" s="14"/>
      <c r="W25" s="14"/>
      <c r="X25" s="14"/>
      <c r="Y25" s="14"/>
      <c r="Z25" s="9">
        <v>36704</v>
      </c>
      <c r="AA25" s="14"/>
      <c r="AB25" s="14"/>
      <c r="AC25" s="9">
        <v>3596</v>
      </c>
      <c r="AD25" s="14"/>
      <c r="AE25" s="9">
        <v>9551</v>
      </c>
      <c r="AF25" s="9">
        <v>11442</v>
      </c>
      <c r="AG25" s="9">
        <v>12115</v>
      </c>
      <c r="AH25" s="8">
        <v>925</v>
      </c>
    </row>
    <row r="26" spans="1:34">
      <c r="A26" s="17" t="s">
        <v>24</v>
      </c>
      <c r="B26" s="9">
        <v>86223</v>
      </c>
      <c r="C26" s="9">
        <v>1094</v>
      </c>
      <c r="D26" s="14"/>
      <c r="E26" s="9">
        <v>854</v>
      </c>
      <c r="F26" s="14"/>
      <c r="G26" s="9">
        <v>240</v>
      </c>
      <c r="H26" s="14"/>
      <c r="I26" s="14"/>
      <c r="J26" s="9">
        <v>85129</v>
      </c>
      <c r="K26" s="14"/>
      <c r="L26" s="14"/>
      <c r="M26" s="9">
        <v>10470</v>
      </c>
      <c r="N26" s="14"/>
      <c r="O26" s="9">
        <v>17341</v>
      </c>
      <c r="P26" s="9">
        <v>27444</v>
      </c>
      <c r="Q26" s="9">
        <v>29873</v>
      </c>
      <c r="R26" s="9">
        <v>97087</v>
      </c>
      <c r="S26" s="9">
        <v>1094</v>
      </c>
      <c r="T26" s="14"/>
      <c r="U26" s="9">
        <v>854</v>
      </c>
      <c r="V26" s="14"/>
      <c r="W26" s="9">
        <v>240</v>
      </c>
      <c r="X26" s="14"/>
      <c r="Y26" s="14"/>
      <c r="Z26" s="9">
        <v>95993</v>
      </c>
      <c r="AA26" s="14"/>
      <c r="AB26" s="14"/>
      <c r="AC26" s="9">
        <v>15053</v>
      </c>
      <c r="AD26" s="14"/>
      <c r="AE26" s="9">
        <v>21344</v>
      </c>
      <c r="AF26" s="9">
        <v>29480</v>
      </c>
      <c r="AG26" s="9">
        <v>30116</v>
      </c>
      <c r="AH26" s="9">
        <v>1740</v>
      </c>
    </row>
    <row r="27" spans="1:34">
      <c r="A27" s="17" t="s">
        <v>25</v>
      </c>
      <c r="B27" s="8">
        <v>55466</v>
      </c>
      <c r="C27" s="11"/>
      <c r="D27" s="14"/>
      <c r="E27" s="14"/>
      <c r="F27" s="14"/>
      <c r="G27" s="14"/>
      <c r="H27" s="14"/>
      <c r="I27" s="14"/>
      <c r="J27" s="9">
        <v>55466</v>
      </c>
      <c r="K27" s="14"/>
      <c r="L27" s="14"/>
      <c r="M27" s="9">
        <v>4077</v>
      </c>
      <c r="N27" s="14"/>
      <c r="O27" s="9">
        <v>13239</v>
      </c>
      <c r="P27" s="9">
        <v>18229</v>
      </c>
      <c r="Q27" s="9">
        <v>19921</v>
      </c>
      <c r="R27" s="8">
        <v>55580</v>
      </c>
      <c r="S27" s="11"/>
      <c r="T27" s="14"/>
      <c r="U27" s="14"/>
      <c r="V27" s="14"/>
      <c r="W27" s="14"/>
      <c r="X27" s="14"/>
      <c r="Y27" s="14"/>
      <c r="Z27" s="9">
        <v>55580</v>
      </c>
      <c r="AA27" s="14"/>
      <c r="AB27" s="14"/>
      <c r="AC27" s="9">
        <v>4077</v>
      </c>
      <c r="AD27" s="14"/>
      <c r="AE27" s="9">
        <v>13239</v>
      </c>
      <c r="AF27" s="9">
        <v>18305</v>
      </c>
      <c r="AG27" s="9">
        <v>19959</v>
      </c>
      <c r="AH27" s="9">
        <v>84</v>
      </c>
    </row>
    <row r="28" spans="1:34">
      <c r="A28" s="17" t="s">
        <v>26</v>
      </c>
      <c r="B28" s="10">
        <v>90719</v>
      </c>
      <c r="C28" s="10">
        <v>562</v>
      </c>
      <c r="D28" s="14"/>
      <c r="E28" s="14"/>
      <c r="F28" s="14"/>
      <c r="G28" s="10">
        <v>562</v>
      </c>
      <c r="H28" s="14"/>
      <c r="I28" s="14"/>
      <c r="J28" s="9">
        <v>90157</v>
      </c>
      <c r="K28" s="14"/>
      <c r="L28" s="14"/>
      <c r="M28" s="9">
        <v>12382</v>
      </c>
      <c r="N28" s="14"/>
      <c r="O28" s="9">
        <v>15546</v>
      </c>
      <c r="P28" s="9">
        <v>26922</v>
      </c>
      <c r="Q28" s="9">
        <v>35307</v>
      </c>
      <c r="R28" s="9">
        <v>91397</v>
      </c>
      <c r="S28" s="9">
        <v>562</v>
      </c>
      <c r="T28" s="14"/>
      <c r="U28" s="14"/>
      <c r="V28" s="14"/>
      <c r="W28" s="9">
        <v>562</v>
      </c>
      <c r="X28" s="14"/>
      <c r="Y28" s="14"/>
      <c r="Z28" s="9">
        <v>90835</v>
      </c>
      <c r="AA28" s="14"/>
      <c r="AB28" s="14"/>
      <c r="AC28" s="9">
        <v>12483</v>
      </c>
      <c r="AD28" s="14"/>
      <c r="AE28" s="9">
        <v>15624</v>
      </c>
      <c r="AF28" s="9">
        <v>27301</v>
      </c>
      <c r="AG28" s="9">
        <v>35427</v>
      </c>
      <c r="AH28" s="9">
        <v>414</v>
      </c>
    </row>
    <row r="29" spans="1:34">
      <c r="A29" s="17" t="s">
        <v>27</v>
      </c>
      <c r="B29" s="9">
        <v>23131</v>
      </c>
      <c r="C29" s="9">
        <v>423</v>
      </c>
      <c r="D29" s="14"/>
      <c r="E29" s="14"/>
      <c r="F29" s="14"/>
      <c r="G29" s="14"/>
      <c r="H29" s="9">
        <v>423</v>
      </c>
      <c r="I29" s="14"/>
      <c r="J29" s="9">
        <v>22708</v>
      </c>
      <c r="K29" s="14"/>
      <c r="L29" s="14"/>
      <c r="M29" s="9">
        <v>2832</v>
      </c>
      <c r="N29" s="14"/>
      <c r="O29" s="9">
        <v>2804</v>
      </c>
      <c r="P29" s="9">
        <v>9173</v>
      </c>
      <c r="Q29" s="9">
        <v>7899</v>
      </c>
      <c r="R29" s="9">
        <v>23415</v>
      </c>
      <c r="S29" s="9">
        <v>423</v>
      </c>
      <c r="T29" s="14"/>
      <c r="U29" s="14"/>
      <c r="V29" s="14"/>
      <c r="W29" s="14"/>
      <c r="X29" s="9">
        <v>423</v>
      </c>
      <c r="Y29" s="14"/>
      <c r="Z29" s="9">
        <v>22992</v>
      </c>
      <c r="AA29" s="14"/>
      <c r="AB29" s="14"/>
      <c r="AC29" s="9">
        <v>2838</v>
      </c>
      <c r="AD29" s="14"/>
      <c r="AE29" s="9">
        <v>3076</v>
      </c>
      <c r="AF29" s="9">
        <v>9173</v>
      </c>
      <c r="AG29" s="9">
        <v>7905</v>
      </c>
      <c r="AH29" s="8">
        <v>7</v>
      </c>
    </row>
    <row r="30" spans="1:34">
      <c r="A30" s="17" t="s">
        <v>28</v>
      </c>
      <c r="B30" s="9">
        <v>54929</v>
      </c>
      <c r="C30" s="9">
        <v>1570</v>
      </c>
      <c r="D30" s="14"/>
      <c r="E30" s="9">
        <v>968</v>
      </c>
      <c r="F30" s="9">
        <v>308</v>
      </c>
      <c r="G30" s="9">
        <v>294</v>
      </c>
      <c r="H30" s="14"/>
      <c r="I30" s="14"/>
      <c r="J30" s="9">
        <v>53359</v>
      </c>
      <c r="K30" s="9">
        <v>359</v>
      </c>
      <c r="L30" s="9">
        <v>1935</v>
      </c>
      <c r="M30" s="9">
        <v>271</v>
      </c>
      <c r="N30" s="9">
        <v>9509</v>
      </c>
      <c r="O30" s="9">
        <v>327</v>
      </c>
      <c r="P30" s="9">
        <v>23146</v>
      </c>
      <c r="Q30" s="9">
        <v>17813</v>
      </c>
      <c r="R30" s="9">
        <v>44327</v>
      </c>
      <c r="S30" s="9">
        <v>1570</v>
      </c>
      <c r="T30" s="14"/>
      <c r="U30" s="9">
        <v>968</v>
      </c>
      <c r="V30" s="9">
        <v>308</v>
      </c>
      <c r="W30" s="9">
        <v>294</v>
      </c>
      <c r="X30" s="14"/>
      <c r="Y30" s="14"/>
      <c r="Z30" s="9">
        <v>42758</v>
      </c>
      <c r="AA30" s="9">
        <v>359</v>
      </c>
      <c r="AB30" s="9">
        <v>2844</v>
      </c>
      <c r="AC30" s="9">
        <v>271</v>
      </c>
      <c r="AD30" s="9">
        <v>10726</v>
      </c>
      <c r="AE30" s="11"/>
      <c r="AF30" s="9">
        <v>18516</v>
      </c>
      <c r="AG30" s="9">
        <v>10043</v>
      </c>
      <c r="AH30" s="10">
        <v>1353</v>
      </c>
    </row>
    <row r="31" spans="1:34">
      <c r="A31" s="17" t="s">
        <v>29</v>
      </c>
      <c r="B31" s="8">
        <v>61930</v>
      </c>
      <c r="C31" s="8">
        <v>2599</v>
      </c>
      <c r="D31" s="14"/>
      <c r="E31" s="8">
        <v>2599</v>
      </c>
      <c r="F31" s="14"/>
      <c r="G31" s="14"/>
      <c r="H31" s="14"/>
      <c r="I31" s="14"/>
      <c r="J31" s="9">
        <v>59331</v>
      </c>
      <c r="K31" s="14"/>
      <c r="L31" s="9">
        <v>3501</v>
      </c>
      <c r="M31" s="14"/>
      <c r="N31" s="9">
        <v>10223</v>
      </c>
      <c r="O31" s="9">
        <v>781</v>
      </c>
      <c r="P31" s="9">
        <v>23079</v>
      </c>
      <c r="Q31" s="9">
        <v>21747</v>
      </c>
      <c r="R31" s="9">
        <v>65225</v>
      </c>
      <c r="S31" s="9">
        <v>2599</v>
      </c>
      <c r="T31" s="14"/>
      <c r="U31" s="9">
        <v>2599</v>
      </c>
      <c r="V31" s="14"/>
      <c r="W31" s="14"/>
      <c r="X31" s="14"/>
      <c r="Y31" s="14"/>
      <c r="Z31" s="9">
        <v>62625</v>
      </c>
      <c r="AA31" s="14"/>
      <c r="AB31" s="9">
        <v>5557</v>
      </c>
      <c r="AC31" s="11"/>
      <c r="AD31" s="9">
        <v>10951</v>
      </c>
      <c r="AE31" s="9">
        <v>826</v>
      </c>
      <c r="AF31" s="9">
        <v>23508</v>
      </c>
      <c r="AG31" s="9">
        <v>21783</v>
      </c>
      <c r="AH31" s="9">
        <v>169</v>
      </c>
    </row>
    <row r="32" spans="1:34">
      <c r="A32" s="17" t="s">
        <v>30</v>
      </c>
      <c r="B32" s="9">
        <v>30068</v>
      </c>
      <c r="C32" s="9">
        <v>609</v>
      </c>
      <c r="D32" s="14"/>
      <c r="E32" s="14"/>
      <c r="F32" s="14"/>
      <c r="G32" s="14"/>
      <c r="H32" s="9">
        <v>609</v>
      </c>
      <c r="I32" s="14"/>
      <c r="J32" s="9">
        <v>29459</v>
      </c>
      <c r="K32" s="14"/>
      <c r="L32" s="9">
        <v>3002</v>
      </c>
      <c r="M32" s="14"/>
      <c r="N32" s="8">
        <v>6288</v>
      </c>
      <c r="O32" s="14"/>
      <c r="P32" s="8">
        <v>12218</v>
      </c>
      <c r="Q32" s="9">
        <v>7950</v>
      </c>
      <c r="R32" s="9">
        <v>31708</v>
      </c>
      <c r="S32" s="9">
        <v>1217</v>
      </c>
      <c r="T32" s="14"/>
      <c r="U32" s="14"/>
      <c r="V32" s="14"/>
      <c r="W32" s="14"/>
      <c r="X32" s="9">
        <v>1217</v>
      </c>
      <c r="Y32" s="14"/>
      <c r="Z32" s="9">
        <v>30491</v>
      </c>
      <c r="AA32" s="14"/>
      <c r="AB32" s="9">
        <v>3180</v>
      </c>
      <c r="AC32" s="11"/>
      <c r="AD32" s="9">
        <v>6410</v>
      </c>
      <c r="AE32" s="11"/>
      <c r="AF32" s="9">
        <v>12864</v>
      </c>
      <c r="AG32" s="9">
        <v>8038</v>
      </c>
      <c r="AH32" s="9">
        <v>118</v>
      </c>
    </row>
    <row r="33" spans="1:34">
      <c r="A33" s="17" t="s">
        <v>31</v>
      </c>
      <c r="B33" s="9">
        <v>14017</v>
      </c>
      <c r="C33" s="9">
        <v>301</v>
      </c>
      <c r="D33" s="14"/>
      <c r="E33" s="9">
        <v>195</v>
      </c>
      <c r="F33" s="9">
        <v>106</v>
      </c>
      <c r="G33" s="14"/>
      <c r="H33" s="14"/>
      <c r="I33" s="14"/>
      <c r="J33" s="9">
        <v>13717</v>
      </c>
      <c r="K33" s="14"/>
      <c r="L33" s="9">
        <v>1136</v>
      </c>
      <c r="M33" s="14"/>
      <c r="N33" s="9">
        <v>1053</v>
      </c>
      <c r="O33" s="9">
        <v>1570</v>
      </c>
      <c r="P33" s="9">
        <v>6128</v>
      </c>
      <c r="Q33" s="9">
        <v>3830</v>
      </c>
      <c r="R33" s="9">
        <v>18547</v>
      </c>
      <c r="S33" s="9">
        <v>301</v>
      </c>
      <c r="T33" s="14"/>
      <c r="U33" s="9">
        <v>195</v>
      </c>
      <c r="V33" s="9">
        <v>106</v>
      </c>
      <c r="W33" s="14"/>
      <c r="X33" s="14"/>
      <c r="Y33" s="14"/>
      <c r="Z33" s="9">
        <v>18246</v>
      </c>
      <c r="AA33" s="14"/>
      <c r="AB33" s="9">
        <v>2249</v>
      </c>
      <c r="AC33" s="11"/>
      <c r="AD33" s="9">
        <v>2249</v>
      </c>
      <c r="AE33" s="9">
        <v>2419</v>
      </c>
      <c r="AF33" s="9">
        <v>7317</v>
      </c>
      <c r="AG33" s="9">
        <v>4012</v>
      </c>
      <c r="AH33" s="9">
        <v>127</v>
      </c>
    </row>
    <row r="34" spans="1:34">
      <c r="A34" s="17" t="s">
        <v>32</v>
      </c>
      <c r="B34" s="9">
        <v>78382</v>
      </c>
      <c r="C34" s="8">
        <v>166</v>
      </c>
      <c r="D34" s="14"/>
      <c r="E34" s="8">
        <v>166</v>
      </c>
      <c r="F34" s="14"/>
      <c r="G34" s="14"/>
      <c r="H34" s="14"/>
      <c r="I34" s="14"/>
      <c r="J34" s="9">
        <v>78216</v>
      </c>
      <c r="K34" s="14"/>
      <c r="L34" s="9">
        <v>6519</v>
      </c>
      <c r="M34" s="9">
        <v>196</v>
      </c>
      <c r="N34" s="14"/>
      <c r="O34" s="9">
        <v>20770</v>
      </c>
      <c r="P34" s="9">
        <v>25684</v>
      </c>
      <c r="Q34" s="9">
        <v>25048</v>
      </c>
      <c r="R34" s="9">
        <v>81047</v>
      </c>
      <c r="S34" s="8">
        <v>166</v>
      </c>
      <c r="T34" s="14"/>
      <c r="U34" s="8">
        <v>166</v>
      </c>
      <c r="V34" s="14"/>
      <c r="W34" s="14"/>
      <c r="X34" s="14"/>
      <c r="Y34" s="14"/>
      <c r="Z34" s="9">
        <v>80881</v>
      </c>
      <c r="AA34" s="14"/>
      <c r="AB34" s="9">
        <v>6714</v>
      </c>
      <c r="AC34" s="9">
        <v>196</v>
      </c>
      <c r="AD34" s="14"/>
      <c r="AE34" s="9">
        <v>21841</v>
      </c>
      <c r="AF34" s="9">
        <v>26842</v>
      </c>
      <c r="AG34" s="9">
        <v>25287</v>
      </c>
      <c r="AH34" s="9">
        <v>265</v>
      </c>
    </row>
    <row r="35" spans="1:34">
      <c r="A35" s="3" t="s">
        <v>33</v>
      </c>
      <c r="B35" s="9">
        <v>19720</v>
      </c>
      <c r="C35" s="9">
        <v>10119</v>
      </c>
      <c r="D35" s="14"/>
      <c r="E35" s="9">
        <v>4744</v>
      </c>
      <c r="F35" s="14"/>
      <c r="G35" s="9">
        <v>5375</v>
      </c>
      <c r="H35" s="14"/>
      <c r="I35" s="14"/>
      <c r="J35" s="9">
        <v>9600</v>
      </c>
      <c r="K35" s="14"/>
      <c r="L35" s="14"/>
      <c r="M35" s="9">
        <v>9409</v>
      </c>
      <c r="N35" s="14"/>
      <c r="O35" s="9">
        <v>191</v>
      </c>
      <c r="P35" s="14"/>
      <c r="Q35" s="11"/>
      <c r="R35" s="9">
        <v>21867</v>
      </c>
      <c r="S35" s="9">
        <v>11342</v>
      </c>
      <c r="T35" s="14"/>
      <c r="U35" s="9">
        <v>4744</v>
      </c>
      <c r="V35" s="14"/>
      <c r="W35" s="9">
        <v>6598</v>
      </c>
      <c r="X35" s="14"/>
      <c r="Y35" s="14"/>
      <c r="Z35" s="9">
        <v>10525</v>
      </c>
      <c r="AA35" s="14"/>
      <c r="AB35" s="14"/>
      <c r="AC35" s="9">
        <v>10326</v>
      </c>
      <c r="AD35" s="14"/>
      <c r="AE35" s="8">
        <v>200</v>
      </c>
      <c r="AF35" s="11"/>
      <c r="AG35" s="12"/>
      <c r="AH35" s="9">
        <v>31</v>
      </c>
    </row>
  </sheetData>
  <mergeCells count="3">
    <mergeCell ref="AH1:AH2"/>
    <mergeCell ref="B1:Q1"/>
    <mergeCell ref="R1:A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643C-C076-4567-9C6B-4C025B47A275}">
  <dimension ref="A1:AG35"/>
  <sheetViews>
    <sheetView zoomScale="80" zoomScaleNormal="80" workbookViewId="0">
      <selection activeCell="R18" sqref="R18:AG18"/>
    </sheetView>
  </sheetViews>
  <sheetFormatPr defaultRowHeight="14.4"/>
  <cols>
    <col min="1" max="33" width="8.6640625" customWidth="1"/>
  </cols>
  <sheetData>
    <row r="1" spans="1:33">
      <c r="A1" s="1"/>
      <c r="B1" s="34" t="s">
        <v>87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 t="s">
        <v>88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33" ht="43.2">
      <c r="A2" s="3"/>
      <c r="B2" s="4" t="s">
        <v>77</v>
      </c>
      <c r="C2" s="19" t="s">
        <v>80</v>
      </c>
      <c r="D2" s="16" t="s">
        <v>84</v>
      </c>
      <c r="E2" s="6" t="s">
        <v>67</v>
      </c>
      <c r="F2" s="6" t="s">
        <v>69</v>
      </c>
      <c r="G2" s="6" t="s">
        <v>78</v>
      </c>
      <c r="H2" s="16" t="s">
        <v>71</v>
      </c>
      <c r="I2" s="7" t="s">
        <v>85</v>
      </c>
      <c r="J2" s="18" t="s">
        <v>86</v>
      </c>
      <c r="K2" s="6" t="s">
        <v>66</v>
      </c>
      <c r="L2" s="6" t="s">
        <v>68</v>
      </c>
      <c r="M2" s="6" t="s">
        <v>70</v>
      </c>
      <c r="N2" s="6" t="s">
        <v>72</v>
      </c>
      <c r="O2" s="6" t="s">
        <v>73</v>
      </c>
      <c r="P2" s="7" t="s">
        <v>74</v>
      </c>
      <c r="Q2" s="6" t="s">
        <v>75</v>
      </c>
      <c r="R2" s="4" t="s">
        <v>77</v>
      </c>
      <c r="S2" s="19" t="s">
        <v>80</v>
      </c>
      <c r="T2" s="16" t="s">
        <v>81</v>
      </c>
      <c r="U2" s="6" t="s">
        <v>67</v>
      </c>
      <c r="V2" s="6" t="s">
        <v>69</v>
      </c>
      <c r="W2" s="6" t="s">
        <v>82</v>
      </c>
      <c r="X2" s="6" t="s">
        <v>71</v>
      </c>
      <c r="Y2" s="7" t="s">
        <v>79</v>
      </c>
      <c r="Z2" s="7" t="s">
        <v>83</v>
      </c>
      <c r="AA2" s="6" t="s">
        <v>66</v>
      </c>
      <c r="AB2" s="6" t="s">
        <v>68</v>
      </c>
      <c r="AC2" s="6" t="s">
        <v>70</v>
      </c>
      <c r="AD2" s="6" t="s">
        <v>72</v>
      </c>
      <c r="AE2" s="5" t="s">
        <v>73</v>
      </c>
      <c r="AF2" s="7" t="s">
        <v>74</v>
      </c>
      <c r="AG2" s="6" t="s">
        <v>75</v>
      </c>
    </row>
    <row r="3" spans="1:33">
      <c r="A3" s="17" t="s">
        <v>0</v>
      </c>
      <c r="B3" s="9">
        <v>1764522</v>
      </c>
      <c r="C3" s="9">
        <v>39167</v>
      </c>
      <c r="D3" s="9">
        <v>3295</v>
      </c>
      <c r="E3" s="9">
        <v>21907</v>
      </c>
      <c r="F3" s="9">
        <v>1334</v>
      </c>
      <c r="G3" s="9">
        <v>11180</v>
      </c>
      <c r="H3" s="9">
        <v>1031</v>
      </c>
      <c r="I3" s="9">
        <v>420</v>
      </c>
      <c r="J3" s="9">
        <v>1725355</v>
      </c>
      <c r="K3" s="9">
        <v>9217</v>
      </c>
      <c r="L3" s="9">
        <v>19107</v>
      </c>
      <c r="M3" s="9">
        <v>162253</v>
      </c>
      <c r="N3" s="9">
        <v>30395</v>
      </c>
      <c r="O3" s="9">
        <v>382006</v>
      </c>
      <c r="P3" s="9">
        <v>608229</v>
      </c>
      <c r="Q3" s="9">
        <v>514148</v>
      </c>
      <c r="R3" s="20">
        <v>1975312</v>
      </c>
      <c r="S3" s="8">
        <v>42364</v>
      </c>
      <c r="T3" s="8">
        <v>3295</v>
      </c>
      <c r="U3" s="8">
        <v>21907</v>
      </c>
      <c r="V3" s="8">
        <v>1334</v>
      </c>
      <c r="W3" s="8">
        <v>13733</v>
      </c>
      <c r="X3" s="8">
        <v>1639</v>
      </c>
      <c r="Y3" s="9">
        <v>457</v>
      </c>
      <c r="Z3" s="9">
        <v>1932947</v>
      </c>
      <c r="AA3" s="9">
        <v>10872</v>
      </c>
      <c r="AB3" s="9">
        <v>23256</v>
      </c>
      <c r="AC3" s="9">
        <v>195636</v>
      </c>
      <c r="AD3" s="9">
        <v>32314</v>
      </c>
      <c r="AE3" s="9">
        <v>454585</v>
      </c>
      <c r="AF3" s="9">
        <v>684406</v>
      </c>
      <c r="AG3" s="9">
        <v>531880</v>
      </c>
    </row>
    <row r="4" spans="1:33">
      <c r="A4" s="17" t="s">
        <v>2</v>
      </c>
      <c r="B4" s="10">
        <v>9393</v>
      </c>
      <c r="C4" s="11"/>
      <c r="D4" s="14"/>
      <c r="E4" s="14"/>
      <c r="F4" s="14"/>
      <c r="G4" s="14"/>
      <c r="H4" s="14"/>
      <c r="I4" s="14"/>
      <c r="J4" s="9">
        <v>9393</v>
      </c>
      <c r="K4" s="14"/>
      <c r="L4" s="14"/>
      <c r="M4" s="9">
        <v>311</v>
      </c>
      <c r="N4" s="11"/>
      <c r="O4" s="9">
        <v>2967</v>
      </c>
      <c r="P4" s="9">
        <v>4462</v>
      </c>
      <c r="Q4" s="9">
        <v>1652</v>
      </c>
      <c r="R4" s="8">
        <v>12011</v>
      </c>
      <c r="S4" s="11"/>
      <c r="T4" s="14"/>
      <c r="U4" s="14"/>
      <c r="V4" s="14"/>
      <c r="W4" s="14"/>
      <c r="X4" s="14"/>
      <c r="Y4" s="14"/>
      <c r="Z4" s="9">
        <v>12011</v>
      </c>
      <c r="AA4" s="14"/>
      <c r="AB4" s="14"/>
      <c r="AC4" s="9">
        <v>2232</v>
      </c>
      <c r="AD4" s="14"/>
      <c r="AE4" s="9">
        <v>3342</v>
      </c>
      <c r="AF4" s="9">
        <v>4682</v>
      </c>
      <c r="AG4" s="9">
        <v>1754</v>
      </c>
    </row>
    <row r="5" spans="1:33">
      <c r="A5" s="17" t="s">
        <v>3</v>
      </c>
      <c r="B5" s="9">
        <v>12570</v>
      </c>
      <c r="C5" s="9">
        <v>392</v>
      </c>
      <c r="D5" s="14"/>
      <c r="E5" s="9">
        <v>392</v>
      </c>
      <c r="F5" s="14"/>
      <c r="G5" s="14"/>
      <c r="H5" s="14"/>
      <c r="I5" s="14"/>
      <c r="J5" s="9">
        <v>12178</v>
      </c>
      <c r="K5" s="9">
        <v>579</v>
      </c>
      <c r="L5" s="14"/>
      <c r="M5" s="9">
        <v>1252</v>
      </c>
      <c r="N5" s="11"/>
      <c r="O5" s="9">
        <v>3267</v>
      </c>
      <c r="P5" s="9">
        <v>3640</v>
      </c>
      <c r="Q5" s="9">
        <v>3441</v>
      </c>
      <c r="R5" s="10">
        <v>12570</v>
      </c>
      <c r="S5" s="10">
        <v>392</v>
      </c>
      <c r="T5" s="14"/>
      <c r="U5" s="10">
        <v>392</v>
      </c>
      <c r="V5" s="14"/>
      <c r="W5" s="14"/>
      <c r="X5" s="14"/>
      <c r="Y5" s="14"/>
      <c r="Z5" s="9">
        <v>12178</v>
      </c>
      <c r="AA5" s="9">
        <v>579</v>
      </c>
      <c r="AB5" s="14"/>
      <c r="AC5" s="9">
        <v>1252</v>
      </c>
      <c r="AD5" s="14"/>
      <c r="AE5" s="9">
        <v>3267</v>
      </c>
      <c r="AF5" s="9">
        <v>3640</v>
      </c>
      <c r="AG5" s="9">
        <v>3441</v>
      </c>
    </row>
    <row r="6" spans="1:33">
      <c r="A6" s="17" t="s">
        <v>4</v>
      </c>
      <c r="B6" s="9">
        <v>98843</v>
      </c>
      <c r="C6" s="9">
        <v>1383</v>
      </c>
      <c r="D6" s="14"/>
      <c r="E6" s="9">
        <v>1183</v>
      </c>
      <c r="F6" s="9">
        <v>200</v>
      </c>
      <c r="G6" s="14"/>
      <c r="H6" s="14"/>
      <c r="I6" s="14"/>
      <c r="J6" s="9">
        <v>97460</v>
      </c>
      <c r="K6" s="9">
        <v>2033</v>
      </c>
      <c r="L6" s="14"/>
      <c r="M6" s="9">
        <v>13171</v>
      </c>
      <c r="N6" s="11"/>
      <c r="O6" s="9">
        <v>20530</v>
      </c>
      <c r="P6" s="9">
        <v>31090</v>
      </c>
      <c r="Q6" s="9">
        <v>30637</v>
      </c>
      <c r="R6" s="9">
        <v>108469</v>
      </c>
      <c r="S6" s="9">
        <v>1383</v>
      </c>
      <c r="T6" s="14"/>
      <c r="U6" s="9">
        <v>1183</v>
      </c>
      <c r="V6" s="9">
        <v>200</v>
      </c>
      <c r="W6" s="14"/>
      <c r="X6" s="14"/>
      <c r="Y6" s="14"/>
      <c r="Z6" s="9">
        <v>107086</v>
      </c>
      <c r="AA6" s="9">
        <v>2285</v>
      </c>
      <c r="AB6" s="14"/>
      <c r="AC6" s="9">
        <v>13172</v>
      </c>
      <c r="AD6" s="14"/>
      <c r="AE6" s="9">
        <v>24672</v>
      </c>
      <c r="AF6" s="9">
        <v>35007</v>
      </c>
      <c r="AG6" s="9">
        <v>31950</v>
      </c>
    </row>
    <row r="7" spans="1:33">
      <c r="A7" s="17" t="s">
        <v>5</v>
      </c>
      <c r="B7" s="9">
        <v>72492</v>
      </c>
      <c r="C7" s="9">
        <v>1370</v>
      </c>
      <c r="D7" s="14"/>
      <c r="E7" s="9">
        <v>1065</v>
      </c>
      <c r="F7" s="9">
        <v>305</v>
      </c>
      <c r="G7" s="14"/>
      <c r="H7" s="14"/>
      <c r="I7" s="14"/>
      <c r="J7" s="9">
        <v>71122</v>
      </c>
      <c r="K7" s="9">
        <v>1018</v>
      </c>
      <c r="L7" s="14"/>
      <c r="M7" s="9">
        <v>8154</v>
      </c>
      <c r="N7" s="11"/>
      <c r="O7" s="9">
        <v>14817</v>
      </c>
      <c r="P7" s="9">
        <v>21640</v>
      </c>
      <c r="Q7" s="9">
        <v>25493</v>
      </c>
      <c r="R7" s="8">
        <v>79269</v>
      </c>
      <c r="S7" s="8">
        <v>1370</v>
      </c>
      <c r="T7" s="14"/>
      <c r="U7" s="8">
        <v>1065</v>
      </c>
      <c r="V7" s="8">
        <v>305</v>
      </c>
      <c r="W7" s="14"/>
      <c r="X7" s="14"/>
      <c r="Y7" s="14"/>
      <c r="Z7" s="9">
        <v>77900</v>
      </c>
      <c r="AA7" s="9">
        <v>1284</v>
      </c>
      <c r="AB7" s="14"/>
      <c r="AC7" s="9">
        <v>9151</v>
      </c>
      <c r="AD7" s="14"/>
      <c r="AE7" s="9">
        <v>17057</v>
      </c>
      <c r="AF7" s="9">
        <v>23741</v>
      </c>
      <c r="AG7" s="9">
        <v>26667</v>
      </c>
    </row>
    <row r="8" spans="1:33">
      <c r="A8" s="17" t="s">
        <v>6</v>
      </c>
      <c r="B8" s="9">
        <v>116073</v>
      </c>
      <c r="C8" s="9">
        <v>1815</v>
      </c>
      <c r="D8" s="14"/>
      <c r="E8" s="9">
        <v>1100</v>
      </c>
      <c r="F8" s="14"/>
      <c r="G8" s="9">
        <v>715</v>
      </c>
      <c r="H8" s="14"/>
      <c r="I8" s="14"/>
      <c r="J8" s="9">
        <v>114257</v>
      </c>
      <c r="K8" s="9">
        <v>468</v>
      </c>
      <c r="L8" s="14"/>
      <c r="M8" s="9">
        <v>12210</v>
      </c>
      <c r="N8" s="11"/>
      <c r="O8" s="9">
        <v>35850</v>
      </c>
      <c r="P8" s="9">
        <v>42936</v>
      </c>
      <c r="Q8" s="9">
        <v>22793</v>
      </c>
      <c r="R8" s="9">
        <v>119677</v>
      </c>
      <c r="S8" s="9">
        <v>1815</v>
      </c>
      <c r="T8" s="14"/>
      <c r="U8" s="9">
        <v>1100</v>
      </c>
      <c r="V8" s="14"/>
      <c r="W8" s="9">
        <v>715</v>
      </c>
      <c r="X8" s="14"/>
      <c r="Y8" s="14"/>
      <c r="Z8" s="9">
        <v>117862</v>
      </c>
      <c r="AA8" s="9">
        <v>468</v>
      </c>
      <c r="AB8" s="14"/>
      <c r="AC8" s="9">
        <v>13290</v>
      </c>
      <c r="AD8" s="14"/>
      <c r="AE8" s="9">
        <v>37346</v>
      </c>
      <c r="AF8" s="9">
        <v>43956</v>
      </c>
      <c r="AG8" s="9">
        <v>22801</v>
      </c>
    </row>
    <row r="9" spans="1:33">
      <c r="A9" s="17" t="s">
        <v>7</v>
      </c>
      <c r="B9" s="9">
        <v>46850</v>
      </c>
      <c r="C9" s="9">
        <v>193</v>
      </c>
      <c r="D9" s="14"/>
      <c r="E9" s="14"/>
      <c r="F9" s="14"/>
      <c r="G9" s="9">
        <v>193</v>
      </c>
      <c r="H9" s="14"/>
      <c r="I9" s="14"/>
      <c r="J9" s="9">
        <v>46658</v>
      </c>
      <c r="K9" s="14"/>
      <c r="L9" s="14"/>
      <c r="M9" s="9">
        <v>6727</v>
      </c>
      <c r="N9" s="11"/>
      <c r="O9" s="9">
        <v>14624</v>
      </c>
      <c r="P9" s="9">
        <v>25275</v>
      </c>
      <c r="Q9" s="9">
        <v>31</v>
      </c>
      <c r="R9" s="8">
        <v>64163</v>
      </c>
      <c r="S9" s="8">
        <v>385</v>
      </c>
      <c r="T9" s="14"/>
      <c r="U9" s="14"/>
      <c r="V9" s="14"/>
      <c r="W9" s="8">
        <v>385</v>
      </c>
      <c r="X9" s="14"/>
      <c r="Y9" s="14"/>
      <c r="Z9" s="9">
        <v>63778</v>
      </c>
      <c r="AA9" s="14"/>
      <c r="AB9" s="14"/>
      <c r="AC9" s="9">
        <v>9000</v>
      </c>
      <c r="AD9" s="14"/>
      <c r="AE9" s="9">
        <v>19495</v>
      </c>
      <c r="AF9" s="9">
        <v>35249</v>
      </c>
      <c r="AG9" s="9">
        <v>34</v>
      </c>
    </row>
    <row r="10" spans="1:33">
      <c r="A10" s="17" t="s">
        <v>8</v>
      </c>
      <c r="B10" s="8">
        <v>32450</v>
      </c>
      <c r="C10" s="11"/>
      <c r="D10" s="14"/>
      <c r="E10" s="14"/>
      <c r="F10" s="14"/>
      <c r="G10" s="14"/>
      <c r="H10" s="14"/>
      <c r="I10" s="14"/>
      <c r="J10" s="9">
        <v>32450</v>
      </c>
      <c r="K10" s="14"/>
      <c r="L10" s="14"/>
      <c r="M10" s="9">
        <v>3167</v>
      </c>
      <c r="N10" s="11"/>
      <c r="O10" s="9">
        <v>10561</v>
      </c>
      <c r="P10" s="9">
        <v>18679</v>
      </c>
      <c r="Q10" s="9">
        <v>44</v>
      </c>
      <c r="R10" s="10">
        <v>39685</v>
      </c>
      <c r="S10" s="11"/>
      <c r="T10" s="14"/>
      <c r="U10" s="14"/>
      <c r="V10" s="14"/>
      <c r="W10" s="14"/>
      <c r="X10" s="14"/>
      <c r="Y10" s="14"/>
      <c r="Z10" s="9">
        <v>39685</v>
      </c>
      <c r="AA10" s="14"/>
      <c r="AB10" s="14"/>
      <c r="AC10" s="9">
        <v>3829</v>
      </c>
      <c r="AD10" s="14"/>
      <c r="AE10" s="9">
        <v>12926</v>
      </c>
      <c r="AF10" s="9">
        <v>22886</v>
      </c>
      <c r="AG10" s="9">
        <v>44</v>
      </c>
    </row>
    <row r="11" spans="1:33">
      <c r="A11" s="17" t="s">
        <v>9</v>
      </c>
      <c r="B11" s="9">
        <v>57367</v>
      </c>
      <c r="C11" s="11"/>
      <c r="D11" s="14"/>
      <c r="E11" s="14"/>
      <c r="F11" s="14"/>
      <c r="G11" s="14"/>
      <c r="H11" s="14"/>
      <c r="I11" s="14"/>
      <c r="J11" s="9">
        <v>57367</v>
      </c>
      <c r="K11" s="14"/>
      <c r="L11" s="14"/>
      <c r="M11" s="9">
        <v>6228</v>
      </c>
      <c r="N11" s="11"/>
      <c r="O11" s="9">
        <v>13523</v>
      </c>
      <c r="P11" s="9">
        <v>24013</v>
      </c>
      <c r="Q11" s="9">
        <v>13602</v>
      </c>
      <c r="R11" s="10">
        <v>61750</v>
      </c>
      <c r="S11" s="11"/>
      <c r="T11" s="14"/>
      <c r="U11" s="14"/>
      <c r="V11" s="14"/>
      <c r="W11" s="14"/>
      <c r="X11" s="14"/>
      <c r="Y11" s="14"/>
      <c r="Z11" s="9">
        <v>61750</v>
      </c>
      <c r="AA11" s="14"/>
      <c r="AB11" s="14"/>
      <c r="AC11" s="9">
        <v>6229</v>
      </c>
      <c r="AD11" s="14"/>
      <c r="AE11" s="9">
        <v>15846</v>
      </c>
      <c r="AF11" s="9">
        <v>25950</v>
      </c>
      <c r="AG11" s="9">
        <v>13725</v>
      </c>
    </row>
    <row r="12" spans="1:33">
      <c r="A12" s="17" t="s">
        <v>10</v>
      </c>
      <c r="B12" s="9">
        <v>7393</v>
      </c>
      <c r="C12" s="9">
        <v>427</v>
      </c>
      <c r="D12" s="14"/>
      <c r="E12" s="8">
        <v>106</v>
      </c>
      <c r="F12" s="14"/>
      <c r="G12" s="8">
        <v>81</v>
      </c>
      <c r="H12" s="14"/>
      <c r="I12" s="9">
        <v>241</v>
      </c>
      <c r="J12" s="9">
        <v>6966</v>
      </c>
      <c r="K12" s="9">
        <v>74</v>
      </c>
      <c r="L12" s="14"/>
      <c r="M12" s="9">
        <v>675</v>
      </c>
      <c r="N12" s="11"/>
      <c r="O12" s="9">
        <v>2123</v>
      </c>
      <c r="P12" s="9">
        <v>1072</v>
      </c>
      <c r="Q12" s="9">
        <v>3021</v>
      </c>
      <c r="R12" s="9">
        <v>10308</v>
      </c>
      <c r="S12" s="9">
        <v>461</v>
      </c>
      <c r="T12" s="14"/>
      <c r="U12" s="8">
        <v>106</v>
      </c>
      <c r="V12" s="14"/>
      <c r="W12" s="8">
        <v>81</v>
      </c>
      <c r="X12" s="14"/>
      <c r="Y12" s="9">
        <v>274</v>
      </c>
      <c r="Z12" s="9">
        <v>9847</v>
      </c>
      <c r="AA12" s="9">
        <v>147</v>
      </c>
      <c r="AB12" s="14"/>
      <c r="AC12" s="9">
        <v>1152</v>
      </c>
      <c r="AD12" s="14"/>
      <c r="AE12" s="9">
        <v>3868</v>
      </c>
      <c r="AF12" s="9">
        <v>1159</v>
      </c>
      <c r="AG12" s="9">
        <v>3520</v>
      </c>
    </row>
    <row r="13" spans="1:33">
      <c r="A13" s="17" t="s">
        <v>11</v>
      </c>
      <c r="B13" s="9">
        <v>79542</v>
      </c>
      <c r="C13" s="9">
        <v>727</v>
      </c>
      <c r="D13" s="14"/>
      <c r="E13" s="9">
        <v>418</v>
      </c>
      <c r="F13" s="14"/>
      <c r="G13" s="9">
        <v>148</v>
      </c>
      <c r="H13" s="14"/>
      <c r="I13" s="9">
        <v>160</v>
      </c>
      <c r="J13" s="9">
        <v>78815</v>
      </c>
      <c r="K13" s="9">
        <v>1045</v>
      </c>
      <c r="L13" s="14"/>
      <c r="M13" s="9">
        <v>9916</v>
      </c>
      <c r="N13" s="11"/>
      <c r="O13" s="9">
        <v>23115</v>
      </c>
      <c r="P13" s="9">
        <v>28973</v>
      </c>
      <c r="Q13" s="9">
        <v>15766</v>
      </c>
      <c r="R13" s="10">
        <v>98644</v>
      </c>
      <c r="S13" s="10">
        <v>727</v>
      </c>
      <c r="T13" s="14"/>
      <c r="U13" s="10">
        <v>418</v>
      </c>
      <c r="V13" s="14"/>
      <c r="W13" s="10">
        <v>148</v>
      </c>
      <c r="X13" s="14"/>
      <c r="Y13" s="9">
        <v>160</v>
      </c>
      <c r="Z13" s="9">
        <v>97917</v>
      </c>
      <c r="AA13" s="9">
        <v>1045</v>
      </c>
      <c r="AB13" s="14"/>
      <c r="AC13" s="9">
        <v>13130</v>
      </c>
      <c r="AD13" s="14"/>
      <c r="AE13" s="9">
        <v>30771</v>
      </c>
      <c r="AF13" s="9">
        <v>35284</v>
      </c>
      <c r="AG13" s="9">
        <v>17686</v>
      </c>
    </row>
    <row r="14" spans="1:33">
      <c r="A14" s="17" t="s">
        <v>12</v>
      </c>
      <c r="B14" s="9">
        <v>46578</v>
      </c>
      <c r="C14" s="9">
        <v>937</v>
      </c>
      <c r="D14" s="14"/>
      <c r="E14" s="9">
        <v>526</v>
      </c>
      <c r="F14" s="14"/>
      <c r="G14" s="9">
        <v>411</v>
      </c>
      <c r="H14" s="14"/>
      <c r="I14" s="14"/>
      <c r="J14" s="9">
        <v>45640</v>
      </c>
      <c r="K14" s="9">
        <v>834</v>
      </c>
      <c r="L14" s="14"/>
      <c r="M14" s="8">
        <v>6168</v>
      </c>
      <c r="N14" s="11"/>
      <c r="O14" s="9">
        <v>13724</v>
      </c>
      <c r="P14" s="9">
        <v>14806</v>
      </c>
      <c r="Q14" s="8">
        <v>10108</v>
      </c>
      <c r="R14" s="9">
        <v>69153</v>
      </c>
      <c r="S14" s="9">
        <v>1002</v>
      </c>
      <c r="T14" s="14"/>
      <c r="U14" s="9">
        <v>526</v>
      </c>
      <c r="V14" s="14"/>
      <c r="W14" s="9">
        <v>472</v>
      </c>
      <c r="X14" s="14"/>
      <c r="Y14" s="9">
        <v>3</v>
      </c>
      <c r="Z14" s="9">
        <v>68151</v>
      </c>
      <c r="AA14" s="9">
        <v>1186</v>
      </c>
      <c r="AB14" s="14"/>
      <c r="AC14" s="9">
        <v>9652</v>
      </c>
      <c r="AD14" s="14"/>
      <c r="AE14" s="9">
        <v>19467</v>
      </c>
      <c r="AF14" s="9">
        <v>23897</v>
      </c>
      <c r="AG14" s="9">
        <v>13950</v>
      </c>
    </row>
    <row r="15" spans="1:33">
      <c r="A15" s="17" t="s">
        <v>13</v>
      </c>
      <c r="B15" s="9">
        <v>68136</v>
      </c>
      <c r="C15" s="9">
        <v>2945</v>
      </c>
      <c r="D15" s="9">
        <v>304</v>
      </c>
      <c r="E15" s="9">
        <v>1460</v>
      </c>
      <c r="F15" s="14"/>
      <c r="G15" s="9">
        <v>1180</v>
      </c>
      <c r="H15" s="14"/>
      <c r="I15" s="14"/>
      <c r="J15" s="9">
        <v>65192</v>
      </c>
      <c r="K15" s="9">
        <v>1231</v>
      </c>
      <c r="L15" s="14"/>
      <c r="M15" s="9">
        <v>5261</v>
      </c>
      <c r="N15" s="11"/>
      <c r="O15" s="9">
        <v>13598</v>
      </c>
      <c r="P15" s="9">
        <v>18953</v>
      </c>
      <c r="Q15" s="9">
        <v>26149</v>
      </c>
      <c r="R15" s="8">
        <v>77308</v>
      </c>
      <c r="S15" s="8">
        <v>3348</v>
      </c>
      <c r="T15" s="8">
        <v>304</v>
      </c>
      <c r="U15" s="8">
        <v>1460</v>
      </c>
      <c r="V15" s="14"/>
      <c r="W15" s="8">
        <v>1583</v>
      </c>
      <c r="X15" s="14"/>
      <c r="Y15" s="14"/>
      <c r="Z15" s="10">
        <v>73961</v>
      </c>
      <c r="AA15" s="10">
        <v>1231</v>
      </c>
      <c r="AB15" s="14"/>
      <c r="AC15" s="10">
        <v>6689</v>
      </c>
      <c r="AD15" s="14"/>
      <c r="AE15" s="10">
        <v>17463</v>
      </c>
      <c r="AF15" s="10">
        <v>21555</v>
      </c>
      <c r="AG15" s="10">
        <v>27023</v>
      </c>
    </row>
    <row r="16" spans="1:33">
      <c r="A16" s="17" t="s">
        <v>14</v>
      </c>
      <c r="B16" s="10">
        <v>45780</v>
      </c>
      <c r="C16" s="11"/>
      <c r="D16" s="14"/>
      <c r="E16" s="14"/>
      <c r="F16" s="14"/>
      <c r="G16" s="14"/>
      <c r="H16" s="14"/>
      <c r="I16" s="14"/>
      <c r="J16" s="9">
        <v>45780</v>
      </c>
      <c r="K16" s="9">
        <v>342</v>
      </c>
      <c r="L16" s="14"/>
      <c r="M16" s="9">
        <v>4480</v>
      </c>
      <c r="N16" s="11"/>
      <c r="O16" s="9">
        <v>10177</v>
      </c>
      <c r="P16" s="9">
        <v>16582</v>
      </c>
      <c r="Q16" s="9">
        <v>14200</v>
      </c>
      <c r="R16" s="10">
        <v>52198</v>
      </c>
      <c r="S16" s="11"/>
      <c r="T16" s="14"/>
      <c r="U16" s="14"/>
      <c r="V16" s="14"/>
      <c r="W16" s="14"/>
      <c r="X16" s="14"/>
      <c r="Y16" s="14"/>
      <c r="Z16" s="10">
        <v>52198</v>
      </c>
      <c r="AA16" s="10">
        <v>342</v>
      </c>
      <c r="AB16" s="14"/>
      <c r="AC16" s="10">
        <v>5427</v>
      </c>
      <c r="AD16" s="14"/>
      <c r="AE16" s="10">
        <v>13474</v>
      </c>
      <c r="AF16" s="10">
        <v>18522</v>
      </c>
      <c r="AG16" s="10">
        <v>14433</v>
      </c>
    </row>
    <row r="17" spans="1:33">
      <c r="A17" s="17" t="s">
        <v>15</v>
      </c>
      <c r="B17" s="9">
        <v>51140</v>
      </c>
      <c r="C17" s="9">
        <v>450</v>
      </c>
      <c r="D17" s="14"/>
      <c r="E17" s="9">
        <v>450</v>
      </c>
      <c r="F17" s="14"/>
      <c r="G17" s="14"/>
      <c r="H17" s="14"/>
      <c r="I17" s="14"/>
      <c r="J17" s="9">
        <v>50691</v>
      </c>
      <c r="K17" s="14"/>
      <c r="L17" s="14"/>
      <c r="M17" s="9">
        <v>4197</v>
      </c>
      <c r="N17" s="11"/>
      <c r="O17" s="9">
        <v>11857</v>
      </c>
      <c r="P17" s="9">
        <v>16496</v>
      </c>
      <c r="Q17" s="9">
        <v>18140</v>
      </c>
      <c r="R17" s="10">
        <v>54354</v>
      </c>
      <c r="S17" s="10">
        <v>450</v>
      </c>
      <c r="T17" s="14"/>
      <c r="U17" s="10">
        <v>450</v>
      </c>
      <c r="V17" s="14"/>
      <c r="W17" s="14"/>
      <c r="X17" s="14"/>
      <c r="Y17" s="14"/>
      <c r="Z17" s="9">
        <v>53904</v>
      </c>
      <c r="AA17" s="14"/>
      <c r="AB17" s="14"/>
      <c r="AC17" s="9">
        <v>4879</v>
      </c>
      <c r="AD17" s="14"/>
      <c r="AE17" s="9">
        <v>13291</v>
      </c>
      <c r="AF17" s="9">
        <v>17558</v>
      </c>
      <c r="AG17" s="9">
        <v>18176</v>
      </c>
    </row>
    <row r="18" spans="1:33">
      <c r="A18" s="17" t="s">
        <v>16</v>
      </c>
      <c r="B18" s="8">
        <v>92993</v>
      </c>
      <c r="C18" s="8">
        <v>1544</v>
      </c>
      <c r="D18" s="14"/>
      <c r="E18" s="8">
        <v>1129</v>
      </c>
      <c r="F18" s="8">
        <v>415</v>
      </c>
      <c r="G18" s="14"/>
      <c r="H18" s="14"/>
      <c r="I18" s="14"/>
      <c r="J18" s="9">
        <v>91449</v>
      </c>
      <c r="K18" s="9">
        <v>711</v>
      </c>
      <c r="L18" s="14"/>
      <c r="M18" s="9">
        <v>7521</v>
      </c>
      <c r="N18" s="11"/>
      <c r="O18" s="9">
        <v>22183</v>
      </c>
      <c r="P18" s="9">
        <v>28751</v>
      </c>
      <c r="Q18" s="9">
        <v>32284</v>
      </c>
      <c r="R18" s="10">
        <v>111322</v>
      </c>
      <c r="S18" s="10">
        <v>1544</v>
      </c>
      <c r="T18" s="14"/>
      <c r="U18" s="10">
        <v>1129</v>
      </c>
      <c r="V18" s="10">
        <v>415</v>
      </c>
      <c r="W18" s="14"/>
      <c r="X18" s="14"/>
      <c r="Y18" s="14"/>
      <c r="Z18" s="9">
        <v>109778</v>
      </c>
      <c r="AA18" s="9">
        <v>1423</v>
      </c>
      <c r="AB18" s="14"/>
      <c r="AC18" s="9">
        <v>10006</v>
      </c>
      <c r="AD18" s="14"/>
      <c r="AE18" s="9">
        <v>28853</v>
      </c>
      <c r="AF18" s="9">
        <v>34188</v>
      </c>
      <c r="AG18" s="9">
        <v>35309</v>
      </c>
    </row>
    <row r="19" spans="1:33">
      <c r="A19" s="17" t="s">
        <v>17</v>
      </c>
      <c r="B19" s="10">
        <v>79079</v>
      </c>
      <c r="C19" s="10">
        <v>1305</v>
      </c>
      <c r="D19" s="10">
        <v>537</v>
      </c>
      <c r="E19" s="10">
        <v>767</v>
      </c>
      <c r="F19" s="14"/>
      <c r="G19" s="14"/>
      <c r="H19" s="14"/>
      <c r="I19" s="14"/>
      <c r="J19" s="9">
        <v>77774</v>
      </c>
      <c r="K19" s="9">
        <v>343</v>
      </c>
      <c r="L19" s="14"/>
      <c r="M19" s="9">
        <v>6156</v>
      </c>
      <c r="N19" s="9">
        <v>95</v>
      </c>
      <c r="O19" s="9">
        <v>20282</v>
      </c>
      <c r="P19" s="9">
        <v>25444</v>
      </c>
      <c r="Q19" s="9">
        <v>25455</v>
      </c>
      <c r="R19" s="10">
        <v>83163</v>
      </c>
      <c r="S19" s="10">
        <v>1305</v>
      </c>
      <c r="T19" s="10">
        <v>537</v>
      </c>
      <c r="U19" s="10">
        <v>767</v>
      </c>
      <c r="V19" s="14"/>
      <c r="W19" s="14"/>
      <c r="X19" s="14"/>
      <c r="Y19" s="14"/>
      <c r="Z19" s="9">
        <v>81859</v>
      </c>
      <c r="AA19" s="9">
        <v>343</v>
      </c>
      <c r="AB19" s="14"/>
      <c r="AC19" s="9">
        <v>8103</v>
      </c>
      <c r="AD19" s="9">
        <v>140</v>
      </c>
      <c r="AE19" s="9">
        <v>21266</v>
      </c>
      <c r="AF19" s="9">
        <v>26427</v>
      </c>
      <c r="AG19" s="9">
        <v>25579</v>
      </c>
    </row>
    <row r="20" spans="1:33">
      <c r="A20" s="17" t="s">
        <v>18</v>
      </c>
      <c r="B20" s="10">
        <v>69557</v>
      </c>
      <c r="C20" s="10">
        <v>2309</v>
      </c>
      <c r="D20" s="14"/>
      <c r="E20" s="10">
        <v>1185</v>
      </c>
      <c r="F20" s="14"/>
      <c r="G20" s="10">
        <v>1125</v>
      </c>
      <c r="H20" s="14"/>
      <c r="I20" s="14"/>
      <c r="J20" s="9">
        <v>67248</v>
      </c>
      <c r="K20" s="9">
        <v>180</v>
      </c>
      <c r="L20" s="14"/>
      <c r="M20" s="9">
        <v>9141</v>
      </c>
      <c r="N20" s="11"/>
      <c r="O20" s="9">
        <v>14315</v>
      </c>
      <c r="P20" s="9">
        <v>21667</v>
      </c>
      <c r="Q20" s="9">
        <v>21945</v>
      </c>
      <c r="R20" s="10">
        <v>73760</v>
      </c>
      <c r="S20" s="10">
        <v>2983</v>
      </c>
      <c r="T20" s="14"/>
      <c r="U20" s="10">
        <v>1185</v>
      </c>
      <c r="V20" s="14"/>
      <c r="W20" s="10">
        <v>1798</v>
      </c>
      <c r="X20" s="14"/>
      <c r="Y20" s="14"/>
      <c r="Z20" s="9">
        <v>70778</v>
      </c>
      <c r="AA20" s="9">
        <v>180</v>
      </c>
      <c r="AB20" s="14"/>
      <c r="AC20" s="9">
        <v>9974</v>
      </c>
      <c r="AD20" s="14"/>
      <c r="AE20" s="9">
        <v>15570</v>
      </c>
      <c r="AF20" s="9">
        <v>22917</v>
      </c>
      <c r="AG20" s="9">
        <v>22136</v>
      </c>
    </row>
    <row r="21" spans="1:33">
      <c r="A21" s="17" t="s">
        <v>19</v>
      </c>
      <c r="B21" s="10">
        <v>65983</v>
      </c>
      <c r="C21" s="10">
        <v>2597</v>
      </c>
      <c r="D21" s="14"/>
      <c r="E21" s="10">
        <v>1740</v>
      </c>
      <c r="F21" s="14"/>
      <c r="G21" s="10">
        <v>857</v>
      </c>
      <c r="H21" s="14"/>
      <c r="I21" s="14"/>
      <c r="J21" s="9">
        <v>63386</v>
      </c>
      <c r="K21" s="14"/>
      <c r="L21" s="14"/>
      <c r="M21" s="9">
        <v>4573</v>
      </c>
      <c r="N21" s="11"/>
      <c r="O21" s="9">
        <v>14463</v>
      </c>
      <c r="P21" s="9">
        <v>23030</v>
      </c>
      <c r="Q21" s="9">
        <v>21320</v>
      </c>
      <c r="R21" s="10">
        <v>71706</v>
      </c>
      <c r="S21" s="10">
        <v>2597</v>
      </c>
      <c r="T21" s="14"/>
      <c r="U21" s="10">
        <v>1740</v>
      </c>
      <c r="V21" s="14"/>
      <c r="W21" s="10">
        <v>857</v>
      </c>
      <c r="X21" s="14"/>
      <c r="Y21" s="14"/>
      <c r="Z21" s="9">
        <v>69109</v>
      </c>
      <c r="AA21" s="14"/>
      <c r="AB21" s="14"/>
      <c r="AC21" s="9">
        <v>4811</v>
      </c>
      <c r="AD21" s="14"/>
      <c r="AE21" s="9">
        <v>15862</v>
      </c>
      <c r="AF21" s="9">
        <v>24708</v>
      </c>
      <c r="AG21" s="9">
        <v>23729</v>
      </c>
    </row>
    <row r="22" spans="1:33">
      <c r="A22" s="17" t="s">
        <v>20</v>
      </c>
      <c r="B22" s="10">
        <v>56914</v>
      </c>
      <c r="C22" s="10">
        <v>19</v>
      </c>
      <c r="D22" s="14"/>
      <c r="E22" s="14"/>
      <c r="F22" s="14"/>
      <c r="G22" s="14"/>
      <c r="H22" s="14"/>
      <c r="I22" s="9">
        <v>19</v>
      </c>
      <c r="J22" s="9">
        <v>56895</v>
      </c>
      <c r="K22" s="14"/>
      <c r="L22" s="14"/>
      <c r="M22" s="9">
        <v>6901</v>
      </c>
      <c r="N22" s="11"/>
      <c r="O22" s="9">
        <v>17005</v>
      </c>
      <c r="P22" s="9">
        <v>26223</v>
      </c>
      <c r="Q22" s="9">
        <v>6767</v>
      </c>
      <c r="R22" s="10">
        <v>82129</v>
      </c>
      <c r="S22" s="10">
        <v>19</v>
      </c>
      <c r="T22" s="14"/>
      <c r="U22" s="14"/>
      <c r="V22" s="14"/>
      <c r="W22" s="14"/>
      <c r="X22" s="14"/>
      <c r="Y22" s="9">
        <v>19</v>
      </c>
      <c r="Z22" s="9">
        <v>82110</v>
      </c>
      <c r="AA22" s="14"/>
      <c r="AB22" s="14"/>
      <c r="AC22" s="9">
        <v>11120</v>
      </c>
      <c r="AD22" s="14"/>
      <c r="AE22" s="9">
        <v>26706</v>
      </c>
      <c r="AF22" s="9">
        <v>37238</v>
      </c>
      <c r="AG22" s="9">
        <v>7047</v>
      </c>
    </row>
    <row r="23" spans="1:33">
      <c r="A23" s="17" t="s">
        <v>21</v>
      </c>
      <c r="B23" s="10">
        <v>74155</v>
      </c>
      <c r="C23" s="11"/>
      <c r="D23" s="14"/>
      <c r="E23" s="14"/>
      <c r="F23" s="14"/>
      <c r="G23" s="14"/>
      <c r="H23" s="14"/>
      <c r="I23" s="14"/>
      <c r="J23" s="10">
        <v>74155</v>
      </c>
      <c r="K23" s="14"/>
      <c r="L23" s="14"/>
      <c r="M23" s="10">
        <v>2373</v>
      </c>
      <c r="N23" s="11"/>
      <c r="O23" s="10">
        <v>15220</v>
      </c>
      <c r="P23" s="10">
        <v>22303</v>
      </c>
      <c r="Q23" s="10">
        <v>34259</v>
      </c>
      <c r="R23" s="10">
        <v>78287</v>
      </c>
      <c r="S23" s="11"/>
      <c r="T23" s="14"/>
      <c r="U23" s="14"/>
      <c r="V23" s="14"/>
      <c r="W23" s="14"/>
      <c r="X23" s="14"/>
      <c r="Y23" s="14"/>
      <c r="Z23" s="9">
        <v>78287</v>
      </c>
      <c r="AA23" s="14"/>
      <c r="AB23" s="14"/>
      <c r="AC23" s="9">
        <v>2500</v>
      </c>
      <c r="AD23" s="14"/>
      <c r="AE23" s="9">
        <v>18782</v>
      </c>
      <c r="AF23" s="9">
        <v>23580</v>
      </c>
      <c r="AG23" s="9">
        <v>33425</v>
      </c>
    </row>
    <row r="24" spans="1:33">
      <c r="A24" s="17" t="s">
        <v>22</v>
      </c>
      <c r="B24" s="10">
        <v>10694</v>
      </c>
      <c r="C24" s="11"/>
      <c r="D24" s="14"/>
      <c r="E24" s="14"/>
      <c r="F24" s="14"/>
      <c r="G24" s="14"/>
      <c r="H24" s="14"/>
      <c r="I24" s="14"/>
      <c r="J24" s="9">
        <v>10694</v>
      </c>
      <c r="K24" s="14"/>
      <c r="L24" s="14"/>
      <c r="M24" s="14"/>
      <c r="N24" s="11"/>
      <c r="O24" s="9">
        <v>4048</v>
      </c>
      <c r="P24" s="9">
        <v>3998</v>
      </c>
      <c r="Q24" s="9">
        <v>2648</v>
      </c>
      <c r="R24" s="10">
        <v>10694</v>
      </c>
      <c r="S24" s="11"/>
      <c r="T24" s="14"/>
      <c r="U24" s="14"/>
      <c r="V24" s="14"/>
      <c r="W24" s="14"/>
      <c r="X24" s="14"/>
      <c r="Y24" s="14"/>
      <c r="Z24" s="9">
        <v>10694</v>
      </c>
      <c r="AA24" s="14"/>
      <c r="AB24" s="14"/>
      <c r="AC24" s="14"/>
      <c r="AD24" s="14"/>
      <c r="AE24" s="9">
        <v>4048</v>
      </c>
      <c r="AF24" s="9">
        <v>3998</v>
      </c>
      <c r="AG24" s="9">
        <v>2648</v>
      </c>
    </row>
    <row r="25" spans="1:33">
      <c r="A25" s="17" t="s">
        <v>23</v>
      </c>
      <c r="B25" s="10">
        <v>33077</v>
      </c>
      <c r="C25" s="10">
        <v>676</v>
      </c>
      <c r="D25" s="14"/>
      <c r="E25" s="10">
        <v>676</v>
      </c>
      <c r="F25" s="14"/>
      <c r="G25" s="14"/>
      <c r="H25" s="14"/>
      <c r="I25" s="14"/>
      <c r="J25" s="9">
        <v>32401</v>
      </c>
      <c r="K25" s="14"/>
      <c r="L25" s="14"/>
      <c r="M25" s="9">
        <v>2868</v>
      </c>
      <c r="N25" s="11"/>
      <c r="O25" s="9">
        <v>7396</v>
      </c>
      <c r="P25" s="9">
        <v>10399</v>
      </c>
      <c r="Q25" s="9">
        <v>11737</v>
      </c>
      <c r="R25" s="9">
        <v>37746</v>
      </c>
      <c r="S25" s="9">
        <v>676</v>
      </c>
      <c r="T25" s="14"/>
      <c r="U25" s="9">
        <v>676</v>
      </c>
      <c r="V25" s="14"/>
      <c r="W25" s="14"/>
      <c r="X25" s="14"/>
      <c r="Y25" s="14"/>
      <c r="Z25" s="9">
        <v>37070</v>
      </c>
      <c r="AA25" s="14"/>
      <c r="AB25" s="14"/>
      <c r="AC25" s="9">
        <v>3666</v>
      </c>
      <c r="AD25" s="14"/>
      <c r="AE25" s="9">
        <v>9166</v>
      </c>
      <c r="AF25" s="9">
        <v>11965</v>
      </c>
      <c r="AG25" s="9">
        <v>12274</v>
      </c>
    </row>
    <row r="26" spans="1:33">
      <c r="A26" s="17" t="s">
        <v>24</v>
      </c>
      <c r="B26" s="8">
        <v>89002</v>
      </c>
      <c r="C26" s="8">
        <v>1094</v>
      </c>
      <c r="D26" s="14"/>
      <c r="E26" s="8">
        <v>854</v>
      </c>
      <c r="F26" s="14"/>
      <c r="G26" s="8">
        <v>240</v>
      </c>
      <c r="H26" s="14"/>
      <c r="I26" s="14"/>
      <c r="J26" s="9">
        <v>87908</v>
      </c>
      <c r="K26" s="14"/>
      <c r="L26" s="14"/>
      <c r="M26" s="9">
        <v>11527</v>
      </c>
      <c r="N26" s="11"/>
      <c r="O26" s="9">
        <v>17999</v>
      </c>
      <c r="P26" s="9">
        <v>28187</v>
      </c>
      <c r="Q26" s="9">
        <v>30195</v>
      </c>
      <c r="R26" s="9">
        <v>99723</v>
      </c>
      <c r="S26" s="9">
        <v>1094</v>
      </c>
      <c r="T26" s="14"/>
      <c r="U26" s="9">
        <v>854</v>
      </c>
      <c r="V26" s="14"/>
      <c r="W26" s="9">
        <v>240</v>
      </c>
      <c r="X26" s="14"/>
      <c r="Y26" s="14"/>
      <c r="Z26" s="9">
        <v>98628</v>
      </c>
      <c r="AA26" s="14"/>
      <c r="AB26" s="14"/>
      <c r="AC26" s="9">
        <v>16077</v>
      </c>
      <c r="AD26" s="14"/>
      <c r="AE26" s="9">
        <v>21984</v>
      </c>
      <c r="AF26" s="9">
        <v>30132</v>
      </c>
      <c r="AG26" s="9">
        <v>30435</v>
      </c>
    </row>
    <row r="27" spans="1:33">
      <c r="A27" s="17" t="s">
        <v>25</v>
      </c>
      <c r="B27" s="10">
        <v>56449</v>
      </c>
      <c r="C27" s="11"/>
      <c r="D27" s="14"/>
      <c r="E27" s="14"/>
      <c r="F27" s="14"/>
      <c r="G27" s="14"/>
      <c r="H27" s="14"/>
      <c r="I27" s="14"/>
      <c r="J27" s="9">
        <v>56449</v>
      </c>
      <c r="K27" s="14"/>
      <c r="L27" s="14"/>
      <c r="M27" s="9">
        <v>4033</v>
      </c>
      <c r="N27" s="11"/>
      <c r="O27" s="9">
        <v>13572</v>
      </c>
      <c r="P27" s="9">
        <v>18319</v>
      </c>
      <c r="Q27" s="9">
        <v>20526</v>
      </c>
      <c r="R27" s="10">
        <v>57959</v>
      </c>
      <c r="S27" s="11"/>
      <c r="T27" s="14"/>
      <c r="U27" s="14"/>
      <c r="V27" s="14"/>
      <c r="W27" s="14"/>
      <c r="X27" s="14"/>
      <c r="Y27" s="14"/>
      <c r="Z27" s="9">
        <v>57959</v>
      </c>
      <c r="AA27" s="14"/>
      <c r="AB27" s="14"/>
      <c r="AC27" s="9">
        <v>4033</v>
      </c>
      <c r="AD27" s="14"/>
      <c r="AE27" s="9">
        <v>13572</v>
      </c>
      <c r="AF27" s="9">
        <v>19170</v>
      </c>
      <c r="AG27" s="9">
        <v>21184</v>
      </c>
    </row>
    <row r="28" spans="1:33">
      <c r="A28" s="17" t="s">
        <v>26</v>
      </c>
      <c r="B28" s="10">
        <v>91072</v>
      </c>
      <c r="C28" s="10">
        <v>562</v>
      </c>
      <c r="D28" s="14"/>
      <c r="E28" s="14"/>
      <c r="F28" s="14"/>
      <c r="G28" s="10">
        <v>562</v>
      </c>
      <c r="H28" s="14"/>
      <c r="I28" s="14"/>
      <c r="J28" s="9">
        <v>90510</v>
      </c>
      <c r="K28" s="14"/>
      <c r="L28" s="14"/>
      <c r="M28" s="9">
        <v>12849</v>
      </c>
      <c r="N28" s="11"/>
      <c r="O28" s="9">
        <v>17216</v>
      </c>
      <c r="P28" s="9">
        <v>26711</v>
      </c>
      <c r="Q28" s="9">
        <v>33733</v>
      </c>
      <c r="R28" s="9">
        <v>91813</v>
      </c>
      <c r="S28" s="9">
        <v>562</v>
      </c>
      <c r="T28" s="14"/>
      <c r="U28" s="14"/>
      <c r="V28" s="14"/>
      <c r="W28" s="9">
        <v>562</v>
      </c>
      <c r="X28" s="14"/>
      <c r="Y28" s="14"/>
      <c r="Z28" s="9">
        <v>91251</v>
      </c>
      <c r="AA28" s="14"/>
      <c r="AB28" s="14"/>
      <c r="AC28" s="9">
        <v>12951</v>
      </c>
      <c r="AD28" s="14"/>
      <c r="AE28" s="9">
        <v>17294</v>
      </c>
      <c r="AF28" s="9">
        <v>27125</v>
      </c>
      <c r="AG28" s="9">
        <v>33882</v>
      </c>
    </row>
    <row r="29" spans="1:33">
      <c r="A29" s="17" t="s">
        <v>27</v>
      </c>
      <c r="B29" s="9">
        <v>24886</v>
      </c>
      <c r="C29" s="9">
        <v>423</v>
      </c>
      <c r="D29" s="14"/>
      <c r="E29" s="14"/>
      <c r="F29" s="14"/>
      <c r="G29" s="14"/>
      <c r="H29" s="9">
        <v>423</v>
      </c>
      <c r="I29" s="14"/>
      <c r="J29" s="9">
        <v>24463</v>
      </c>
      <c r="K29" s="14"/>
      <c r="L29" s="14"/>
      <c r="M29" s="9">
        <v>2434</v>
      </c>
      <c r="N29" s="11"/>
      <c r="O29" s="9">
        <v>2700</v>
      </c>
      <c r="P29" s="9">
        <v>10612</v>
      </c>
      <c r="Q29" s="9">
        <v>8717</v>
      </c>
      <c r="R29" s="9">
        <v>25171</v>
      </c>
      <c r="S29" s="9">
        <v>423</v>
      </c>
      <c r="T29" s="14"/>
      <c r="U29" s="14"/>
      <c r="V29" s="14"/>
      <c r="W29" s="14"/>
      <c r="X29" s="9">
        <v>423</v>
      </c>
      <c r="Y29" s="14"/>
      <c r="Z29" s="9">
        <v>24748</v>
      </c>
      <c r="AA29" s="14"/>
      <c r="AB29" s="14"/>
      <c r="AC29" s="9">
        <v>2434</v>
      </c>
      <c r="AD29" s="14"/>
      <c r="AE29" s="9">
        <v>2986</v>
      </c>
      <c r="AF29" s="9">
        <v>10612</v>
      </c>
      <c r="AG29" s="9">
        <v>8717</v>
      </c>
    </row>
    <row r="30" spans="1:33">
      <c r="A30" s="17" t="s">
        <v>28</v>
      </c>
      <c r="B30" s="9">
        <v>58702</v>
      </c>
      <c r="C30" s="9">
        <v>2158</v>
      </c>
      <c r="D30" s="9">
        <v>405</v>
      </c>
      <c r="E30" s="9">
        <v>1151</v>
      </c>
      <c r="F30" s="9">
        <v>308</v>
      </c>
      <c r="G30" s="9">
        <v>294</v>
      </c>
      <c r="H30" s="14"/>
      <c r="I30" s="14"/>
      <c r="J30" s="9">
        <v>56545</v>
      </c>
      <c r="K30" s="9">
        <v>359</v>
      </c>
      <c r="L30" s="9">
        <v>3004</v>
      </c>
      <c r="M30" s="9">
        <v>271</v>
      </c>
      <c r="N30" s="9">
        <v>10193</v>
      </c>
      <c r="O30" s="9">
        <v>327</v>
      </c>
      <c r="P30" s="9">
        <v>24223</v>
      </c>
      <c r="Q30" s="9">
        <v>18169</v>
      </c>
      <c r="R30" s="9">
        <v>62763</v>
      </c>
      <c r="S30" s="9">
        <v>2158</v>
      </c>
      <c r="T30" s="9">
        <v>405</v>
      </c>
      <c r="U30" s="9">
        <v>1151</v>
      </c>
      <c r="V30" s="9">
        <v>308</v>
      </c>
      <c r="W30" s="9">
        <v>294</v>
      </c>
      <c r="X30" s="14"/>
      <c r="Y30" s="14"/>
      <c r="Z30" s="9">
        <v>60605</v>
      </c>
      <c r="AA30" s="9">
        <v>359</v>
      </c>
      <c r="AB30" s="9">
        <v>3913</v>
      </c>
      <c r="AC30" s="9">
        <v>271</v>
      </c>
      <c r="AD30" s="9">
        <v>11373</v>
      </c>
      <c r="AE30" s="9">
        <v>327</v>
      </c>
      <c r="AF30" s="9">
        <v>26098</v>
      </c>
      <c r="AG30" s="9">
        <v>18265</v>
      </c>
    </row>
    <row r="31" spans="1:33">
      <c r="A31" s="17" t="s">
        <v>29</v>
      </c>
      <c r="B31" s="10">
        <v>66048</v>
      </c>
      <c r="C31" s="10">
        <v>3863</v>
      </c>
      <c r="D31" s="10">
        <v>1264</v>
      </c>
      <c r="E31" s="10">
        <v>2599</v>
      </c>
      <c r="F31" s="14"/>
      <c r="G31" s="14"/>
      <c r="H31" s="14"/>
      <c r="I31" s="14"/>
      <c r="J31" s="9">
        <v>62184</v>
      </c>
      <c r="K31" s="14"/>
      <c r="L31" s="9">
        <v>4619</v>
      </c>
      <c r="M31" s="14"/>
      <c r="N31" s="9">
        <v>11206</v>
      </c>
      <c r="O31" s="9">
        <v>781</v>
      </c>
      <c r="P31" s="9">
        <v>23521</v>
      </c>
      <c r="Q31" s="9">
        <v>22056</v>
      </c>
      <c r="R31" s="9">
        <v>68877</v>
      </c>
      <c r="S31" s="9">
        <v>3863</v>
      </c>
      <c r="T31" s="9">
        <v>1264</v>
      </c>
      <c r="U31" s="9">
        <v>2599</v>
      </c>
      <c r="V31" s="14"/>
      <c r="W31" s="14"/>
      <c r="X31" s="14"/>
      <c r="Y31" s="14"/>
      <c r="Z31" s="9">
        <v>65014</v>
      </c>
      <c r="AA31" s="14"/>
      <c r="AB31" s="9">
        <v>6528</v>
      </c>
      <c r="AC31" s="14"/>
      <c r="AD31" s="9">
        <v>11613</v>
      </c>
      <c r="AE31" s="9">
        <v>826</v>
      </c>
      <c r="AF31" s="9">
        <v>23950</v>
      </c>
      <c r="AG31" s="9">
        <v>22097</v>
      </c>
    </row>
    <row r="32" spans="1:33">
      <c r="A32" s="17" t="s">
        <v>30</v>
      </c>
      <c r="B32" s="9">
        <v>32818</v>
      </c>
      <c r="C32" s="8">
        <v>608</v>
      </c>
      <c r="D32" s="14"/>
      <c r="E32" s="14"/>
      <c r="F32" s="14"/>
      <c r="G32" s="14"/>
      <c r="H32" s="8">
        <v>608</v>
      </c>
      <c r="I32" s="14"/>
      <c r="J32" s="9">
        <v>32210</v>
      </c>
      <c r="K32" s="14"/>
      <c r="L32" s="9">
        <v>3003</v>
      </c>
      <c r="M32" s="14"/>
      <c r="N32" s="9">
        <v>7014</v>
      </c>
      <c r="O32" s="14"/>
      <c r="P32" s="9">
        <v>13462</v>
      </c>
      <c r="Q32" s="9">
        <v>8731</v>
      </c>
      <c r="R32" s="9">
        <v>34553</v>
      </c>
      <c r="S32" s="8">
        <v>1216</v>
      </c>
      <c r="T32" s="14"/>
      <c r="U32" s="14"/>
      <c r="V32" s="14"/>
      <c r="W32" s="14"/>
      <c r="X32" s="8">
        <v>1216</v>
      </c>
      <c r="Y32" s="14"/>
      <c r="Z32" s="9">
        <v>33337</v>
      </c>
      <c r="AA32" s="14"/>
      <c r="AB32" s="9">
        <v>3180</v>
      </c>
      <c r="AC32" s="14"/>
      <c r="AD32" s="9">
        <v>7142</v>
      </c>
      <c r="AE32" s="14"/>
      <c r="AF32" s="9">
        <v>14087</v>
      </c>
      <c r="AG32" s="9">
        <v>8928</v>
      </c>
    </row>
    <row r="33" spans="1:33">
      <c r="A33" s="17" t="s">
        <v>31</v>
      </c>
      <c r="B33" s="9">
        <v>16308</v>
      </c>
      <c r="C33" s="9">
        <v>486</v>
      </c>
      <c r="D33" s="9">
        <v>186</v>
      </c>
      <c r="E33" s="9">
        <v>195</v>
      </c>
      <c r="F33" s="9">
        <v>106</v>
      </c>
      <c r="G33" s="14"/>
      <c r="H33" s="14"/>
      <c r="I33" s="14"/>
      <c r="J33" s="9">
        <v>15822</v>
      </c>
      <c r="K33" s="14"/>
      <c r="L33" s="9">
        <v>1288</v>
      </c>
      <c r="M33" s="14"/>
      <c r="N33" s="9">
        <v>1888</v>
      </c>
      <c r="O33" s="9">
        <v>2205</v>
      </c>
      <c r="P33" s="9">
        <v>6358</v>
      </c>
      <c r="Q33" s="9">
        <v>4083</v>
      </c>
      <c r="R33" s="9">
        <v>19041</v>
      </c>
      <c r="S33" s="9">
        <v>486</v>
      </c>
      <c r="T33" s="8">
        <v>186</v>
      </c>
      <c r="U33" s="9">
        <v>195</v>
      </c>
      <c r="V33" s="8">
        <v>106</v>
      </c>
      <c r="W33" s="14"/>
      <c r="X33" s="14"/>
      <c r="Y33" s="14"/>
      <c r="Z33" s="9">
        <v>18555</v>
      </c>
      <c r="AA33" s="14"/>
      <c r="AB33" s="9">
        <v>2247</v>
      </c>
      <c r="AC33" s="14"/>
      <c r="AD33" s="9">
        <v>2045</v>
      </c>
      <c r="AE33" s="9">
        <v>2411</v>
      </c>
      <c r="AF33" s="9">
        <v>7574</v>
      </c>
      <c r="AG33" s="9">
        <v>4277</v>
      </c>
    </row>
    <row r="34" spans="1:33">
      <c r="A34" s="17" t="s">
        <v>32</v>
      </c>
      <c r="B34" s="9">
        <v>82456</v>
      </c>
      <c r="C34" s="9">
        <v>764</v>
      </c>
      <c r="D34" s="9">
        <v>599</v>
      </c>
      <c r="E34" s="9">
        <v>166</v>
      </c>
      <c r="F34" s="14"/>
      <c r="G34" s="14"/>
      <c r="H34" s="14"/>
      <c r="I34" s="14"/>
      <c r="J34" s="9">
        <v>81692</v>
      </c>
      <c r="K34" s="14"/>
      <c r="L34" s="9">
        <v>7193</v>
      </c>
      <c r="M34" s="9">
        <v>282</v>
      </c>
      <c r="N34" s="11"/>
      <c r="O34" s="9">
        <v>21370</v>
      </c>
      <c r="P34" s="9">
        <v>26402</v>
      </c>
      <c r="Q34" s="9">
        <v>26447</v>
      </c>
      <c r="R34" s="9">
        <v>85176</v>
      </c>
      <c r="S34" s="9">
        <v>764</v>
      </c>
      <c r="T34" s="9">
        <v>599</v>
      </c>
      <c r="U34" s="9">
        <v>166</v>
      </c>
      <c r="V34" s="14"/>
      <c r="W34" s="14"/>
      <c r="X34" s="14"/>
      <c r="Y34" s="14"/>
      <c r="Z34" s="9">
        <v>84411</v>
      </c>
      <c r="AA34" s="14"/>
      <c r="AB34" s="9">
        <v>7388</v>
      </c>
      <c r="AC34" s="9">
        <v>282</v>
      </c>
      <c r="AD34" s="14"/>
      <c r="AE34" s="9">
        <v>22448</v>
      </c>
      <c r="AF34" s="9">
        <v>27548</v>
      </c>
      <c r="AG34" s="9">
        <v>26746</v>
      </c>
    </row>
    <row r="35" spans="1:33">
      <c r="A35" s="3" t="s">
        <v>33</v>
      </c>
      <c r="B35" s="9">
        <v>19720</v>
      </c>
      <c r="C35" s="9">
        <v>10119</v>
      </c>
      <c r="D35" s="14"/>
      <c r="E35" s="9">
        <v>4744</v>
      </c>
      <c r="F35" s="14"/>
      <c r="G35" s="9">
        <v>5375</v>
      </c>
      <c r="H35" s="14"/>
      <c r="I35" s="14"/>
      <c r="J35" s="9">
        <v>9600</v>
      </c>
      <c r="K35" s="14"/>
      <c r="L35" s="14"/>
      <c r="M35" s="9">
        <v>9409</v>
      </c>
      <c r="N35" s="11"/>
      <c r="O35" s="9">
        <v>191</v>
      </c>
      <c r="P35" s="14"/>
      <c r="Q35" s="11"/>
      <c r="R35" s="10">
        <v>21867</v>
      </c>
      <c r="S35" s="10">
        <v>11342</v>
      </c>
      <c r="T35" s="14"/>
      <c r="U35" s="10">
        <v>4744</v>
      </c>
      <c r="V35" s="14"/>
      <c r="W35" s="10">
        <v>6598</v>
      </c>
      <c r="X35" s="14"/>
      <c r="Y35" s="14"/>
      <c r="Z35" s="9">
        <v>10525</v>
      </c>
      <c r="AA35" s="14"/>
      <c r="AB35" s="14"/>
      <c r="AC35" s="9">
        <v>10326</v>
      </c>
      <c r="AD35" s="14"/>
      <c r="AE35" s="8">
        <v>200</v>
      </c>
      <c r="AF35" s="11"/>
      <c r="AG35" s="11"/>
    </row>
  </sheetData>
  <mergeCells count="2">
    <mergeCell ref="B1:Q1"/>
    <mergeCell ref="R1:A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C5DF-68E2-4E00-A12C-BF7616C6AA26}">
  <sheetPr>
    <tabColor theme="4" tint="-0.499984740745262"/>
  </sheetPr>
  <dimension ref="A1:AU2"/>
  <sheetViews>
    <sheetView workbookViewId="0">
      <selection activeCell="O18" sqref="O18"/>
    </sheetView>
  </sheetViews>
  <sheetFormatPr defaultRowHeight="14.4"/>
  <cols>
    <col min="2" max="47" width="8.44140625" customWidth="1"/>
  </cols>
  <sheetData>
    <row r="1" spans="1:4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  <c r="AM1">
        <v>2052</v>
      </c>
      <c r="AN1">
        <v>2053</v>
      </c>
      <c r="AO1">
        <v>2054</v>
      </c>
      <c r="AP1">
        <v>2055</v>
      </c>
      <c r="AQ1">
        <v>2056</v>
      </c>
      <c r="AR1">
        <v>2057</v>
      </c>
      <c r="AS1">
        <v>2058</v>
      </c>
      <c r="AT1">
        <v>2059</v>
      </c>
      <c r="AU1">
        <v>2060</v>
      </c>
    </row>
    <row r="2" spans="1:47" s="32" customFormat="1">
      <c r="A2" t="s">
        <v>120</v>
      </c>
      <c r="B2" s="32">
        <f>山东!S9</f>
        <v>12278425.253395172</v>
      </c>
      <c r="C2" s="32">
        <f>山东!S10</f>
        <v>13625649.098017575</v>
      </c>
      <c r="D2" s="32">
        <f>山东!S11</f>
        <v>21958330.151912831</v>
      </c>
      <c r="E2" s="32">
        <f>山东!S12</f>
        <v>23403474.485877473</v>
      </c>
      <c r="F2" s="32">
        <f>山东!S13</f>
        <v>24667984.488710929</v>
      </c>
      <c r="G2" s="32">
        <f>SLOPE($B$2:$F$2,$B$1:$F$1)*G1+INTERCEPT($B$2:$F$2,$B$1:$F$1)</f>
        <v>29553855.853130341</v>
      </c>
      <c r="H2" s="32">
        <f t="shared" ref="H2:AU2" si="0">SLOPE($B$2:$F$2,$B$1:$F$1)*H1+INTERCEPT($B$2:$F$2,$B$1:$F$1)</f>
        <v>33009550.23897934</v>
      </c>
      <c r="I2" s="32">
        <f t="shared" si="0"/>
        <v>36465244.624828339</v>
      </c>
      <c r="J2" s="32">
        <f t="shared" si="0"/>
        <v>39920939.010677338</v>
      </c>
      <c r="K2" s="32">
        <f t="shared" si="0"/>
        <v>43376633.396526337</v>
      </c>
      <c r="L2" s="32">
        <f t="shared" si="0"/>
        <v>46832327.782376289</v>
      </c>
      <c r="M2" s="32">
        <f t="shared" si="0"/>
        <v>50288022.168225288</v>
      </c>
      <c r="N2" s="32">
        <f t="shared" si="0"/>
        <v>53743716.554074287</v>
      </c>
      <c r="O2" s="32">
        <f t="shared" si="0"/>
        <v>57199410.939923286</v>
      </c>
      <c r="P2" s="32">
        <f t="shared" si="0"/>
        <v>60655105.325772285</v>
      </c>
      <c r="Q2" s="32">
        <f t="shared" si="0"/>
        <v>64110799.711621284</v>
      </c>
      <c r="R2" s="32">
        <f t="shared" si="0"/>
        <v>67566494.097470284</v>
      </c>
      <c r="S2" s="32">
        <f t="shared" si="0"/>
        <v>71022188.483320236</v>
      </c>
      <c r="T2" s="32">
        <f t="shared" si="0"/>
        <v>74477882.869169235</v>
      </c>
      <c r="U2" s="32">
        <f t="shared" si="0"/>
        <v>77933577.255018234</v>
      </c>
      <c r="V2" s="32">
        <f t="shared" si="0"/>
        <v>81389271.640867233</v>
      </c>
      <c r="W2" s="32">
        <f t="shared" si="0"/>
        <v>84844966.026716232</v>
      </c>
      <c r="X2" s="32">
        <f t="shared" si="0"/>
        <v>88300660.412565231</v>
      </c>
      <c r="Y2" s="32">
        <f t="shared" si="0"/>
        <v>91756354.798415184</v>
      </c>
      <c r="Z2" s="32">
        <f t="shared" si="0"/>
        <v>95212049.184264183</v>
      </c>
      <c r="AA2" s="32">
        <f t="shared" si="0"/>
        <v>98667743.570113182</v>
      </c>
      <c r="AB2" s="32">
        <f t="shared" si="0"/>
        <v>102123437.95596218</v>
      </c>
      <c r="AC2" s="32">
        <f t="shared" si="0"/>
        <v>105579132.34181118</v>
      </c>
      <c r="AD2" s="32">
        <f t="shared" si="0"/>
        <v>109034826.72766018</v>
      </c>
      <c r="AE2" s="32">
        <f t="shared" si="0"/>
        <v>112490521.11350918</v>
      </c>
      <c r="AF2" s="32">
        <f t="shared" si="0"/>
        <v>115946215.49935913</v>
      </c>
      <c r="AG2" s="32">
        <f t="shared" si="0"/>
        <v>119401909.88520813</v>
      </c>
      <c r="AH2" s="32">
        <f t="shared" si="0"/>
        <v>122857604.27105713</v>
      </c>
      <c r="AI2" s="32">
        <f t="shared" si="0"/>
        <v>126313298.65690613</v>
      </c>
      <c r="AJ2" s="32">
        <f t="shared" si="0"/>
        <v>129768993.04275513</v>
      </c>
      <c r="AK2" s="32">
        <f t="shared" si="0"/>
        <v>133224687.42860413</v>
      </c>
      <c r="AL2" s="32">
        <f t="shared" si="0"/>
        <v>136680381.81445313</v>
      </c>
      <c r="AM2" s="32">
        <f t="shared" si="0"/>
        <v>140136076.20030308</v>
      </c>
      <c r="AN2" s="32">
        <f t="shared" si="0"/>
        <v>143591770.58615208</v>
      </c>
      <c r="AO2" s="32">
        <f t="shared" si="0"/>
        <v>147047464.97200108</v>
      </c>
      <c r="AP2" s="32">
        <f t="shared" si="0"/>
        <v>150503159.35785007</v>
      </c>
      <c r="AQ2" s="32">
        <f t="shared" si="0"/>
        <v>153958853.74369907</v>
      </c>
      <c r="AR2" s="32">
        <f t="shared" si="0"/>
        <v>157414548.12954807</v>
      </c>
      <c r="AS2" s="32">
        <f t="shared" si="0"/>
        <v>160870242.51539707</v>
      </c>
      <c r="AT2" s="32">
        <f t="shared" si="0"/>
        <v>164325936.90124702</v>
      </c>
      <c r="AU2" s="32">
        <f t="shared" si="0"/>
        <v>167781631.28709602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山东</vt:lpstr>
      <vt:lpstr>2015</vt:lpstr>
      <vt:lpstr>2016</vt:lpstr>
      <vt:lpstr>2017</vt:lpstr>
      <vt:lpstr>2018</vt:lpstr>
      <vt:lpstr>2019</vt:lpstr>
      <vt:lpstr>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Wang Rui 2nd</cp:lastModifiedBy>
  <dcterms:created xsi:type="dcterms:W3CDTF">2022-01-13T07:03:04Z</dcterms:created>
  <dcterms:modified xsi:type="dcterms:W3CDTF">2022-01-16T11:30:13Z</dcterms:modified>
</cp:coreProperties>
</file>