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游思琪-E\EPS-SD IO\BDCSoDC\"/>
    </mc:Choice>
  </mc:AlternateContent>
  <xr:revisionPtr revIDLastSave="0" documentId="13_ncr:1_{DB989CB9-81D7-49DD-BCDF-2AA559652C21}" xr6:coauthVersionLast="47" xr6:coauthVersionMax="47" xr10:uidLastSave="{00000000-0000-0000-0000-000000000000}"/>
  <bookViews>
    <workbookView xWindow="-108" yWindow="-108" windowWidth="23256" windowHeight="12576" activeTab="4" xr2:uid="{D58E214B-F065-43AA-8CD7-236E5B4FD4A9}"/>
  </bookViews>
  <sheets>
    <sheet name="OECD-icoe" sheetId="6" r:id="rId1"/>
    <sheet name="imports contents of exports" sheetId="2" r:id="rId2"/>
    <sheet name="EPS--Calculations" sheetId="9" r:id="rId3"/>
    <sheet name="BDCSoC" sheetId="7" r:id="rId4"/>
    <sheet name="BDCSoCbIC" sheetId="10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C6" i="9" l="1" a="1"/>
  <c r="AO6" i="9" s="1"/>
  <c r="AB6" i="9"/>
  <c r="AA6" i="9"/>
  <c r="Z6" i="9"/>
  <c r="S6" i="9" a="1"/>
  <c r="Y6" i="9" s="1"/>
  <c r="R6" i="9"/>
  <c r="Q6" i="9"/>
  <c r="P6" i="9"/>
  <c r="O6" i="9"/>
  <c r="N6" i="9"/>
  <c r="M6" i="9"/>
  <c r="L6" i="9"/>
  <c r="L7" i="9" s="1"/>
  <c r="E6" i="9" a="1"/>
  <c r="K6" i="9" s="1"/>
  <c r="D6" i="9"/>
  <c r="B6" i="9"/>
  <c r="AC4" i="9" a="1"/>
  <c r="AE4" i="9" s="1"/>
  <c r="AB4" i="9"/>
  <c r="AA4" i="9"/>
  <c r="Z4" i="9"/>
  <c r="S4" i="9" a="1"/>
  <c r="Y4" i="9" s="1"/>
  <c r="R4" i="9"/>
  <c r="Q4" i="9"/>
  <c r="P4" i="9"/>
  <c r="O4" i="9"/>
  <c r="N4" i="9"/>
  <c r="M4" i="9"/>
  <c r="L4" i="9"/>
  <c r="E4" i="9" a="1"/>
  <c r="K4" i="9" s="1"/>
  <c r="D4" i="9"/>
  <c r="C4" i="9"/>
  <c r="C5" i="9" s="1"/>
  <c r="B4" i="9"/>
  <c r="AC3" i="9" a="1"/>
  <c r="AQ3" i="9" s="1"/>
  <c r="AB3" i="9"/>
  <c r="AA3" i="9"/>
  <c r="Z3" i="9"/>
  <c r="Z7" i="9" s="1"/>
  <c r="S3" i="9" a="1"/>
  <c r="Y3" i="9" s="1"/>
  <c r="R3" i="9"/>
  <c r="R7" i="9" s="1"/>
  <c r="Q3" i="9"/>
  <c r="P3" i="9"/>
  <c r="O3" i="9"/>
  <c r="O7" i="9" s="1"/>
  <c r="N3" i="9"/>
  <c r="N7" i="9" s="1"/>
  <c r="M3" i="9"/>
  <c r="L3" i="9"/>
  <c r="E3" i="9" a="1"/>
  <c r="K3" i="9" s="1"/>
  <c r="D3" i="9"/>
  <c r="D7" i="9" s="1"/>
  <c r="C3" i="9"/>
  <c r="C7" i="9" s="1"/>
  <c r="B3" i="9"/>
  <c r="B5" i="9" s="1"/>
  <c r="AQ2" i="9"/>
  <c r="AP2" i="9"/>
  <c r="AO2" i="9"/>
  <c r="AN2" i="9"/>
  <c r="AM2" i="9"/>
  <c r="AL2" i="9"/>
  <c r="AK2" i="9"/>
  <c r="AJ2" i="9"/>
  <c r="AI2" i="9"/>
  <c r="AH2" i="9"/>
  <c r="AG2" i="9"/>
  <c r="AF2" i="9"/>
  <c r="AE2" i="9"/>
  <c r="AD2" i="9"/>
  <c r="AC2" i="9"/>
  <c r="AB2" i="9"/>
  <c r="AA2" i="9"/>
  <c r="AA5" i="9" s="1"/>
  <c r="Z2" i="9"/>
  <c r="Z5" i="9" s="1"/>
  <c r="Z8" i="9" s="1"/>
  <c r="Z9" i="9" s="1"/>
  <c r="Y2" i="9"/>
  <c r="X2" i="9"/>
  <c r="W2" i="9"/>
  <c r="V2" i="9"/>
  <c r="U2" i="9"/>
  <c r="T2" i="9"/>
  <c r="S2" i="9"/>
  <c r="R2" i="9"/>
  <c r="Q2" i="9"/>
  <c r="P2" i="9"/>
  <c r="O2" i="9"/>
  <c r="O5" i="9" s="1"/>
  <c r="O8" i="9" s="1"/>
  <c r="O9" i="9" s="1"/>
  <c r="N2" i="9"/>
  <c r="N5" i="9" s="1"/>
  <c r="N8" i="9" s="1"/>
  <c r="N9" i="9" s="1"/>
  <c r="M2" i="9"/>
  <c r="L2" i="9"/>
  <c r="L5" i="9" s="1"/>
  <c r="L8" i="9" s="1"/>
  <c r="L9" i="9" s="1"/>
  <c r="K2" i="9"/>
  <c r="J2" i="9"/>
  <c r="I2" i="9"/>
  <c r="H2" i="9"/>
  <c r="G2" i="9"/>
  <c r="F2" i="9"/>
  <c r="E2" i="9"/>
  <c r="D2" i="9"/>
  <c r="C2" i="9"/>
  <c r="B2" i="9"/>
  <c r="M7" i="9" l="1"/>
  <c r="AB5" i="9"/>
  <c r="D5" i="9"/>
  <c r="P5" i="9"/>
  <c r="K5" i="9"/>
  <c r="Q5" i="9"/>
  <c r="R5" i="9"/>
  <c r="R8" i="9" s="1"/>
  <c r="R9" i="9" s="1"/>
  <c r="AA7" i="9"/>
  <c r="AA8" i="9" s="1"/>
  <c r="AA9" i="9" s="1"/>
  <c r="AB7" i="9"/>
  <c r="Q7" i="9"/>
  <c r="J5" i="9"/>
  <c r="C8" i="9"/>
  <c r="C9" i="9" s="1"/>
  <c r="AQ5" i="9"/>
  <c r="K8" i="9"/>
  <c r="K9" i="9" s="1"/>
  <c r="AQ7" i="9"/>
  <c r="K7" i="9"/>
  <c r="D8" i="9"/>
  <c r="D9" i="9" s="1"/>
  <c r="Y7" i="9"/>
  <c r="Y5" i="9"/>
  <c r="Y8" i="9" s="1"/>
  <c r="Y9" i="9" s="1"/>
  <c r="AC3" i="9"/>
  <c r="AF4" i="9"/>
  <c r="AP6" i="9"/>
  <c r="P7" i="9"/>
  <c r="P8" i="9" s="1"/>
  <c r="P9" i="9" s="1"/>
  <c r="AQ6" i="9"/>
  <c r="B7" i="9"/>
  <c r="B8" i="9" s="1"/>
  <c r="B9" i="9" s="1"/>
  <c r="S4" i="9"/>
  <c r="AH4" i="9"/>
  <c r="AF3" i="9"/>
  <c r="E4" i="9"/>
  <c r="T4" i="9"/>
  <c r="AI4" i="9"/>
  <c r="AC6" i="9"/>
  <c r="AG3" i="9"/>
  <c r="F4" i="9"/>
  <c r="U4" i="9"/>
  <c r="AJ4" i="9"/>
  <c r="AD6" i="9"/>
  <c r="S3" i="9"/>
  <c r="AH3" i="9"/>
  <c r="G4" i="9"/>
  <c r="V4" i="9"/>
  <c r="AK4" i="9"/>
  <c r="AE6" i="9"/>
  <c r="T3" i="9"/>
  <c r="T7" i="9" s="1"/>
  <c r="H4" i="9"/>
  <c r="AF6" i="9"/>
  <c r="S6" i="9"/>
  <c r="AH6" i="9"/>
  <c r="AE3" i="9"/>
  <c r="E3" i="9"/>
  <c r="AI3" i="9"/>
  <c r="W4" i="9"/>
  <c r="AL4" i="9"/>
  <c r="F3" i="9"/>
  <c r="U3" i="9"/>
  <c r="U7" i="9" s="1"/>
  <c r="AJ3" i="9"/>
  <c r="AJ7" i="9" s="1"/>
  <c r="I4" i="9"/>
  <c r="X4" i="9"/>
  <c r="AM4" i="9"/>
  <c r="M5" i="9"/>
  <c r="M8" i="9" s="1"/>
  <c r="M9" i="9" s="1"/>
  <c r="AG6" i="9"/>
  <c r="G3" i="9"/>
  <c r="V3" i="9"/>
  <c r="AK3" i="9"/>
  <c r="J4" i="9"/>
  <c r="AN4" i="9"/>
  <c r="H3" i="9"/>
  <c r="W3" i="9"/>
  <c r="AL3" i="9"/>
  <c r="AO4" i="9"/>
  <c r="E6" i="9"/>
  <c r="T6" i="9"/>
  <c r="AI6" i="9"/>
  <c r="I3" i="9"/>
  <c r="X3" i="9"/>
  <c r="AM3" i="9"/>
  <c r="AP4" i="9"/>
  <c r="F6" i="9"/>
  <c r="U6" i="9"/>
  <c r="AJ6" i="9"/>
  <c r="J3" i="9"/>
  <c r="AN3" i="9"/>
  <c r="AQ4" i="9"/>
  <c r="G6" i="9"/>
  <c r="V6" i="9"/>
  <c r="AK6" i="9"/>
  <c r="H6" i="9"/>
  <c r="AL6" i="9"/>
  <c r="AP3" i="9"/>
  <c r="AP7" i="9" s="1"/>
  <c r="AC4" i="9"/>
  <c r="I6" i="9"/>
  <c r="X6" i="9"/>
  <c r="AM6" i="9"/>
  <c r="AD3" i="9"/>
  <c r="AG4" i="9"/>
  <c r="AO3" i="9"/>
  <c r="AO7" i="9" s="1"/>
  <c r="W6" i="9"/>
  <c r="AD4" i="9"/>
  <c r="J6" i="9"/>
  <c r="AN6" i="9"/>
  <c r="E7" i="9" l="1"/>
  <c r="Q8" i="9"/>
  <c r="Q9" i="9" s="1"/>
  <c r="J7" i="9"/>
  <c r="AK7" i="9"/>
  <c r="AK5" i="9"/>
  <c r="U5" i="9"/>
  <c r="U8" i="9" s="1"/>
  <c r="U9" i="9" s="1"/>
  <c r="J8" i="9"/>
  <c r="J9" i="9" s="1"/>
  <c r="AN7" i="9"/>
  <c r="AD5" i="9"/>
  <c r="AB8" i="9"/>
  <c r="AB9" i="9" s="1"/>
  <c r="X7" i="9"/>
  <c r="E5" i="9"/>
  <c r="AF5" i="9"/>
  <c r="AF7" i="9"/>
  <c r="AM5" i="9"/>
  <c r="AM7" i="9"/>
  <c r="I7" i="9"/>
  <c r="AH5" i="9"/>
  <c r="AH7" i="9"/>
  <c r="F7" i="9"/>
  <c r="F5" i="9"/>
  <c r="F8" i="9" s="1"/>
  <c r="F9" i="9" s="1"/>
  <c r="S5" i="9"/>
  <c r="S7" i="9"/>
  <c r="T5" i="9"/>
  <c r="T8" i="9" s="1"/>
  <c r="T9" i="9" s="1"/>
  <c r="AL7" i="9"/>
  <c r="AL5" i="9"/>
  <c r="AL8" i="9" s="1"/>
  <c r="AL9" i="9" s="1"/>
  <c r="W5" i="9"/>
  <c r="W7" i="9"/>
  <c r="AC7" i="9"/>
  <c r="AC5" i="9"/>
  <c r="AC8" i="9" s="1"/>
  <c r="AC9" i="9" s="1"/>
  <c r="AJ5" i="9"/>
  <c r="AJ8" i="9" s="1"/>
  <c r="AJ9" i="9" s="1"/>
  <c r="H7" i="9"/>
  <c r="AI5" i="9"/>
  <c r="AI7" i="9"/>
  <c r="AO5" i="9"/>
  <c r="AO8" i="9" s="1"/>
  <c r="AO9" i="9" s="1"/>
  <c r="AE7" i="9"/>
  <c r="AG5" i="9"/>
  <c r="AG7" i="9"/>
  <c r="I5" i="9"/>
  <c r="I8" i="9" s="1"/>
  <c r="I9" i="9" s="1"/>
  <c r="AN5" i="9"/>
  <c r="AN8" i="9" s="1"/>
  <c r="AN9" i="9" s="1"/>
  <c r="AQ8" i="9"/>
  <c r="AQ9" i="9" s="1"/>
  <c r="V7" i="9"/>
  <c r="V5" i="9"/>
  <c r="V8" i="9" s="1"/>
  <c r="V9" i="9" s="1"/>
  <c r="X5" i="9"/>
  <c r="AE5" i="9"/>
  <c r="AD7" i="9"/>
  <c r="AD8" i="9" s="1"/>
  <c r="AD9" i="9" s="1"/>
  <c r="G5" i="9"/>
  <c r="G7" i="9"/>
  <c r="H5" i="9"/>
  <c r="AP5" i="9"/>
  <c r="AP8" i="9" s="1"/>
  <c r="AP9" i="9" s="1"/>
  <c r="E8" i="9" l="1"/>
  <c r="E9" i="9" s="1"/>
  <c r="W8" i="9"/>
  <c r="W9" i="9" s="1"/>
  <c r="S8" i="9"/>
  <c r="S9" i="9" s="1"/>
  <c r="AK8" i="9"/>
  <c r="AK9" i="9" s="1"/>
  <c r="AH8" i="9"/>
  <c r="AH9" i="9" s="1"/>
  <c r="H8" i="9"/>
  <c r="H9" i="9" s="1"/>
  <c r="AI8" i="9"/>
  <c r="AI9" i="9" s="1"/>
  <c r="AG8" i="9"/>
  <c r="AG9" i="9" s="1"/>
  <c r="G8" i="9"/>
  <c r="G9" i="9" s="1"/>
  <c r="AM8" i="9"/>
  <c r="AM9" i="9" s="1"/>
  <c r="AE8" i="9"/>
  <c r="AE9" i="9" s="1"/>
  <c r="AF8" i="9"/>
  <c r="AF9" i="9" s="1"/>
  <c r="X8" i="9"/>
  <c r="X9" i="9" s="1"/>
  <c r="H1" i="2" l="1"/>
  <c r="AQ7" i="7"/>
  <c r="AP7" i="7"/>
  <c r="AO7" i="7"/>
  <c r="AN7" i="7"/>
  <c r="AM7" i="7"/>
  <c r="AL7" i="7"/>
  <c r="AL8" i="7" s="1"/>
  <c r="AL9" i="7" s="1"/>
  <c r="AK7" i="7"/>
  <c r="AJ7" i="7"/>
  <c r="AI7" i="7"/>
  <c r="AH7" i="7"/>
  <c r="AG7" i="7"/>
  <c r="AF7" i="7"/>
  <c r="AE7" i="7"/>
  <c r="AD7" i="7"/>
  <c r="AC7" i="7"/>
  <c r="AB7" i="7"/>
  <c r="AA7" i="7"/>
  <c r="Z7" i="7"/>
  <c r="Y7" i="7"/>
  <c r="X7" i="7"/>
  <c r="W7" i="7"/>
  <c r="V7" i="7"/>
  <c r="V8" i="7" s="1"/>
  <c r="V9" i="7" s="1"/>
  <c r="U7" i="7"/>
  <c r="T7" i="7"/>
  <c r="S7" i="7"/>
  <c r="R7" i="7"/>
  <c r="Q7" i="7"/>
  <c r="P7" i="7"/>
  <c r="O7" i="7"/>
  <c r="N7" i="7"/>
  <c r="M7" i="7"/>
  <c r="L7" i="7"/>
  <c r="K7" i="7"/>
  <c r="J7" i="7"/>
  <c r="I7" i="7"/>
  <c r="H7" i="7"/>
  <c r="G7" i="7"/>
  <c r="F7" i="7"/>
  <c r="F8" i="7" s="1"/>
  <c r="F9" i="7" s="1"/>
  <c r="E7" i="7"/>
  <c r="D7" i="7"/>
  <c r="C7" i="7"/>
  <c r="B7" i="7"/>
  <c r="AQ5" i="7"/>
  <c r="AP5" i="7"/>
  <c r="AO5" i="7"/>
  <c r="AN5" i="7"/>
  <c r="AM5" i="7"/>
  <c r="AL5" i="7"/>
  <c r="AK5" i="7"/>
  <c r="AJ5" i="7"/>
  <c r="AI5" i="7"/>
  <c r="AH5" i="7"/>
  <c r="AG5" i="7"/>
  <c r="AF5" i="7"/>
  <c r="AE5" i="7"/>
  <c r="AD5" i="7"/>
  <c r="AC5" i="7"/>
  <c r="AB5" i="7"/>
  <c r="AA5" i="7"/>
  <c r="Z5" i="7"/>
  <c r="Y5" i="7"/>
  <c r="X5" i="7"/>
  <c r="W5" i="7"/>
  <c r="V5" i="7"/>
  <c r="U5" i="7"/>
  <c r="T5" i="7"/>
  <c r="S5" i="7"/>
  <c r="R5" i="7"/>
  <c r="Q5" i="7"/>
  <c r="P5" i="7"/>
  <c r="O5" i="7"/>
  <c r="N5" i="7"/>
  <c r="M5" i="7"/>
  <c r="L5" i="7"/>
  <c r="K5" i="7"/>
  <c r="J5" i="7"/>
  <c r="I5" i="7"/>
  <c r="H5" i="7"/>
  <c r="G5" i="7"/>
  <c r="F5" i="7"/>
  <c r="E5" i="7"/>
  <c r="D5" i="7"/>
  <c r="C5" i="7"/>
  <c r="B5" i="7"/>
  <c r="Q8" i="7" l="1"/>
  <c r="Q9" i="7" s="1"/>
  <c r="AM8" i="7"/>
  <c r="AM9" i="7" s="1"/>
  <c r="AH8" i="7"/>
  <c r="AH9" i="7" s="1"/>
  <c r="N8" i="7"/>
  <c r="N9" i="7" s="1"/>
  <c r="AD8" i="7"/>
  <c r="AD9" i="7" s="1"/>
  <c r="P8" i="7"/>
  <c r="P9" i="7" s="1"/>
  <c r="AF8" i="7"/>
  <c r="AF9" i="7" s="1"/>
  <c r="R8" i="7"/>
  <c r="R9" i="7" s="1"/>
  <c r="C8" i="7"/>
  <c r="C9" i="7" s="1"/>
  <c r="S8" i="7"/>
  <c r="S9" i="7" s="1"/>
  <c r="AI8" i="7"/>
  <c r="AI9" i="7" s="1"/>
  <c r="G8" i="7"/>
  <c r="G9" i="7" s="1"/>
  <c r="W8" i="7"/>
  <c r="W9" i="7" s="1"/>
  <c r="B8" i="7"/>
  <c r="B9" i="7" s="1"/>
  <c r="J8" i="7"/>
  <c r="J9" i="7" s="1"/>
  <c r="Z8" i="7"/>
  <c r="Z9" i="7" s="1"/>
  <c r="I8" i="7"/>
  <c r="I9" i="7" s="1"/>
  <c r="K8" i="7"/>
  <c r="K9" i="7" s="1"/>
  <c r="AA8" i="7"/>
  <c r="AA9" i="7" s="1"/>
  <c r="AQ8" i="7"/>
  <c r="AQ9" i="7" s="1"/>
  <c r="Y8" i="7"/>
  <c r="Y9" i="7" s="1"/>
  <c r="AG8" i="7"/>
  <c r="AG9" i="7" s="1"/>
  <c r="AP8" i="7"/>
  <c r="AP9" i="7" s="1"/>
  <c r="AO8" i="7"/>
  <c r="AO9" i="7" s="1"/>
  <c r="O8" i="7"/>
  <c r="O9" i="7" s="1"/>
  <c r="AE8" i="7"/>
  <c r="AE9" i="7" s="1"/>
  <c r="U8" i="7"/>
  <c r="U9" i="7" s="1"/>
  <c r="AK8" i="7"/>
  <c r="AK9" i="7" s="1"/>
  <c r="L8" i="7"/>
  <c r="L9" i="7" s="1"/>
  <c r="AB8" i="7"/>
  <c r="AB9" i="7" s="1"/>
  <c r="H8" i="7"/>
  <c r="H9" i="7" s="1"/>
  <c r="X8" i="7"/>
  <c r="X9" i="7" s="1"/>
  <c r="AN8" i="7"/>
  <c r="AN9" i="7" s="1"/>
  <c r="M8" i="7"/>
  <c r="M9" i="7" s="1"/>
  <c r="AC8" i="7"/>
  <c r="AC9" i="7" s="1"/>
  <c r="D8" i="7"/>
  <c r="D9" i="7" s="1"/>
  <c r="T8" i="7"/>
  <c r="T9" i="7" s="1"/>
  <c r="AJ8" i="7"/>
  <c r="AJ9" i="7" s="1"/>
  <c r="E8" i="7"/>
  <c r="E9" i="7" s="1"/>
  <c r="H42" i="2" l="1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</calcChain>
</file>

<file path=xl/sharedStrings.xml><?xml version="1.0" encoding="utf-8"?>
<sst xmlns="http://schemas.openxmlformats.org/spreadsheetml/2006/main" count="381" uniqueCount="161">
  <si>
    <t>ISIC 01T03</t>
  </si>
  <si>
    <t>ISIC 05</t>
  </si>
  <si>
    <t>ISIC 06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</si>
  <si>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</si>
  <si>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</si>
  <si>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</si>
  <si>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</si>
  <si>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</si>
  <si>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</si>
  <si>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</si>
  <si>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20</t>
  </si>
  <si>
    <t>ISIC 21</t>
  </si>
  <si>
    <t>ISIC 22</t>
  </si>
  <si>
    <t>ISIC 231</t>
  </si>
  <si>
    <t>ISIC 239</t>
  </si>
  <si>
    <t>ISIC 241</t>
  </si>
  <si>
    <t>ISIC 242</t>
  </si>
  <si>
    <t>ISIC 25</t>
  </si>
  <si>
    <t>ISIC 26</t>
  </si>
  <si>
    <t>ISIC 27</t>
  </si>
  <si>
    <t>ISIC 28</t>
  </si>
  <si>
    <t>ISIC 29</t>
  </si>
  <si>
    <t>ISIC 30</t>
  </si>
  <si>
    <t>ISIC 31T33</t>
  </si>
  <si>
    <t>ISIC 351</t>
  </si>
  <si>
    <t>ISIC 352T353</t>
  </si>
  <si>
    <t>ISIC 36T39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</si>
  <si>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</si>
  <si>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</si>
  <si>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</si>
  <si>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</si>
  <si>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</si>
  <si>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</si>
  <si>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</si>
  <si>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</si>
  <si>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</si>
  <si>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</si>
  <si>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</si>
  <si>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</si>
  <si>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</si>
  <si>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</si>
  <si>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</si>
  <si>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Domestic Production</t>
  </si>
  <si>
    <t>Imports</t>
  </si>
  <si>
    <t>Exports</t>
  </si>
  <si>
    <t>Domestic Consumption</t>
  </si>
  <si>
    <t>Imported Content Share of Exports</t>
  </si>
  <si>
    <t>Imports Consumed Domestically</t>
  </si>
  <si>
    <t>Domestic Production Consumed Domestically</t>
  </si>
  <si>
    <t>Domestic Content Share of Domestic Consumption</t>
  </si>
  <si>
    <t>Imex</t>
    <phoneticPr fontId="9" type="noConversion"/>
  </si>
  <si>
    <t>农林牧渔产品和服务</t>
  </si>
  <si>
    <t>煤炭采选产品</t>
  </si>
  <si>
    <t>石油和天然气开采产品</t>
  </si>
  <si>
    <t>食品和烟草</t>
  </si>
  <si>
    <t>木材加工品和家具</t>
  </si>
  <si>
    <t>造纸印刷和文教体育用品</t>
  </si>
  <si>
    <t>石油、炼焦产品和核燃料加工品</t>
  </si>
  <si>
    <t>化学产品</t>
  </si>
  <si>
    <t>非金属矿物制品</t>
  </si>
  <si>
    <t>专用设备</t>
  </si>
  <si>
    <t>金属制品</t>
  </si>
  <si>
    <t>电气机械和器材</t>
  </si>
  <si>
    <t>通用设备</t>
  </si>
  <si>
    <t>电力、热力的生产和供应</t>
  </si>
  <si>
    <t>燃气生产和供应</t>
  </si>
  <si>
    <t>水的生产和供应</t>
  </si>
  <si>
    <t>建筑</t>
  </si>
  <si>
    <t>批发和零售</t>
  </si>
  <si>
    <t>交通运输、仓储和邮政</t>
  </si>
  <si>
    <t>住宿和餐饮</t>
  </si>
  <si>
    <t>信息传输、软件和信息技术服务</t>
  </si>
  <si>
    <t>租赁和商务服务</t>
  </si>
  <si>
    <t>研究和试验发展</t>
  </si>
  <si>
    <t>金融</t>
  </si>
  <si>
    <t>房地产</t>
  </si>
  <si>
    <t>综合技术服务</t>
  </si>
  <si>
    <t>教育</t>
  </si>
  <si>
    <t>卫生和社会工作</t>
  </si>
  <si>
    <t>文化、体育和娱乐</t>
  </si>
  <si>
    <t>居民服务、修理和其他服务</t>
  </si>
  <si>
    <t>其他矿采选产品</t>
  </si>
  <si>
    <t>纺织品、纺织服装鞋帽皮革羽绒及其制品</t>
  </si>
  <si>
    <t>医药</t>
    <phoneticPr fontId="9" type="noConversion"/>
  </si>
  <si>
    <t>塑料</t>
    <phoneticPr fontId="9" type="noConversion"/>
  </si>
  <si>
    <t>黑色金属冶炼和压延加工品</t>
    <phoneticPr fontId="9" type="noConversion"/>
  </si>
  <si>
    <t>有色金属冶炼和压延加工品</t>
    <phoneticPr fontId="9" type="noConversion"/>
  </si>
  <si>
    <t>通信设备、计算机和其他电子设备、仪器仪表</t>
  </si>
  <si>
    <t>汽车制造业</t>
    <phoneticPr fontId="9" type="noConversion"/>
  </si>
  <si>
    <t>铁路、船舶、航空航天和其他运输设备制造业</t>
    <phoneticPr fontId="9" type="noConversion"/>
  </si>
  <si>
    <t>其他制造产品和废品废料、金属制品、机械和设备修理服务</t>
  </si>
  <si>
    <r>
      <t>水利、环境和公共设施管理</t>
    </r>
    <r>
      <rPr>
        <sz val="11"/>
        <color theme="1"/>
        <rFont val="宋体"/>
        <family val="1"/>
        <charset val="134"/>
      </rPr>
      <t>、</t>
    </r>
    <r>
      <rPr>
        <sz val="11"/>
        <color theme="1"/>
        <rFont val="宋体"/>
        <family val="3"/>
        <charset val="134"/>
      </rPr>
      <t>公共管理、社会保障和社会组织</t>
    </r>
    <phoneticPr fontId="9" type="noConversion"/>
  </si>
  <si>
    <t>Refresh</t>
  </si>
  <si>
    <t>Sorry, the query is too large to fit into the Excel cell. You will not be able to update your table with the .Stat Populator.</t>
  </si>
  <si>
    <t>Dataset: Input-Output Tables (IOTs) 2021 ed.</t>
  </si>
  <si>
    <t>Variable</t>
  </si>
  <si>
    <t>ICESHR: Imports content of exports, as % of exports</t>
  </si>
  <si>
    <t>Country</t>
  </si>
  <si>
    <t>CHN: China (People's Republic of)</t>
  </si>
  <si>
    <t>Time</t>
  </si>
  <si>
    <t>2018</t>
  </si>
  <si>
    <t>Unit</t>
  </si>
  <si>
    <t>US Dollar, Millions</t>
  </si>
  <si>
    <t>To industry / sector</t>
  </si>
  <si>
    <t>ICESHR: Imports content of exports shares</t>
  </si>
  <si>
    <t>From industry / sector</t>
  </si>
  <si>
    <t/>
  </si>
  <si>
    <t>TTL_01T02: Agriculture, hunting, forestry</t>
  </si>
  <si>
    <t>TTL_03: Fishing and aquaculture</t>
  </si>
  <si>
    <t>TTL_05T06: Mining and quarrying, energy producing products</t>
  </si>
  <si>
    <t>TTL_07T08: Mining and quarrying, non-energy producing products</t>
  </si>
  <si>
    <t>TTL_09: Mining support service activities</t>
  </si>
  <si>
    <t>TTL_10T12: Food products, beverages and tobacco</t>
  </si>
  <si>
    <t>TTL_13T15: Textiles, textile products, leather and footwear</t>
  </si>
  <si>
    <t>TTL_16: Wood and products of wood and cork</t>
  </si>
  <si>
    <t>TTL_17T18: Paper products and printing</t>
  </si>
  <si>
    <t>TTL_19: Coke and refined petroleum products</t>
  </si>
  <si>
    <t>TTL_20: Chemical and chemical products</t>
  </si>
  <si>
    <t>TTL_21: Pharmaceuticals, medicinal chemical and botanical products</t>
  </si>
  <si>
    <t>TTL_22: Rubber and plastics products</t>
  </si>
  <si>
    <t>TTL_23: Other non-metallic mineral products</t>
  </si>
  <si>
    <t>TTL_24: Basic metals</t>
  </si>
  <si>
    <t>TTL_25: Fabricated metal products</t>
  </si>
  <si>
    <t>TTL_26: Computer, electronic and optical equipment</t>
  </si>
  <si>
    <t>TTL_27: Electrical equipment</t>
  </si>
  <si>
    <t>TTL_28: Machinery and equipment, nec</t>
  </si>
  <si>
    <t>TTL_29: Motor vehicles, trailers and semi-trailers</t>
  </si>
  <si>
    <t>TTL_30: Other transport equipment</t>
  </si>
  <si>
    <t>TTL_31T33: Manufacturing nec; repair and installation of machinery and equipment</t>
  </si>
  <si>
    <t>TTL_35: Electricity, gas, steam and air conditioning supply</t>
  </si>
  <si>
    <t>TTL_36T39: Water supply; sewerage, waste management and remediation activities</t>
  </si>
  <si>
    <t>TTL_45T47: Wholesale and retail trade; repair of motor vehicles</t>
  </si>
  <si>
    <t>TTL_49: Land transport and transport via pipelines</t>
  </si>
  <si>
    <t>TTL_50: Water transport</t>
  </si>
  <si>
    <t>TTL_51: Air transport</t>
  </si>
  <si>
    <t>TTL_52: Warehousing and support activities for transportation</t>
  </si>
  <si>
    <t>TTL_53: Postal and courier activities</t>
  </si>
  <si>
    <t>TTL_55T56: Accommodation and food service activities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</si>
  <si>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</si>
  <si>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</si>
  <si>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</si>
  <si>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</si>
  <si>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</si>
  <si>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TTL_69T75: Professional, scientific and technical activities</t>
  </si>
  <si>
    <t>TTL_77T82: Administrative and support services</t>
  </si>
  <si>
    <t>TTL_85: Education</t>
  </si>
  <si>
    <t>TTL_86T88: Human health and social work activities</t>
  </si>
  <si>
    <t>TTL_90T93: Arts, entertainment and recreation</t>
  </si>
  <si>
    <t>TTL_94T96: Other service activities</t>
  </si>
  <si>
    <t>TOTAL: Total</t>
  </si>
  <si>
    <t>Data extracted on 23 Feb 2022 03:01 UTC (GMT) from OECD.Stat</t>
  </si>
  <si>
    <r>
      <rPr>
        <sz val="11"/>
        <color theme="1"/>
        <rFont val="宋体"/>
        <family val="3"/>
        <charset val="134"/>
      </rPr>
      <t>金属矿采选产品</t>
    </r>
    <r>
      <rPr>
        <sz val="11"/>
        <color theme="1"/>
        <rFont val="Times New Roman"/>
        <family val="1"/>
      </rPr>
      <t>&amp;</t>
    </r>
    <r>
      <rPr>
        <sz val="11"/>
        <color theme="1"/>
        <rFont val="宋体"/>
        <family val="3"/>
        <charset val="134"/>
      </rPr>
      <t>非金属矿</t>
    </r>
    <phoneticPr fontId="9" type="noConversion"/>
  </si>
  <si>
    <t>用点除，以及行业替换</t>
    <phoneticPr fontId="9" type="noConversion"/>
  </si>
  <si>
    <t>share点除</t>
    <phoneticPr fontId="9" type="noConversion"/>
  </si>
  <si>
    <t>Exports</t>
    <phoneticPr fontId="9" type="noConversion"/>
  </si>
  <si>
    <t>Am*(I-Ad)-1*Ex</t>
    <phoneticPr fontId="9" type="noConversion"/>
  </si>
  <si>
    <t>Ex</t>
    <phoneticPr fontId="9" type="noConversion"/>
  </si>
  <si>
    <t>Imported Content Share of Exports</t>
    <phoneticPr fontId="9" type="noConversion"/>
  </si>
  <si>
    <t>OECD TTL row number</t>
  </si>
  <si>
    <t>Unit: dimensionless (%)</t>
  </si>
  <si>
    <t>Percent of Consumption that is Domestic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</si>
</sst>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76" formatCode="#,##0.0_ ;\-#,##0.0\ "/>
    <numFmt numFmtId="177" formatCode="0.000"/>
  </numFmts>
  <fonts count="4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name val="Arial"/>
      <family val="2"/>
    </font>
    <font>
      <sz val="10"/>
      <color theme="1"/>
      <name val="Calibri"/>
      <family val="2"/>
    </font>
    <font>
      <sz val="10"/>
      <color indexed="8"/>
      <name val="Arial"/>
      <family val="2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宋体"/>
      <family val="1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u/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  <font>
      <sz val="11"/>
      <color theme="1"/>
      <name val="Times New Roman"/>
      <family val="3"/>
      <charset val="134"/>
    </font>
    <font>
      <u/>
      <sz val="11"/>
      <color theme="10"/>
      <name val="等线"/>
      <family val="2"/>
      <scheme val="minor"/>
    </font>
    <font>
      <i/>
      <sz val="11"/>
      <color theme="1"/>
      <name val="等线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63">
    <xf numFmtId="0" fontId="0" fillId="0" borderId="0">
      <alignment vertical="center"/>
    </xf>
    <xf numFmtId="0" fontId="5" fillId="0" borderId="0"/>
    <xf numFmtId="0" fontId="6" fillId="0" borderId="0"/>
    <xf numFmtId="9" fontId="5" fillId="0" borderId="0" applyFont="0" applyFill="0" applyBorder="0" applyAlignment="0" applyProtection="0"/>
    <xf numFmtId="0" fontId="6" fillId="0" borderId="0"/>
    <xf numFmtId="0" fontId="7" fillId="0" borderId="0"/>
    <xf numFmtId="0" fontId="5" fillId="0" borderId="0"/>
    <xf numFmtId="0" fontId="8" fillId="0" borderId="0"/>
    <xf numFmtId="0" fontId="5" fillId="0" borderId="0"/>
    <xf numFmtId="43" fontId="7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3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7" applyNumberFormat="0" applyAlignment="0" applyProtection="0">
      <alignment vertical="center"/>
    </xf>
    <xf numFmtId="0" fontId="24" fillId="10" borderId="8" applyNumberFormat="0" applyAlignment="0" applyProtection="0">
      <alignment vertical="center"/>
    </xf>
    <xf numFmtId="0" fontId="25" fillId="10" borderId="7" applyNumberFormat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11" borderId="10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5" fillId="12" borderId="11" applyNumberFormat="0" applyFon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6" fillId="0" borderId="0"/>
    <xf numFmtId="0" fontId="4" fillId="0" borderId="0"/>
    <xf numFmtId="0" fontId="13" fillId="0" borderId="0"/>
    <xf numFmtId="9" fontId="3" fillId="0" borderId="0" applyFont="0" applyFill="0" applyBorder="0" applyAlignment="0" applyProtection="0"/>
    <xf numFmtId="0" fontId="1" fillId="0" borderId="0"/>
    <xf numFmtId="0" fontId="42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</cellStyleXfs>
  <cellXfs count="70">
    <xf numFmtId="0" fontId="0" fillId="0" borderId="0" xfId="0">
      <alignment vertical="center"/>
    </xf>
    <xf numFmtId="0" fontId="5" fillId="0" borderId="0" xfId="1"/>
    <xf numFmtId="0" fontId="5" fillId="0" borderId="0" xfId="1" applyAlignment="1">
      <alignment horizontal="right"/>
    </xf>
    <xf numFmtId="0" fontId="5" fillId="2" borderId="0" xfId="1" applyFill="1"/>
    <xf numFmtId="1" fontId="5" fillId="0" borderId="0" xfId="1" applyNumberFormat="1"/>
    <xf numFmtId="0" fontId="5" fillId="0" borderId="0" xfId="1" applyFill="1"/>
    <xf numFmtId="0" fontId="5" fillId="3" borderId="1" xfId="1" applyFill="1" applyBorder="1" applyAlignment="1">
      <alignment horizontal="right"/>
    </xf>
    <xf numFmtId="0" fontId="5" fillId="3" borderId="2" xfId="1" applyFill="1" applyBorder="1" applyAlignment="1">
      <alignment horizontal="right"/>
    </xf>
    <xf numFmtId="0" fontId="5" fillId="3" borderId="3" xfId="1" applyFill="1" applyBorder="1" applyAlignment="1">
      <alignment horizontal="right"/>
    </xf>
    <xf numFmtId="49" fontId="10" fillId="0" borderId="0" xfId="0" applyNumberFormat="1" applyFont="1">
      <alignment vertical="center"/>
    </xf>
    <xf numFmtId="49" fontId="10" fillId="4" borderId="0" xfId="0" applyNumberFormat="1" applyFont="1" applyFill="1">
      <alignment vertical="center"/>
    </xf>
    <xf numFmtId="49" fontId="12" fillId="0" borderId="0" xfId="0" applyNumberFormat="1" applyFont="1">
      <alignment vertical="center"/>
    </xf>
    <xf numFmtId="49" fontId="11" fillId="0" borderId="0" xfId="0" applyNumberFormat="1" applyFont="1">
      <alignment vertical="center"/>
    </xf>
    <xf numFmtId="0" fontId="6" fillId="0" borderId="0" xfId="53"/>
    <xf numFmtId="0" fontId="38" fillId="0" borderId="13" xfId="53" applyFont="1" applyBorder="1"/>
    <xf numFmtId="0" fontId="39" fillId="0" borderId="13" xfId="53" applyFont="1" applyBorder="1" applyAlignment="1">
      <alignment horizontal="left" wrapText="1"/>
    </xf>
    <xf numFmtId="0" fontId="36" fillId="37" borderId="13" xfId="53" applyFont="1" applyFill="1" applyBorder="1" applyAlignment="1">
      <alignment vertical="top" wrapText="1"/>
    </xf>
    <xf numFmtId="0" fontId="35" fillId="37" borderId="13" xfId="53" applyFont="1" applyFill="1" applyBorder="1" applyAlignment="1">
      <alignment vertical="top" wrapText="1"/>
    </xf>
    <xf numFmtId="0" fontId="35" fillId="38" borderId="13" xfId="53" applyFont="1" applyFill="1" applyBorder="1" applyAlignment="1">
      <alignment horizontal="center" vertical="top" wrapText="1"/>
    </xf>
    <xf numFmtId="0" fontId="34" fillId="39" borderId="13" xfId="53" applyFont="1" applyFill="1" applyBorder="1" applyAlignment="1">
      <alignment wrapText="1"/>
    </xf>
    <xf numFmtId="0" fontId="40" fillId="40" borderId="13" xfId="53" applyFont="1" applyFill="1" applyBorder="1" applyAlignment="1">
      <alignment horizontal="center"/>
    </xf>
    <xf numFmtId="0" fontId="32" fillId="39" borderId="13" xfId="53" applyFont="1" applyFill="1" applyBorder="1" applyAlignment="1">
      <alignment vertical="top" wrapText="1"/>
    </xf>
    <xf numFmtId="176" fontId="38" fillId="0" borderId="13" xfId="53" applyNumberFormat="1" applyFont="1" applyBorder="1" applyAlignment="1">
      <alignment horizontal="right"/>
    </xf>
    <xf numFmtId="176" fontId="38" fillId="41" borderId="13" xfId="53" applyNumberFormat="1" applyFont="1" applyFill="1" applyBorder="1" applyAlignment="1">
      <alignment horizontal="right"/>
    </xf>
    <xf numFmtId="0" fontId="33" fillId="0" borderId="0" xfId="53" applyFont="1" applyAlignment="1">
      <alignment horizontal="left"/>
    </xf>
    <xf numFmtId="176" fontId="0" fillId="0" borderId="0" xfId="0" applyNumberFormat="1">
      <alignment vertical="center"/>
    </xf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4" borderId="0" xfId="0" applyFont="1" applyFill="1">
      <alignment vertical="center"/>
    </xf>
    <xf numFmtId="0" fontId="5" fillId="42" borderId="0" xfId="1" applyFill="1"/>
    <xf numFmtId="49" fontId="41" fillId="0" borderId="0" xfId="0" applyNumberFormat="1" applyFont="1">
      <alignment vertical="center"/>
    </xf>
    <xf numFmtId="0" fontId="0" fillId="42" borderId="0" xfId="0" applyFill="1">
      <alignment vertical="center"/>
    </xf>
    <xf numFmtId="0" fontId="0" fillId="5" borderId="0" xfId="0" applyFill="1">
      <alignment vertical="center"/>
    </xf>
    <xf numFmtId="0" fontId="5" fillId="0" borderId="0" xfId="1" applyFill="1" applyAlignment="1">
      <alignment horizontal="right"/>
    </xf>
    <xf numFmtId="0" fontId="0" fillId="43" borderId="0" xfId="0" applyFill="1">
      <alignment vertical="center"/>
    </xf>
    <xf numFmtId="49" fontId="14" fillId="0" borderId="16" xfId="11" applyNumberFormat="1" applyFont="1" applyBorder="1">
      <alignment vertical="center"/>
    </xf>
    <xf numFmtId="0" fontId="5" fillId="42" borderId="0" xfId="1" applyFill="1" applyBorder="1" applyAlignment="1">
      <alignment horizontal="right"/>
    </xf>
    <xf numFmtId="0" fontId="5" fillId="0" borderId="0" xfId="1" applyFill="1" applyBorder="1" applyAlignment="1">
      <alignment horizontal="right"/>
    </xf>
    <xf numFmtId="0" fontId="5" fillId="0" borderId="0" xfId="1" applyBorder="1" applyAlignment="1">
      <alignment horizontal="right"/>
    </xf>
    <xf numFmtId="0" fontId="0" fillId="0" borderId="0" xfId="0" applyBorder="1">
      <alignment vertical="center"/>
    </xf>
    <xf numFmtId="0" fontId="2" fillId="5" borderId="0" xfId="1" applyFont="1" applyFill="1"/>
    <xf numFmtId="0" fontId="1" fillId="42" borderId="0" xfId="1" applyFont="1" applyFill="1"/>
    <xf numFmtId="0" fontId="0" fillId="3" borderId="2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/>
    <xf numFmtId="0" fontId="0" fillId="3" borderId="3" xfId="0" applyFill="1" applyBorder="1" applyAlignment="1">
      <alignment horizontal="right"/>
    </xf>
    <xf numFmtId="1" fontId="0" fillId="0" borderId="0" xfId="0" applyNumberFormat="1" applyAlignment="1"/>
    <xf numFmtId="1" fontId="0" fillId="3" borderId="17" xfId="0" applyNumberFormat="1" applyFill="1" applyBorder="1" applyAlignment="1"/>
    <xf numFmtId="1" fontId="0" fillId="3" borderId="18" xfId="0" applyNumberFormat="1" applyFill="1" applyBorder="1" applyAlignment="1"/>
    <xf numFmtId="1" fontId="0" fillId="3" borderId="0" xfId="0" applyNumberFormat="1" applyFill="1" applyAlignment="1"/>
    <xf numFmtId="0" fontId="0" fillId="44" borderId="17" xfId="0" applyFill="1" applyBorder="1" applyAlignment="1"/>
    <xf numFmtId="0" fontId="0" fillId="3" borderId="18" xfId="0" applyFill="1" applyBorder="1" applyAlignment="1"/>
    <xf numFmtId="0" fontId="0" fillId="3" borderId="17" xfId="0" applyFill="1" applyBorder="1" applyAlignment="1"/>
    <xf numFmtId="0" fontId="0" fillId="3" borderId="0" xfId="0" applyFill="1" applyAlignment="1"/>
    <xf numFmtId="0" fontId="0" fillId="2" borderId="0" xfId="0" applyFill="1" applyAlignment="1"/>
    <xf numFmtId="177" fontId="0" fillId="0" borderId="0" xfId="59" applyNumberFormat="1" applyFont="1"/>
    <xf numFmtId="177" fontId="0" fillId="3" borderId="19" xfId="59" applyNumberFormat="1" applyFont="1" applyFill="1" applyBorder="1"/>
    <xf numFmtId="177" fontId="0" fillId="3" borderId="20" xfId="59" applyNumberFormat="1" applyFont="1" applyFill="1" applyBorder="1"/>
    <xf numFmtId="177" fontId="0" fillId="3" borderId="21" xfId="59" applyNumberFormat="1" applyFont="1" applyFill="1" applyBorder="1"/>
    <xf numFmtId="0" fontId="43" fillId="0" borderId="0" xfId="0" applyFont="1" applyAlignment="1">
      <alignment horizontal="left"/>
    </xf>
    <xf numFmtId="0" fontId="0" fillId="0" borderId="0" xfId="0" applyAlignment="1">
      <alignment horizontal="right" wrapText="1"/>
    </xf>
    <xf numFmtId="177" fontId="0" fillId="0" borderId="0" xfId="0" applyNumberFormat="1" applyAlignment="1"/>
    <xf numFmtId="177" fontId="0" fillId="3" borderId="19" xfId="0" applyNumberFormat="1" applyFill="1" applyBorder="1" applyAlignment="1"/>
    <xf numFmtId="177" fontId="0" fillId="3" borderId="20" xfId="0" applyNumberFormat="1" applyFill="1" applyBorder="1" applyAlignment="1"/>
    <xf numFmtId="177" fontId="0" fillId="3" borderId="21" xfId="0" applyNumberFormat="1" applyFill="1" applyBorder="1" applyAlignment="1"/>
    <xf numFmtId="0" fontId="37" fillId="37" borderId="14" xfId="53" applyFont="1" applyFill="1" applyBorder="1" applyAlignment="1">
      <alignment horizontal="right" vertical="top" wrapText="1"/>
    </xf>
    <xf numFmtId="0" fontId="37" fillId="37" borderId="15" xfId="53" applyFont="1" applyFill="1" applyBorder="1" applyAlignment="1">
      <alignment horizontal="right" vertical="top" wrapText="1"/>
    </xf>
    <xf numFmtId="0" fontId="37" fillId="38" borderId="14" xfId="53" applyFont="1" applyFill="1" applyBorder="1" applyAlignment="1">
      <alignment horizontal="right" vertical="center" wrapText="1"/>
    </xf>
    <xf numFmtId="0" fontId="37" fillId="38" borderId="15" xfId="53" applyFont="1" applyFill="1" applyBorder="1" applyAlignment="1">
      <alignment horizontal="right" vertical="center" wrapText="1"/>
    </xf>
  </cellXfs>
  <cellStyles count="63">
    <cellStyle name="20% - 着色 1" xfId="30" builtinId="30" customBuiltin="1"/>
    <cellStyle name="20% - 着色 2" xfId="34" builtinId="34" customBuiltin="1"/>
    <cellStyle name="20% - 着色 3" xfId="38" builtinId="38" customBuiltin="1"/>
    <cellStyle name="20% - 着色 4" xfId="42" builtinId="42" customBuiltin="1"/>
    <cellStyle name="20% - 着色 5" xfId="46" builtinId="46" customBuiltin="1"/>
    <cellStyle name="20% - 着色 6" xfId="50" builtinId="50" customBuiltin="1"/>
    <cellStyle name="40% - 着色 1" xfId="31" builtinId="31" customBuiltin="1"/>
    <cellStyle name="40% - 着色 2" xfId="35" builtinId="35" customBuiltin="1"/>
    <cellStyle name="40% - 着色 3" xfId="39" builtinId="39" customBuiltin="1"/>
    <cellStyle name="40% - 着色 4" xfId="43" builtinId="43" customBuiltin="1"/>
    <cellStyle name="40% - 着色 5" xfId="47" builtinId="47" customBuiltin="1"/>
    <cellStyle name="40% - 着色 6" xfId="51" builtinId="51" customBuiltin="1"/>
    <cellStyle name="60% - 着色 1" xfId="32" builtinId="32" customBuiltin="1"/>
    <cellStyle name="60% - 着色 2" xfId="36" builtinId="36" customBuiltin="1"/>
    <cellStyle name="60% - 着色 3" xfId="40" builtinId="40" customBuiltin="1"/>
    <cellStyle name="60% - 着色 4" xfId="44" builtinId="44" customBuiltin="1"/>
    <cellStyle name="60% - 着色 5" xfId="48" builtinId="48" customBuiltin="1"/>
    <cellStyle name="60% - 着色 6" xfId="52" builtinId="52" customBuiltin="1"/>
    <cellStyle name="Comma 2" xfId="9" xr:uid="{A31B0F71-9AC8-481A-B99B-B1D26980B965}"/>
    <cellStyle name="Comma 2 2" xfId="10" xr:uid="{FF96AD79-5E45-44AF-91B8-092596DB16D6}"/>
    <cellStyle name="Comma 2 2 2" xfId="62" xr:uid="{316F897B-8469-468C-80D6-16D6F77D15DF}"/>
    <cellStyle name="Normal 2" xfId="2" xr:uid="{A75C2972-1BF1-47C9-BC97-BEEF3A336F29}"/>
    <cellStyle name="Normal 2 2" xfId="6" xr:uid="{50B12067-36BC-436F-AD94-41A9C12A8664}"/>
    <cellStyle name="Normal 2 2 2" xfId="60" xr:uid="{6723D3BF-9E61-49E4-B67A-CFD5386CA4C0}"/>
    <cellStyle name="Normal 3" xfId="4" xr:uid="{C1167134-1674-4E09-A53D-3CEB65E90C01}"/>
    <cellStyle name="Normal 3 2" xfId="5" xr:uid="{44152224-A136-4178-8D31-7C6FC2508F00}"/>
    <cellStyle name="Normal 4 2 2" xfId="8" xr:uid="{14D7142E-66CF-4284-A126-C5C0BCECD5DF}"/>
    <cellStyle name="Normal 4 2 2 2" xfId="61" xr:uid="{70E62BA8-BD34-4B22-982F-8768A21F2F7F}"/>
    <cellStyle name="Normal_Sheet1" xfId="7" xr:uid="{3F8D2357-FDE0-40D2-B9D6-EA0CC6410A0B}"/>
    <cellStyle name="百分比 2" xfId="3" xr:uid="{4E4FC53B-87D4-4E9B-BAF0-2E12EA03F146}"/>
    <cellStyle name="百分比 3" xfId="56" xr:uid="{85F86039-A262-4B02-BB4F-84288F9C1D1D}"/>
    <cellStyle name="百分比 4" xfId="59" xr:uid="{A5FC91A9-3CFC-4D58-A1B4-8F2569F81DBD}"/>
    <cellStyle name="标题" xfId="12" builtinId="15" customBuiltin="1"/>
    <cellStyle name="标题 1" xfId="13" builtinId="16" customBuiltin="1"/>
    <cellStyle name="标题 2" xfId="14" builtinId="17" customBuiltin="1"/>
    <cellStyle name="标题 3" xfId="15" builtinId="18" customBuiltin="1"/>
    <cellStyle name="标题 4" xfId="16" builtinId="19" customBuiltin="1"/>
    <cellStyle name="差" xfId="18" builtinId="27" customBuiltin="1"/>
    <cellStyle name="常规" xfId="0" builtinId="0"/>
    <cellStyle name="常规 2" xfId="1" xr:uid="{061DD0FF-0B22-4C9B-96AB-DF226FDFC116}"/>
    <cellStyle name="常规 2 2" xfId="54" xr:uid="{764549BB-75E1-4F30-A30F-AE8E16F98F24}"/>
    <cellStyle name="常规 3" xfId="11" xr:uid="{C7288515-D099-4C85-9D56-5B987FE171D5}"/>
    <cellStyle name="常规 4" xfId="53" xr:uid="{FF19B400-D8C4-435B-8BF7-345580DD7A67}"/>
    <cellStyle name="常规 4 2" xfId="55" xr:uid="{9E850584-02DF-4C74-8C34-3756E081F715}"/>
    <cellStyle name="常规 5" xfId="57" xr:uid="{C16A67AF-93AE-4C7F-BD40-E4E5640FBCE5}"/>
    <cellStyle name="超链接 2" xfId="58" xr:uid="{E0742C15-383B-4628-895C-202FA058F70A}"/>
    <cellStyle name="好" xfId="17" builtinId="26" customBuiltin="1"/>
    <cellStyle name="汇总" xfId="28" builtinId="25" customBuiltin="1"/>
    <cellStyle name="计算" xfId="22" builtinId="22" customBuiltin="1"/>
    <cellStyle name="检查单元格" xfId="24" builtinId="23" customBuiltin="1"/>
    <cellStyle name="解释性文本" xfId="27" builtinId="53" customBuiltin="1"/>
    <cellStyle name="警告文本" xfId="25" builtinId="11" customBuiltin="1"/>
    <cellStyle name="链接单元格" xfId="23" builtinId="24" customBuiltin="1"/>
    <cellStyle name="适中" xfId="19" builtinId="28" customBuiltin="1"/>
    <cellStyle name="输出" xfId="21" builtinId="21" customBuiltin="1"/>
    <cellStyle name="输入" xfId="20" builtinId="20" customBuiltin="1"/>
    <cellStyle name="着色 1" xfId="29" builtinId="29" customBuiltin="1"/>
    <cellStyle name="着色 2" xfId="33" builtinId="33" customBuiltin="1"/>
    <cellStyle name="着色 3" xfId="37" builtinId="37" customBuiltin="1"/>
    <cellStyle name="着色 4" xfId="41" builtinId="41" customBuiltin="1"/>
    <cellStyle name="着色 5" xfId="45" builtinId="45" customBuiltin="1"/>
    <cellStyle name="着色 6" xfId="49" builtinId="49" customBuiltin="1"/>
    <cellStyle name="注释" xfId="26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AU%20Domestic%20Content%20Share%20of%20Consumption%20by%20ISIC%20Cod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OECD TTL"/>
      <sheetName val="OECD ICESHR"/>
      <sheetName val="Calculations"/>
      <sheetName val="BDCSoCbIC"/>
      <sheetName val="DLIM BEA Use Table"/>
      <sheetName val="BEA Supply Table"/>
      <sheetName val="Split ISIC Code Shares"/>
    </sheetNames>
    <sheetDataSet>
      <sheetData sheetId="0"/>
      <sheetData sheetId="1">
        <row r="9">
          <cell r="AR9">
            <v>1165.5999999999999</v>
          </cell>
          <cell r="AS9">
            <v>1920.1</v>
          </cell>
          <cell r="AT9">
            <v>49518.6</v>
          </cell>
          <cell r="AU9">
            <v>-37816</v>
          </cell>
        </row>
        <row r="10">
          <cell r="AR10">
            <v>63.2</v>
          </cell>
          <cell r="AS10">
            <v>69.8</v>
          </cell>
          <cell r="AT10">
            <v>18940.2</v>
          </cell>
          <cell r="AU10">
            <v>-161022.9</v>
          </cell>
        </row>
        <row r="11">
          <cell r="AR11">
            <v>16.5</v>
          </cell>
          <cell r="AS11">
            <v>3.8</v>
          </cell>
          <cell r="AT11">
            <v>6342.5</v>
          </cell>
          <cell r="AU11">
            <v>-7908.2</v>
          </cell>
        </row>
        <row r="12">
          <cell r="AR12">
            <v>4.5999999999999996</v>
          </cell>
          <cell r="AS12">
            <v>0.9</v>
          </cell>
          <cell r="AT12">
            <v>2983.2</v>
          </cell>
          <cell r="AU12">
            <v>-1554.4</v>
          </cell>
        </row>
        <row r="13">
          <cell r="AR13">
            <v>4374.2</v>
          </cell>
          <cell r="AS13">
            <v>7370.3</v>
          </cell>
          <cell r="AT13">
            <v>60181.5</v>
          </cell>
          <cell r="AU13">
            <v>-84486.2</v>
          </cell>
        </row>
        <row r="14">
          <cell r="AR14">
            <v>2363.9</v>
          </cell>
          <cell r="AS14">
            <v>1232.9000000000001</v>
          </cell>
          <cell r="AT14">
            <v>8336.7999999999993</v>
          </cell>
          <cell r="AU14">
            <v>-145065.5</v>
          </cell>
        </row>
        <row r="15">
          <cell r="AR15">
            <v>163.19999999999999</v>
          </cell>
          <cell r="AS15">
            <v>205</v>
          </cell>
          <cell r="AT15">
            <v>6289.2</v>
          </cell>
          <cell r="AU15">
            <v>-16997.3</v>
          </cell>
        </row>
        <row r="16">
          <cell r="AR16">
            <v>471.1</v>
          </cell>
          <cell r="AS16">
            <v>1161.8</v>
          </cell>
          <cell r="AT16">
            <v>30004.1</v>
          </cell>
          <cell r="AU16">
            <v>-23813.7</v>
          </cell>
        </row>
        <row r="17">
          <cell r="AR17">
            <v>1039</v>
          </cell>
          <cell r="AS17">
            <v>2736.2</v>
          </cell>
          <cell r="AT17">
            <v>83383.3</v>
          </cell>
          <cell r="AU17">
            <v>-55734.3</v>
          </cell>
        </row>
        <row r="18">
          <cell r="AR18">
            <v>982.4</v>
          </cell>
          <cell r="AS18">
            <v>1918.4</v>
          </cell>
          <cell r="AT18">
            <v>136712.4</v>
          </cell>
          <cell r="AU18">
            <v>-165140.70000000001</v>
          </cell>
        </row>
        <row r="19">
          <cell r="AR19">
            <v>55.5</v>
          </cell>
          <cell r="AS19">
            <v>61.4</v>
          </cell>
          <cell r="AT19">
            <v>27545.8</v>
          </cell>
          <cell r="AU19">
            <v>-49527.3</v>
          </cell>
        </row>
        <row r="20">
          <cell r="AR20">
            <v>28.4</v>
          </cell>
          <cell r="AS20">
            <v>17.7</v>
          </cell>
          <cell r="AT20">
            <v>10452.299999999999</v>
          </cell>
          <cell r="AU20">
            <v>-26110.400000000001</v>
          </cell>
        </row>
        <row r="21">
          <cell r="AR21">
            <v>62.1</v>
          </cell>
          <cell r="AS21">
            <v>2.8</v>
          </cell>
          <cell r="AT21">
            <v>43658.1</v>
          </cell>
          <cell r="AU21">
            <v>-77529.899999999994</v>
          </cell>
        </row>
        <row r="22">
          <cell r="AR22">
            <v>67.5</v>
          </cell>
          <cell r="AS22">
            <v>83.6</v>
          </cell>
          <cell r="AT22">
            <v>43973.8</v>
          </cell>
          <cell r="AU22">
            <v>-65502.400000000001</v>
          </cell>
        </row>
        <row r="23">
          <cell r="AR23">
            <v>570.79999999999995</v>
          </cell>
          <cell r="AS23">
            <v>1191.0999999999999</v>
          </cell>
          <cell r="AT23">
            <v>75532.2</v>
          </cell>
          <cell r="AU23">
            <v>-240846.5</v>
          </cell>
        </row>
        <row r="24">
          <cell r="AR24">
            <v>222.7</v>
          </cell>
          <cell r="AS24">
            <v>332.3</v>
          </cell>
          <cell r="AT24">
            <v>26067.1</v>
          </cell>
          <cell r="AU24">
            <v>-88431.1</v>
          </cell>
        </row>
        <row r="25">
          <cell r="AR25">
            <v>99.7</v>
          </cell>
          <cell r="AS25">
            <v>57.9</v>
          </cell>
          <cell r="AT25">
            <v>96005.1</v>
          </cell>
          <cell r="AU25">
            <v>-128475.8</v>
          </cell>
        </row>
        <row r="26">
          <cell r="AR26">
            <v>375.2</v>
          </cell>
          <cell r="AS26">
            <v>656.6</v>
          </cell>
          <cell r="AT26">
            <v>105195.7</v>
          </cell>
          <cell r="AU26">
            <v>-306727.09999999998</v>
          </cell>
        </row>
        <row r="27">
          <cell r="AR27">
            <v>26.6</v>
          </cell>
          <cell r="AS27">
            <v>37.6</v>
          </cell>
          <cell r="AT27">
            <v>129693.6</v>
          </cell>
          <cell r="AU27">
            <v>-61444.6</v>
          </cell>
        </row>
        <row r="28">
          <cell r="AR28">
            <v>1788.7</v>
          </cell>
          <cell r="AS28">
            <v>2449</v>
          </cell>
          <cell r="AT28">
            <v>21561.4</v>
          </cell>
          <cell r="AU28">
            <v>-99643.3</v>
          </cell>
        </row>
        <row r="29">
          <cell r="AR29">
            <v>101.2</v>
          </cell>
          <cell r="AS29">
            <v>19.100000000000001</v>
          </cell>
          <cell r="AT29">
            <v>319.2</v>
          </cell>
          <cell r="AU29">
            <v>-4933</v>
          </cell>
        </row>
        <row r="30">
          <cell r="AR30">
            <v>165</v>
          </cell>
          <cell r="AS30">
            <v>0</v>
          </cell>
          <cell r="AT30">
            <v>10.9</v>
          </cell>
          <cell r="AU30">
            <v>-1563</v>
          </cell>
        </row>
        <row r="31">
          <cell r="AR31">
            <v>5140</v>
          </cell>
          <cell r="AS31">
            <v>10452.200000000001</v>
          </cell>
          <cell r="AT31">
            <v>247263.3</v>
          </cell>
          <cell r="AU31">
            <v>-197714.9</v>
          </cell>
        </row>
        <row r="32">
          <cell r="AR32">
            <v>14604</v>
          </cell>
          <cell r="AS32">
            <v>26025.9</v>
          </cell>
          <cell r="AT32">
            <v>114350</v>
          </cell>
          <cell r="AU32">
            <v>-127601.9</v>
          </cell>
        </row>
        <row r="33">
          <cell r="AR33">
            <v>51262</v>
          </cell>
          <cell r="AS33">
            <v>57492.7</v>
          </cell>
          <cell r="AT33">
            <v>359.8</v>
          </cell>
          <cell r="AU33">
            <v>-51797.3</v>
          </cell>
        </row>
        <row r="34">
          <cell r="AR34">
            <v>792.9</v>
          </cell>
          <cell r="AS34">
            <v>899.6</v>
          </cell>
          <cell r="AT34">
            <v>51784.5</v>
          </cell>
          <cell r="AU34">
            <v>-11993.5</v>
          </cell>
        </row>
        <row r="35">
          <cell r="AR35">
            <v>2619.5</v>
          </cell>
          <cell r="AS35">
            <v>4700.8999999999996</v>
          </cell>
          <cell r="AT35">
            <v>19652.7</v>
          </cell>
          <cell r="AU35">
            <v>-3766.8</v>
          </cell>
        </row>
        <row r="36">
          <cell r="AR36">
            <v>111.2</v>
          </cell>
          <cell r="AS36">
            <v>257.60000000000002</v>
          </cell>
          <cell r="AT36">
            <v>29688.2</v>
          </cell>
          <cell r="AU36">
            <v>-62979.199999999997</v>
          </cell>
        </row>
        <row r="37">
          <cell r="AR37">
            <v>2300.6</v>
          </cell>
          <cell r="AS37">
            <v>4152.8999999999996</v>
          </cell>
          <cell r="AT37">
            <v>137386.4</v>
          </cell>
          <cell r="AU37">
            <v>-56936.7</v>
          </cell>
        </row>
        <row r="38">
          <cell r="AR38">
            <v>7005.3</v>
          </cell>
          <cell r="AS38">
            <v>9892.2999999999993</v>
          </cell>
          <cell r="AT38">
            <v>4065.6</v>
          </cell>
          <cell r="AU38">
            <v>-10003</v>
          </cell>
        </row>
        <row r="39">
          <cell r="AR39">
            <v>3382.7</v>
          </cell>
          <cell r="AS39">
            <v>5838.4</v>
          </cell>
          <cell r="AT39">
            <v>250423.6</v>
          </cell>
          <cell r="AU39">
            <v>-132575.6</v>
          </cell>
        </row>
        <row r="40">
          <cell r="AR40">
            <v>354.4</v>
          </cell>
          <cell r="AS40">
            <v>0</v>
          </cell>
          <cell r="AT40">
            <v>0</v>
          </cell>
          <cell r="AU40">
            <v>-2410.8000000000002</v>
          </cell>
        </row>
        <row r="41">
          <cell r="AR41">
            <v>6835.8</v>
          </cell>
          <cell r="AS41">
            <v>25064.1</v>
          </cell>
          <cell r="AT41">
            <v>1550.8</v>
          </cell>
          <cell r="AU41">
            <v>-11121.3</v>
          </cell>
        </row>
        <row r="42">
          <cell r="AR42">
            <v>2090.6999999999998</v>
          </cell>
          <cell r="AS42">
            <v>3078</v>
          </cell>
          <cell r="AT42">
            <v>3.9</v>
          </cell>
          <cell r="AU42">
            <v>-2867.1</v>
          </cell>
        </row>
        <row r="43">
          <cell r="AR43">
            <v>7174</v>
          </cell>
          <cell r="AS43">
            <v>12348.7</v>
          </cell>
          <cell r="AT43">
            <v>2915.5</v>
          </cell>
          <cell r="AU43">
            <v>-8872.6</v>
          </cell>
        </row>
        <row r="44">
          <cell r="AR44">
            <v>0</v>
          </cell>
          <cell r="AS44">
            <v>0</v>
          </cell>
          <cell r="AT44">
            <v>0</v>
          </cell>
          <cell r="AU44">
            <v>0</v>
          </cell>
        </row>
        <row r="49">
          <cell r="C49">
            <v>455757.4</v>
          </cell>
          <cell r="D49">
            <v>293671.09999999998</v>
          </cell>
          <cell r="E49">
            <v>64889.3</v>
          </cell>
          <cell r="F49">
            <v>87786.1</v>
          </cell>
          <cell r="G49">
            <v>935808.4</v>
          </cell>
          <cell r="H49">
            <v>87018.8</v>
          </cell>
          <cell r="I49">
            <v>98613</v>
          </cell>
          <cell r="J49">
            <v>269203.3</v>
          </cell>
          <cell r="K49">
            <v>490118.1</v>
          </cell>
          <cell r="L49">
            <v>785327</v>
          </cell>
          <cell r="M49">
            <v>230983</v>
          </cell>
          <cell r="N49">
            <v>119491.4</v>
          </cell>
          <cell r="O49">
            <v>225243.7</v>
          </cell>
          <cell r="P49">
            <v>367581.1</v>
          </cell>
          <cell r="Q49">
            <v>380874.8</v>
          </cell>
          <cell r="R49">
            <v>125254.1</v>
          </cell>
          <cell r="S49">
            <v>380878.6</v>
          </cell>
          <cell r="T49">
            <v>666400</v>
          </cell>
          <cell r="U49">
            <v>334983</v>
          </cell>
          <cell r="V49">
            <v>246719.5</v>
          </cell>
          <cell r="W49">
            <v>475620.1</v>
          </cell>
          <cell r="X49">
            <v>1351706.6</v>
          </cell>
          <cell r="Y49">
            <v>2970593.4</v>
          </cell>
          <cell r="Z49">
            <v>1121923.2</v>
          </cell>
          <cell r="AA49">
            <v>917753.9</v>
          </cell>
          <cell r="AB49">
            <v>657592</v>
          </cell>
          <cell r="AC49">
            <v>635977.4</v>
          </cell>
          <cell r="AD49">
            <v>578097.80000000005</v>
          </cell>
          <cell r="AE49">
            <v>2294683.9</v>
          </cell>
          <cell r="AF49">
            <v>3002385.4</v>
          </cell>
          <cell r="AG49">
            <v>3345452.3</v>
          </cell>
          <cell r="AH49">
            <v>2508797.2999999998</v>
          </cell>
          <cell r="AI49">
            <v>1304057.3999999999</v>
          </cell>
          <cell r="AJ49">
            <v>2187438.6</v>
          </cell>
          <cell r="AK49">
            <v>800816.1</v>
          </cell>
          <cell r="AL49">
            <v>21351.7</v>
          </cell>
        </row>
      </sheetData>
      <sheetData sheetId="2">
        <row r="9">
          <cell r="C9">
            <v>9.14</v>
          </cell>
        </row>
        <row r="10">
          <cell r="C10">
            <v>2.96</v>
          </cell>
        </row>
        <row r="11">
          <cell r="C11">
            <v>4.17</v>
          </cell>
        </row>
        <row r="12">
          <cell r="C12">
            <v>4.87</v>
          </cell>
        </row>
        <row r="13">
          <cell r="C13">
            <v>10.56</v>
          </cell>
        </row>
        <row r="14">
          <cell r="C14">
            <v>16.34</v>
          </cell>
        </row>
        <row r="15">
          <cell r="C15">
            <v>14.2</v>
          </cell>
        </row>
        <row r="16">
          <cell r="C16">
            <v>13.16</v>
          </cell>
        </row>
        <row r="17">
          <cell r="C17">
            <v>26.63</v>
          </cell>
        </row>
        <row r="18">
          <cell r="C18">
            <v>10.58</v>
          </cell>
        </row>
        <row r="19">
          <cell r="C19">
            <v>14.98</v>
          </cell>
        </row>
        <row r="20">
          <cell r="C20">
            <v>10.47</v>
          </cell>
        </row>
        <row r="21">
          <cell r="C21">
            <v>17.71</v>
          </cell>
        </row>
        <row r="22">
          <cell r="C22">
            <v>16.260000000000002</v>
          </cell>
        </row>
        <row r="23">
          <cell r="C23">
            <v>8.2200000000000006</v>
          </cell>
        </row>
        <row r="24">
          <cell r="C24">
            <v>17.48</v>
          </cell>
        </row>
        <row r="25">
          <cell r="C25">
            <v>19.36</v>
          </cell>
        </row>
        <row r="26">
          <cell r="C26">
            <v>25.14</v>
          </cell>
        </row>
        <row r="27">
          <cell r="C27">
            <v>16</v>
          </cell>
        </row>
        <row r="28">
          <cell r="C28">
            <v>12.84</v>
          </cell>
        </row>
        <row r="29">
          <cell r="C29">
            <v>7.68</v>
          </cell>
        </row>
        <row r="30">
          <cell r="C30">
            <v>10.93</v>
          </cell>
        </row>
        <row r="31">
          <cell r="C31">
            <v>3.49</v>
          </cell>
        </row>
        <row r="32">
          <cell r="C32">
            <v>7.9</v>
          </cell>
        </row>
        <row r="33">
          <cell r="C33">
            <v>5.82</v>
          </cell>
        </row>
        <row r="34">
          <cell r="C34">
            <v>2.68</v>
          </cell>
        </row>
        <row r="35">
          <cell r="C35">
            <v>7.81</v>
          </cell>
        </row>
        <row r="36">
          <cell r="C36">
            <v>4.9400000000000004</v>
          </cell>
        </row>
        <row r="37">
          <cell r="C37">
            <v>2.8</v>
          </cell>
        </row>
        <row r="38">
          <cell r="C38">
            <v>1.59</v>
          </cell>
        </row>
        <row r="39">
          <cell r="C39">
            <v>3.82</v>
          </cell>
        </row>
        <row r="40">
          <cell r="C40">
            <v>3.82</v>
          </cell>
        </row>
        <row r="41">
          <cell r="C41">
            <v>2.3199999999999998</v>
          </cell>
        </row>
        <row r="42">
          <cell r="C42">
            <v>4.7699999999999996</v>
          </cell>
        </row>
        <row r="43">
          <cell r="C43">
            <v>4.79</v>
          </cell>
        </row>
        <row r="44">
          <cell r="C44">
            <v>9.92</v>
          </cell>
        </row>
      </sheetData>
      <sheetData sheetId="3"/>
      <sheetData sheetId="4"/>
      <sheetData sheetId="5"/>
      <sheetData sheetId="6"/>
      <sheetData sheetId="7">
        <row r="7">
          <cell r="C7">
            <v>0.13088168568850064</v>
          </cell>
          <cell r="D7">
            <v>0.86911831431149944</v>
          </cell>
          <cell r="E7">
            <v>0.74083504990080651</v>
          </cell>
          <cell r="F7">
            <v>0.25916495009919355</v>
          </cell>
          <cell r="G7">
            <v>0.2366710535568973</v>
          </cell>
          <cell r="H7">
            <v>0.76332894644310278</v>
          </cell>
          <cell r="I7">
            <v>0.54204681416183897</v>
          </cell>
          <cell r="J7">
            <v>0.45795318583816103</v>
          </cell>
          <cell r="K7">
            <v>0.66173309981940387</v>
          </cell>
          <cell r="L7">
            <v>0.15350290397194713</v>
          </cell>
          <cell r="M7">
            <v>0.18476399620864911</v>
          </cell>
        </row>
        <row r="8">
          <cell r="C8">
            <v>2.3435260462380939E-3</v>
          </cell>
          <cell r="D8">
            <v>0.99765647395376189</v>
          </cell>
          <cell r="E8">
            <v>0.47657526871382699</v>
          </cell>
          <cell r="F8">
            <v>0.52342473128617306</v>
          </cell>
          <cell r="G8">
            <v>0.31015264109258889</v>
          </cell>
          <cell r="H8">
            <v>0.68984735890741111</v>
          </cell>
          <cell r="I8">
            <v>0.4988276670574443</v>
          </cell>
          <cell r="J8">
            <v>0.5011723329425557</v>
          </cell>
          <cell r="K8">
            <v>0.92844600526777876</v>
          </cell>
          <cell r="L8">
            <v>0</v>
          </cell>
          <cell r="M8">
            <v>7.1553994732221252E-2</v>
          </cell>
        </row>
        <row r="9">
          <cell r="C9">
            <v>0.58502618631963177</v>
          </cell>
          <cell r="D9">
            <v>0.41497381368036818</v>
          </cell>
          <cell r="E9">
            <v>0.76289393964294128</v>
          </cell>
          <cell r="F9">
            <v>0.23710606035705872</v>
          </cell>
          <cell r="G9">
            <v>0.43727469358327326</v>
          </cell>
          <cell r="H9">
            <v>0.5627253064167268</v>
          </cell>
          <cell r="I9">
            <v>0.4682137976413423</v>
          </cell>
          <cell r="J9">
            <v>0.5317862023586577</v>
          </cell>
          <cell r="K9">
            <v>0.67639975918121609</v>
          </cell>
          <cell r="L9">
            <v>0.12642986152919927</v>
          </cell>
          <cell r="M9">
            <v>0.19717037928958459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2.oecd.org/index.aspx?DatasetCode=IOTS_2021" TargetMode="External"/><Relationship Id="rId2" Type="http://schemas.openxmlformats.org/officeDocument/2006/relationships/hyperlink" Target="http://stats.oecd.org/OECDStat_Metadata/ShowMetadata.ashx?Dataset=IOTS_2021&amp;Coords=%5bVAR%5d.%5bICESHR%5d&amp;ShowOnWeb=true&amp;Lang=en" TargetMode="External"/><Relationship Id="rId1" Type="http://schemas.openxmlformats.org/officeDocument/2006/relationships/hyperlink" Target="http://stats.oecd.org/OECDStat_Metadata/ShowMetadata.ashx?Dataset=IOTS_2021&amp;ShowOnWeb=true&amp;Lang=e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6D565-91A7-4491-BC5F-655675028BE7}">
  <dimension ref="A1:C55"/>
  <sheetViews>
    <sheetView workbookViewId="0">
      <selection activeCell="F55" sqref="F55"/>
    </sheetView>
  </sheetViews>
  <sheetFormatPr defaultRowHeight="13.8" x14ac:dyDescent="0.25"/>
  <sheetData>
    <row r="1" spans="1:3" x14ac:dyDescent="0.25">
      <c r="A1" s="14" t="s">
        <v>92</v>
      </c>
      <c r="B1" s="14" t="s">
        <v>93</v>
      </c>
      <c r="C1" s="13"/>
    </row>
    <row r="2" spans="1:3" ht="80.400000000000006" x14ac:dyDescent="0.25">
      <c r="A2" s="15" t="s">
        <v>94</v>
      </c>
      <c r="B2" s="13"/>
      <c r="C2" s="13"/>
    </row>
    <row r="3" spans="1:3" ht="61.2" x14ac:dyDescent="0.25">
      <c r="A3" s="66" t="s">
        <v>95</v>
      </c>
      <c r="B3" s="67"/>
      <c r="C3" s="16" t="s">
        <v>96</v>
      </c>
    </row>
    <row r="4" spans="1:3" ht="40.799999999999997" x14ac:dyDescent="0.25">
      <c r="A4" s="66" t="s">
        <v>97</v>
      </c>
      <c r="B4" s="67"/>
      <c r="C4" s="17" t="s">
        <v>98</v>
      </c>
    </row>
    <row r="5" spans="1:3" x14ac:dyDescent="0.25">
      <c r="A5" s="66" t="s">
        <v>99</v>
      </c>
      <c r="B5" s="67"/>
      <c r="C5" s="17" t="s">
        <v>100</v>
      </c>
    </row>
    <row r="6" spans="1:3" ht="20.399999999999999" x14ac:dyDescent="0.25">
      <c r="A6" s="66" t="s">
        <v>101</v>
      </c>
      <c r="B6" s="67"/>
      <c r="C6" s="17" t="s">
        <v>102</v>
      </c>
    </row>
    <row r="7" spans="1:3" ht="51" x14ac:dyDescent="0.25">
      <c r="A7" s="68" t="s">
        <v>103</v>
      </c>
      <c r="B7" s="69"/>
      <c r="C7" s="18" t="s">
        <v>104</v>
      </c>
    </row>
    <row r="8" spans="1:3" ht="31.8" x14ac:dyDescent="0.3">
      <c r="A8" s="19" t="s">
        <v>105</v>
      </c>
      <c r="B8" s="20" t="s">
        <v>106</v>
      </c>
      <c r="C8" s="20" t="s">
        <v>106</v>
      </c>
    </row>
    <row r="9" spans="1:3" ht="51" x14ac:dyDescent="0.3">
      <c r="A9" s="21" t="s">
        <v>107</v>
      </c>
      <c r="B9" s="20" t="s">
        <v>106</v>
      </c>
      <c r="C9" s="22">
        <v>9.6</v>
      </c>
    </row>
    <row r="10" spans="1:3" ht="40.799999999999997" x14ac:dyDescent="0.3">
      <c r="A10" s="21" t="s">
        <v>108</v>
      </c>
      <c r="B10" s="20" t="s">
        <v>106</v>
      </c>
      <c r="C10" s="23">
        <v>8.1300000000000008</v>
      </c>
    </row>
    <row r="11" spans="1:3" ht="71.400000000000006" x14ac:dyDescent="0.3">
      <c r="A11" s="21" t="s">
        <v>109</v>
      </c>
      <c r="B11" s="20" t="s">
        <v>106</v>
      </c>
      <c r="C11" s="22">
        <v>12.46</v>
      </c>
    </row>
    <row r="12" spans="1:3" ht="81.599999999999994" x14ac:dyDescent="0.3">
      <c r="A12" s="21" t="s">
        <v>110</v>
      </c>
      <c r="B12" s="20" t="s">
        <v>106</v>
      </c>
      <c r="C12" s="23">
        <v>15.7</v>
      </c>
    </row>
    <row r="13" spans="1:3" ht="51" x14ac:dyDescent="0.3">
      <c r="A13" s="21" t="s">
        <v>111</v>
      </c>
      <c r="B13" s="20" t="s">
        <v>106</v>
      </c>
      <c r="C13" s="22">
        <v>16.27</v>
      </c>
    </row>
    <row r="14" spans="1:3" ht="61.2" x14ac:dyDescent="0.3">
      <c r="A14" s="21" t="s">
        <v>112</v>
      </c>
      <c r="B14" s="20" t="s">
        <v>106</v>
      </c>
      <c r="C14" s="23">
        <v>10.220000000000001</v>
      </c>
    </row>
    <row r="15" spans="1:3" ht="61.2" x14ac:dyDescent="0.3">
      <c r="A15" s="21" t="s">
        <v>113</v>
      </c>
      <c r="B15" s="20" t="s">
        <v>106</v>
      </c>
      <c r="C15" s="22">
        <v>13.44</v>
      </c>
    </row>
    <row r="16" spans="1:3" ht="51" x14ac:dyDescent="0.3">
      <c r="A16" s="21" t="s">
        <v>114</v>
      </c>
      <c r="B16" s="20" t="s">
        <v>106</v>
      </c>
      <c r="C16" s="23">
        <v>13.72</v>
      </c>
    </row>
    <row r="17" spans="1:3" ht="51" x14ac:dyDescent="0.3">
      <c r="A17" s="21" t="s">
        <v>115</v>
      </c>
      <c r="B17" s="20" t="s">
        <v>106</v>
      </c>
      <c r="C17" s="22">
        <v>13.94</v>
      </c>
    </row>
    <row r="18" spans="1:3" ht="51" x14ac:dyDescent="0.3">
      <c r="A18" s="21" t="s">
        <v>116</v>
      </c>
      <c r="B18" s="20" t="s">
        <v>106</v>
      </c>
      <c r="C18" s="23">
        <v>39.590000000000003</v>
      </c>
    </row>
    <row r="19" spans="1:3" ht="51" x14ac:dyDescent="0.3">
      <c r="A19" s="21" t="s">
        <v>117</v>
      </c>
      <c r="B19" s="20" t="s">
        <v>106</v>
      </c>
      <c r="C19" s="22">
        <v>20.47</v>
      </c>
    </row>
    <row r="20" spans="1:3" ht="81.599999999999994" x14ac:dyDescent="0.3">
      <c r="A20" s="21" t="s">
        <v>118</v>
      </c>
      <c r="B20" s="20" t="s">
        <v>106</v>
      </c>
      <c r="C20" s="23">
        <v>11.05</v>
      </c>
    </row>
    <row r="21" spans="1:3" ht="40.799999999999997" x14ac:dyDescent="0.3">
      <c r="A21" s="21" t="s">
        <v>119</v>
      </c>
      <c r="B21" s="20" t="s">
        <v>106</v>
      </c>
      <c r="C21" s="22">
        <v>18.88</v>
      </c>
    </row>
    <row r="22" spans="1:3" ht="51" x14ac:dyDescent="0.3">
      <c r="A22" s="21" t="s">
        <v>120</v>
      </c>
      <c r="B22" s="20" t="s">
        <v>106</v>
      </c>
      <c r="C22" s="23">
        <v>11.96</v>
      </c>
    </row>
    <row r="23" spans="1:3" ht="30.6" x14ac:dyDescent="0.3">
      <c r="A23" s="21" t="s">
        <v>121</v>
      </c>
      <c r="B23" s="20" t="s">
        <v>106</v>
      </c>
      <c r="C23" s="22">
        <v>17.84</v>
      </c>
    </row>
    <row r="24" spans="1:3" ht="40.799999999999997" x14ac:dyDescent="0.3">
      <c r="A24" s="21" t="s">
        <v>122</v>
      </c>
      <c r="B24" s="20" t="s">
        <v>106</v>
      </c>
      <c r="C24" s="23">
        <v>14.09</v>
      </c>
    </row>
    <row r="25" spans="1:3" ht="51" x14ac:dyDescent="0.3">
      <c r="A25" s="21" t="s">
        <v>123</v>
      </c>
      <c r="B25" s="20" t="s">
        <v>106</v>
      </c>
      <c r="C25" s="22">
        <v>26.59</v>
      </c>
    </row>
    <row r="26" spans="1:3" ht="30.6" x14ac:dyDescent="0.3">
      <c r="A26" s="21" t="s">
        <v>124</v>
      </c>
      <c r="B26" s="20" t="s">
        <v>106</v>
      </c>
      <c r="C26" s="23">
        <v>18.47</v>
      </c>
    </row>
    <row r="27" spans="1:3" ht="51" x14ac:dyDescent="0.3">
      <c r="A27" s="21" t="s">
        <v>125</v>
      </c>
      <c r="B27" s="20" t="s">
        <v>106</v>
      </c>
      <c r="C27" s="22">
        <v>17.39</v>
      </c>
    </row>
    <row r="28" spans="1:3" ht="61.2" x14ac:dyDescent="0.3">
      <c r="A28" s="21" t="s">
        <v>126</v>
      </c>
      <c r="B28" s="20" t="s">
        <v>106</v>
      </c>
      <c r="C28" s="23">
        <v>14.34</v>
      </c>
    </row>
    <row r="29" spans="1:3" ht="40.799999999999997" x14ac:dyDescent="0.3">
      <c r="A29" s="21" t="s">
        <v>127</v>
      </c>
      <c r="B29" s="20" t="s">
        <v>106</v>
      </c>
      <c r="C29" s="22">
        <v>19</v>
      </c>
    </row>
    <row r="30" spans="1:3" ht="102" x14ac:dyDescent="0.3">
      <c r="A30" s="21" t="s">
        <v>128</v>
      </c>
      <c r="B30" s="20" t="s">
        <v>106</v>
      </c>
      <c r="C30" s="23">
        <v>13.17</v>
      </c>
    </row>
    <row r="31" spans="1:3" ht="61.2" x14ac:dyDescent="0.3">
      <c r="A31" s="21" t="s">
        <v>129</v>
      </c>
      <c r="B31" s="20" t="s">
        <v>106</v>
      </c>
      <c r="C31" s="22">
        <v>16.7</v>
      </c>
    </row>
    <row r="32" spans="1:3" ht="91.8" x14ac:dyDescent="0.3">
      <c r="A32" s="21" t="s">
        <v>130</v>
      </c>
      <c r="B32" s="20" t="s">
        <v>106</v>
      </c>
      <c r="C32" s="23">
        <v>10.37</v>
      </c>
    </row>
    <row r="33" spans="1:3" ht="81.599999999999994" x14ac:dyDescent="0.3">
      <c r="A33" s="21" t="s">
        <v>131</v>
      </c>
      <c r="B33" s="20" t="s">
        <v>106</v>
      </c>
      <c r="C33" s="22">
        <v>4.99</v>
      </c>
    </row>
    <row r="34" spans="1:3" ht="71.400000000000006" x14ac:dyDescent="0.3">
      <c r="A34" s="21" t="s">
        <v>132</v>
      </c>
      <c r="B34" s="20" t="s">
        <v>106</v>
      </c>
      <c r="C34" s="23">
        <v>9.6</v>
      </c>
    </row>
    <row r="35" spans="1:3" ht="30.6" x14ac:dyDescent="0.3">
      <c r="A35" s="21" t="s">
        <v>133</v>
      </c>
      <c r="B35" s="20" t="s">
        <v>106</v>
      </c>
      <c r="C35" s="22">
        <v>20.11</v>
      </c>
    </row>
    <row r="36" spans="1:3" ht="30.6" x14ac:dyDescent="0.3">
      <c r="A36" s="21" t="s">
        <v>134</v>
      </c>
      <c r="B36" s="20" t="s">
        <v>106</v>
      </c>
      <c r="C36" s="23">
        <v>16.21</v>
      </c>
    </row>
    <row r="37" spans="1:3" ht="81.599999999999994" x14ac:dyDescent="0.3">
      <c r="A37" s="21" t="s">
        <v>135</v>
      </c>
      <c r="B37" s="20" t="s">
        <v>106</v>
      </c>
      <c r="C37" s="22">
        <v>14.5</v>
      </c>
    </row>
    <row r="38" spans="1:3" ht="40.799999999999997" x14ac:dyDescent="0.3">
      <c r="A38" s="21" t="s">
        <v>136</v>
      </c>
      <c r="B38" s="20" t="s">
        <v>106</v>
      </c>
      <c r="C38" s="23">
        <v>9.64</v>
      </c>
    </row>
    <row r="39" spans="1:3" ht="71.400000000000006" x14ac:dyDescent="0.3">
      <c r="A39" s="21" t="s">
        <v>137</v>
      </c>
      <c r="B39" s="20" t="s">
        <v>106</v>
      </c>
      <c r="C39" s="22">
        <v>7.99</v>
      </c>
    </row>
    <row r="40" spans="1:3" ht="81.599999999999994" x14ac:dyDescent="0.3">
      <c r="A40" s="21" t="s">
        <v>138</v>
      </c>
      <c r="B40" s="20" t="s">
        <v>106</v>
      </c>
      <c r="C40" s="23">
        <v>8.5500000000000007</v>
      </c>
    </row>
    <row r="41" spans="1:3" ht="30.6" x14ac:dyDescent="0.3">
      <c r="A41" s="21" t="s">
        <v>139</v>
      </c>
      <c r="B41" s="20" t="s">
        <v>106</v>
      </c>
      <c r="C41" s="22">
        <v>9.32</v>
      </c>
    </row>
    <row r="42" spans="1:3" ht="51" x14ac:dyDescent="0.3">
      <c r="A42" s="21" t="s">
        <v>140</v>
      </c>
      <c r="B42" s="20" t="s">
        <v>106</v>
      </c>
      <c r="C42" s="23">
        <v>5.48</v>
      </c>
    </row>
    <row r="43" spans="1:3" ht="51" x14ac:dyDescent="0.3">
      <c r="A43" s="21" t="s">
        <v>141</v>
      </c>
      <c r="B43" s="20" t="s">
        <v>106</v>
      </c>
      <c r="C43" s="22">
        <v>1.63</v>
      </c>
    </row>
    <row r="44" spans="1:3" ht="30.6" x14ac:dyDescent="0.3">
      <c r="A44" s="21" t="s">
        <v>142</v>
      </c>
      <c r="B44" s="20" t="s">
        <v>106</v>
      </c>
      <c r="C44" s="23">
        <v>1.44</v>
      </c>
    </row>
    <row r="45" spans="1:3" ht="71.400000000000006" x14ac:dyDescent="0.3">
      <c r="A45" s="21" t="s">
        <v>143</v>
      </c>
      <c r="B45" s="20" t="s">
        <v>106</v>
      </c>
      <c r="C45" s="22">
        <v>10.33</v>
      </c>
    </row>
    <row r="46" spans="1:3" ht="61.2" x14ac:dyDescent="0.3">
      <c r="A46" s="21" t="s">
        <v>144</v>
      </c>
      <c r="B46" s="20" t="s">
        <v>106</v>
      </c>
      <c r="C46" s="23">
        <v>8.39</v>
      </c>
    </row>
    <row r="47" spans="1:3" ht="20.399999999999999" x14ac:dyDescent="0.3">
      <c r="A47" s="21" t="s">
        <v>145</v>
      </c>
      <c r="B47" s="20" t="s">
        <v>106</v>
      </c>
      <c r="C47" s="22">
        <v>3.56</v>
      </c>
    </row>
    <row r="48" spans="1:3" ht="51" x14ac:dyDescent="0.3">
      <c r="A48" s="21" t="s">
        <v>146</v>
      </c>
      <c r="B48" s="20" t="s">
        <v>106</v>
      </c>
      <c r="C48" s="23">
        <v>6.26</v>
      </c>
    </row>
    <row r="49" spans="1:3" ht="51" x14ac:dyDescent="0.3">
      <c r="A49" s="21" t="s">
        <v>147</v>
      </c>
      <c r="B49" s="20" t="s">
        <v>106</v>
      </c>
      <c r="C49" s="22">
        <v>4.71</v>
      </c>
    </row>
    <row r="50" spans="1:3" ht="40.799999999999997" x14ac:dyDescent="0.3">
      <c r="A50" s="21" t="s">
        <v>148</v>
      </c>
      <c r="B50" s="20" t="s">
        <v>106</v>
      </c>
      <c r="C50" s="23">
        <v>4.49</v>
      </c>
    </row>
    <row r="51" spans="1:3" ht="20.399999999999999" x14ac:dyDescent="0.3">
      <c r="A51" s="21" t="s">
        <v>149</v>
      </c>
      <c r="B51" s="20" t="s">
        <v>106</v>
      </c>
      <c r="C51" s="22">
        <v>17.12</v>
      </c>
    </row>
    <row r="52" spans="1:3" x14ac:dyDescent="0.25">
      <c r="A52" s="24" t="s">
        <v>150</v>
      </c>
      <c r="B52" s="13"/>
      <c r="C52" s="13"/>
    </row>
    <row r="55" spans="1:3" x14ac:dyDescent="0.25">
      <c r="C55" s="25"/>
    </row>
  </sheetData>
  <mergeCells count="5">
    <mergeCell ref="A3:B3"/>
    <mergeCell ref="A4:B4"/>
    <mergeCell ref="A5:B5"/>
    <mergeCell ref="A6:B6"/>
    <mergeCell ref="A7:B7"/>
  </mergeCells>
  <phoneticPr fontId="9" type="noConversion"/>
  <hyperlinks>
    <hyperlink ref="A2" r:id="rId1" display="http://stats.oecd.org/OECDStat_Metadata/ShowMetadata.ashx?Dataset=IOTS_2021&amp;ShowOnWeb=true&amp;Lang=en" xr:uid="{00000000-0004-0000-0100-000000000000}"/>
    <hyperlink ref="C3" r:id="rId2" display="http://stats.oecd.org/OECDStat_Metadata/ShowMetadata.ashx?Dataset=IOTS_2021&amp;Coords=[VAR].[ICESHR]&amp;ShowOnWeb=true&amp;Lang=en" xr:uid="{00000000-0004-0000-0100-000001000000}"/>
    <hyperlink ref="A52" r:id="rId3" display="https://stats-2.oecd.org/index.aspx?DatasetCode=IOTS_2021" xr:uid="{00000000-0004-0000-01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DBAD8-4F82-4FCB-9F20-8CCC3FF29FC5}">
  <dimension ref="A1:N42"/>
  <sheetViews>
    <sheetView workbookViewId="0">
      <selection activeCell="H5" sqref="H5"/>
    </sheetView>
  </sheetViews>
  <sheetFormatPr defaultRowHeight="13.8" x14ac:dyDescent="0.25"/>
  <cols>
    <col min="5" max="5" width="10.5546875" bestFit="1" customWidth="1"/>
    <col min="7" max="7" width="8.88671875" style="26"/>
    <col min="10" max="10" width="8.88671875" style="39"/>
    <col min="11" max="11" width="8.88671875" style="26"/>
    <col min="13" max="13" width="8.88671875" style="39"/>
  </cols>
  <sheetData>
    <row r="1" spans="1:14" x14ac:dyDescent="0.25">
      <c r="A1" t="s">
        <v>50</v>
      </c>
      <c r="B1">
        <v>2930288.5374489501</v>
      </c>
      <c r="D1" t="s">
        <v>156</v>
      </c>
      <c r="E1">
        <v>1830542</v>
      </c>
      <c r="F1" s="31" t="s">
        <v>153</v>
      </c>
      <c r="G1" s="26">
        <v>0.92264310370207114</v>
      </c>
      <c r="H1" s="31">
        <f>B1/E1</f>
        <v>1.6007764571634795</v>
      </c>
      <c r="I1" s="9" t="s">
        <v>51</v>
      </c>
      <c r="J1" s="36" t="s">
        <v>0</v>
      </c>
      <c r="K1" s="33"/>
      <c r="L1" s="34" t="s">
        <v>46</v>
      </c>
      <c r="M1" s="36" t="s">
        <v>0</v>
      </c>
      <c r="N1" s="26">
        <v>0.92264310370207114</v>
      </c>
    </row>
    <row r="2" spans="1:14" x14ac:dyDescent="0.25">
      <c r="A2" t="s">
        <v>155</v>
      </c>
      <c r="B2">
        <v>73327.0606667221</v>
      </c>
      <c r="D2" t="s">
        <v>154</v>
      </c>
      <c r="E2">
        <v>79475</v>
      </c>
      <c r="H2">
        <f t="shared" ref="H2:H41" si="0">B2/E2</f>
        <v>0.92264310370207114</v>
      </c>
      <c r="I2" s="9" t="s">
        <v>52</v>
      </c>
      <c r="J2" s="37" t="s">
        <v>1</v>
      </c>
      <c r="K2" s="33"/>
      <c r="M2" s="37" t="s">
        <v>1</v>
      </c>
      <c r="N2">
        <v>0.92264310370207114</v>
      </c>
    </row>
    <row r="3" spans="1:14" x14ac:dyDescent="0.25">
      <c r="B3">
        <v>4426730.8029274801</v>
      </c>
      <c r="E3">
        <v>3721</v>
      </c>
      <c r="G3" s="26">
        <v>0.36528283641443882</v>
      </c>
      <c r="H3" s="31">
        <f t="shared" si="0"/>
        <v>1189.661597131814</v>
      </c>
      <c r="I3" s="9" t="s">
        <v>53</v>
      </c>
      <c r="J3" s="36" t="s">
        <v>2</v>
      </c>
      <c r="K3" s="33"/>
      <c r="M3" s="36" t="s">
        <v>2</v>
      </c>
      <c r="N3" s="26">
        <v>0.36528283641443882</v>
      </c>
    </row>
    <row r="4" spans="1:14" ht="14.4" x14ac:dyDescent="0.25">
      <c r="B4">
        <v>2461738.3666699301</v>
      </c>
      <c r="E4">
        <v>76605.399999999994</v>
      </c>
      <c r="G4" s="26">
        <v>0.36528283641443882</v>
      </c>
      <c r="H4" s="31">
        <f t="shared" si="0"/>
        <v>32.13531117479878</v>
      </c>
      <c r="I4" s="30" t="s">
        <v>151</v>
      </c>
      <c r="J4" s="36" t="s">
        <v>3</v>
      </c>
      <c r="K4" s="33"/>
      <c r="M4" s="36" t="s">
        <v>3</v>
      </c>
      <c r="N4" s="26">
        <v>0.36528283641443882</v>
      </c>
    </row>
    <row r="5" spans="1:14" x14ac:dyDescent="0.25">
      <c r="B5">
        <v>31671.435272143099</v>
      </c>
      <c r="E5">
        <v>39847.600000000006</v>
      </c>
      <c r="H5">
        <f t="shared" si="0"/>
        <v>0.79481412361454873</v>
      </c>
      <c r="I5" s="9" t="s">
        <v>81</v>
      </c>
      <c r="J5" s="38" t="s">
        <v>4</v>
      </c>
      <c r="K5" s="33"/>
      <c r="M5" s="38" t="s">
        <v>4</v>
      </c>
      <c r="N5">
        <v>0.79481412361454873</v>
      </c>
    </row>
    <row r="6" spans="1:14" x14ac:dyDescent="0.25">
      <c r="B6">
        <v>1502999.0709693001</v>
      </c>
      <c r="E6">
        <v>36499148</v>
      </c>
      <c r="H6">
        <f t="shared" si="0"/>
        <v>4.1179017958701394E-2</v>
      </c>
      <c r="I6" s="9" t="s">
        <v>54</v>
      </c>
      <c r="J6" s="38" t="s">
        <v>5</v>
      </c>
      <c r="K6" s="33"/>
      <c r="M6" s="38" t="s">
        <v>5</v>
      </c>
      <c r="N6">
        <v>4.1179017958701394E-2</v>
      </c>
    </row>
    <row r="7" spans="1:14" x14ac:dyDescent="0.25">
      <c r="B7">
        <v>575034.00024052802</v>
      </c>
      <c r="E7">
        <v>12487954</v>
      </c>
      <c r="H7">
        <f t="shared" si="0"/>
        <v>4.6047094683446789E-2</v>
      </c>
      <c r="I7" s="9" t="s">
        <v>82</v>
      </c>
      <c r="J7" s="38" t="s">
        <v>6</v>
      </c>
      <c r="K7" s="33"/>
      <c r="M7" s="38" t="s">
        <v>6</v>
      </c>
      <c r="N7">
        <v>4.6047094683446789E-2</v>
      </c>
    </row>
    <row r="8" spans="1:14" x14ac:dyDescent="0.25">
      <c r="B8">
        <v>164106.24663365801</v>
      </c>
      <c r="E8">
        <v>2485217</v>
      </c>
      <c r="H8">
        <f t="shared" si="0"/>
        <v>6.6032964780805059E-2</v>
      </c>
      <c r="I8" s="9" t="s">
        <v>55</v>
      </c>
      <c r="J8" s="38" t="s">
        <v>7</v>
      </c>
      <c r="K8" s="33"/>
      <c r="M8" s="38" t="s">
        <v>7</v>
      </c>
      <c r="N8">
        <v>6.6032964780805059E-2</v>
      </c>
    </row>
    <row r="9" spans="1:14" x14ac:dyDescent="0.25">
      <c r="B9">
        <v>428351.88989614398</v>
      </c>
      <c r="E9">
        <v>9938374</v>
      </c>
      <c r="H9">
        <f t="shared" si="0"/>
        <v>4.3100801991970111E-2</v>
      </c>
      <c r="I9" s="9" t="s">
        <v>56</v>
      </c>
      <c r="J9" s="38" t="s">
        <v>8</v>
      </c>
      <c r="K9" s="33"/>
      <c r="M9" s="38" t="s">
        <v>8</v>
      </c>
      <c r="N9">
        <v>4.3100801991970111E-2</v>
      </c>
    </row>
    <row r="10" spans="1:14" x14ac:dyDescent="0.25">
      <c r="B10">
        <v>1627134.8612319699</v>
      </c>
      <c r="E10">
        <v>4454452</v>
      </c>
      <c r="H10">
        <f t="shared" si="0"/>
        <v>0.36528283641443882</v>
      </c>
      <c r="I10" s="9" t="s">
        <v>57</v>
      </c>
      <c r="J10" s="38" t="s">
        <v>9</v>
      </c>
      <c r="K10" s="33"/>
      <c r="M10" s="38" t="s">
        <v>9</v>
      </c>
      <c r="N10">
        <v>0.36528283641443882</v>
      </c>
    </row>
    <row r="11" spans="1:14" x14ac:dyDescent="0.25">
      <c r="B11">
        <v>1667788.24448847</v>
      </c>
      <c r="E11">
        <v>17491322.309999999</v>
      </c>
      <c r="H11">
        <f t="shared" si="0"/>
        <v>9.5349466148421241E-2</v>
      </c>
      <c r="I11" s="9" t="s">
        <v>58</v>
      </c>
      <c r="J11" s="37" t="s">
        <v>10</v>
      </c>
      <c r="K11" s="33"/>
      <c r="M11" s="37" t="s">
        <v>10</v>
      </c>
      <c r="N11">
        <v>9.5349466148421241E-2</v>
      </c>
    </row>
    <row r="12" spans="1:14" ht="14.4" x14ac:dyDescent="0.25">
      <c r="B12">
        <v>593619.54453217797</v>
      </c>
      <c r="E12">
        <v>6225724.8899999997</v>
      </c>
      <c r="H12">
        <f t="shared" si="0"/>
        <v>9.5349466129747026E-2</v>
      </c>
      <c r="I12" s="11" t="s">
        <v>83</v>
      </c>
      <c r="J12" s="37" t="s">
        <v>11</v>
      </c>
      <c r="K12" s="33"/>
      <c r="M12" s="37" t="s">
        <v>11</v>
      </c>
      <c r="N12">
        <v>9.5349466129747026E-2</v>
      </c>
    </row>
    <row r="13" spans="1:14" ht="14.4" x14ac:dyDescent="0.25">
      <c r="B13">
        <v>565351.94772867498</v>
      </c>
      <c r="E13">
        <v>5929261.8000000007</v>
      </c>
      <c r="H13">
        <f t="shared" si="0"/>
        <v>9.53494662233796E-2</v>
      </c>
      <c r="I13" s="11" t="s">
        <v>84</v>
      </c>
      <c r="J13" s="38" t="s">
        <v>12</v>
      </c>
      <c r="K13" s="33"/>
      <c r="M13" s="37" t="s">
        <v>12</v>
      </c>
      <c r="N13">
        <v>9.53494662233796E-2</v>
      </c>
    </row>
    <row r="14" spans="1:14" x14ac:dyDescent="0.25">
      <c r="B14">
        <v>89816.2537089135</v>
      </c>
      <c r="E14">
        <v>2344985</v>
      </c>
      <c r="H14">
        <f t="shared" si="0"/>
        <v>3.8301419287932972E-2</v>
      </c>
      <c r="I14" s="9" t="s">
        <v>59</v>
      </c>
      <c r="J14" s="37" t="s">
        <v>13</v>
      </c>
      <c r="K14" s="33"/>
      <c r="M14" s="37" t="s">
        <v>13</v>
      </c>
      <c r="N14">
        <v>3.8301419287932972E-2</v>
      </c>
    </row>
    <row r="15" spans="1:14" x14ac:dyDescent="0.25">
      <c r="B15">
        <v>217827.23477664101</v>
      </c>
      <c r="E15">
        <v>3902013</v>
      </c>
      <c r="H15">
        <f t="shared" si="0"/>
        <v>5.5824323183095756E-2</v>
      </c>
      <c r="I15" s="10" t="s">
        <v>60</v>
      </c>
      <c r="J15" s="37" t="s">
        <v>14</v>
      </c>
      <c r="K15" s="33"/>
      <c r="M15" s="37" t="s">
        <v>14</v>
      </c>
      <c r="N15">
        <v>5.5824323183095756E-2</v>
      </c>
    </row>
    <row r="16" spans="1:14" ht="14.4" x14ac:dyDescent="0.25">
      <c r="B16">
        <v>1520655.78094456</v>
      </c>
      <c r="E16">
        <v>4421511.78</v>
      </c>
      <c r="H16">
        <f t="shared" si="0"/>
        <v>0.34392213718009362</v>
      </c>
      <c r="I16" s="12" t="s">
        <v>85</v>
      </c>
      <c r="J16" s="37" t="s">
        <v>15</v>
      </c>
      <c r="K16" s="33"/>
      <c r="M16" s="37" t="s">
        <v>15</v>
      </c>
      <c r="N16">
        <v>0.34392213718009362</v>
      </c>
    </row>
    <row r="17" spans="2:14" ht="14.4" x14ac:dyDescent="0.25">
      <c r="B17">
        <v>2099953.2223097002</v>
      </c>
      <c r="E17">
        <v>6105897.2199999997</v>
      </c>
      <c r="H17">
        <f t="shared" si="0"/>
        <v>0.34392213734473903</v>
      </c>
      <c r="I17" s="12" t="s">
        <v>86</v>
      </c>
      <c r="J17" s="37" t="s">
        <v>16</v>
      </c>
      <c r="K17" s="33"/>
      <c r="M17" s="37" t="s">
        <v>16</v>
      </c>
      <c r="N17">
        <v>0.34392213734473903</v>
      </c>
    </row>
    <row r="18" spans="2:14" x14ac:dyDescent="0.25">
      <c r="B18">
        <v>157095.00866087599</v>
      </c>
      <c r="E18">
        <v>3087234</v>
      </c>
      <c r="H18">
        <f t="shared" si="0"/>
        <v>5.0885358434403088E-2</v>
      </c>
      <c r="I18" s="9" t="s">
        <v>61</v>
      </c>
      <c r="J18" s="38" t="s">
        <v>17</v>
      </c>
      <c r="K18" s="33"/>
      <c r="M18" s="37" t="s">
        <v>17</v>
      </c>
      <c r="N18">
        <v>5.0885358434403088E-2</v>
      </c>
    </row>
    <row r="19" spans="2:14" x14ac:dyDescent="0.25">
      <c r="B19">
        <v>1190997.9630271101</v>
      </c>
      <c r="E19">
        <v>6411630</v>
      </c>
      <c r="H19">
        <f t="shared" si="0"/>
        <v>0.1857558784625922</v>
      </c>
      <c r="I19" s="10" t="s">
        <v>87</v>
      </c>
      <c r="J19" s="38" t="s">
        <v>18</v>
      </c>
      <c r="K19" s="33"/>
      <c r="M19" s="38" t="s">
        <v>18</v>
      </c>
      <c r="N19">
        <v>0.1857558784625922</v>
      </c>
    </row>
    <row r="20" spans="2:14" x14ac:dyDescent="0.25">
      <c r="B20">
        <v>227859.54512493199</v>
      </c>
      <c r="E20">
        <v>4704157</v>
      </c>
      <c r="H20">
        <f t="shared" si="0"/>
        <v>4.8437912494190133E-2</v>
      </c>
      <c r="I20" s="10" t="s">
        <v>62</v>
      </c>
      <c r="J20" s="38" t="s">
        <v>19</v>
      </c>
      <c r="K20" s="33"/>
      <c r="M20" s="38" t="s">
        <v>19</v>
      </c>
      <c r="N20">
        <v>4.8437912494190133E-2</v>
      </c>
    </row>
    <row r="21" spans="2:14" x14ac:dyDescent="0.25">
      <c r="B21">
        <v>603361.89245830697</v>
      </c>
      <c r="E21">
        <v>4459968</v>
      </c>
      <c r="H21">
        <f t="shared" si="0"/>
        <v>0.13528390617562883</v>
      </c>
      <c r="I21" s="9" t="s">
        <v>63</v>
      </c>
      <c r="J21" s="38" t="s">
        <v>20</v>
      </c>
      <c r="K21" s="33"/>
      <c r="M21" s="38" t="s">
        <v>20</v>
      </c>
      <c r="N21">
        <v>0.13528390617562883</v>
      </c>
    </row>
    <row r="22" spans="2:14" x14ac:dyDescent="0.25">
      <c r="B22">
        <v>918458.78553352796</v>
      </c>
      <c r="E22">
        <v>4912752.78</v>
      </c>
      <c r="H22">
        <f t="shared" si="0"/>
        <v>0.18695400046845587</v>
      </c>
      <c r="I22" s="35" t="s">
        <v>88</v>
      </c>
      <c r="J22" s="38" t="s">
        <v>21</v>
      </c>
      <c r="K22" s="33"/>
      <c r="M22" s="38" t="s">
        <v>21</v>
      </c>
      <c r="N22">
        <v>0.18695400046845587</v>
      </c>
    </row>
    <row r="23" spans="2:14" x14ac:dyDescent="0.25">
      <c r="B23">
        <v>259052.475656291</v>
      </c>
      <c r="E23">
        <v>1385648.22</v>
      </c>
      <c r="H23">
        <f t="shared" si="0"/>
        <v>0.18695399879797125</v>
      </c>
      <c r="I23" s="35" t="s">
        <v>89</v>
      </c>
      <c r="J23" s="38" t="s">
        <v>22</v>
      </c>
      <c r="K23" s="33"/>
      <c r="M23" s="38" t="s">
        <v>22</v>
      </c>
      <c r="N23">
        <v>0.18695399879797125</v>
      </c>
    </row>
    <row r="24" spans="2:14" x14ac:dyDescent="0.25">
      <c r="B24">
        <v>712088.67327408597</v>
      </c>
      <c r="E24">
        <v>169965</v>
      </c>
      <c r="G24" s="26">
        <v>0.34392213734473903</v>
      </c>
      <c r="H24" s="31">
        <f t="shared" si="0"/>
        <v>4.1896194703267495</v>
      </c>
      <c r="I24" s="9" t="s">
        <v>90</v>
      </c>
      <c r="J24" s="36" t="s">
        <v>23</v>
      </c>
      <c r="K24" s="33"/>
      <c r="M24" s="36" t="s">
        <v>23</v>
      </c>
      <c r="N24" s="26">
        <v>0.34392213734473903</v>
      </c>
    </row>
    <row r="25" spans="2:14" x14ac:dyDescent="0.25">
      <c r="B25">
        <v>67440.872053934698</v>
      </c>
      <c r="E25">
        <v>83522</v>
      </c>
      <c r="H25">
        <f t="shared" si="0"/>
        <v>0.80746236984189435</v>
      </c>
      <c r="I25" s="9" t="s">
        <v>64</v>
      </c>
      <c r="J25" s="37" t="s">
        <v>24</v>
      </c>
      <c r="K25" s="33"/>
      <c r="M25" s="37" t="s">
        <v>24</v>
      </c>
      <c r="N25">
        <v>0.80746236984189435</v>
      </c>
    </row>
    <row r="26" spans="2:14" x14ac:dyDescent="0.25">
      <c r="B26">
        <v>3830.8702367486599</v>
      </c>
      <c r="E26">
        <v>54240</v>
      </c>
      <c r="H26">
        <f t="shared" si="0"/>
        <v>7.0628138583124264E-2</v>
      </c>
      <c r="I26" s="9" t="s">
        <v>65</v>
      </c>
      <c r="J26" s="37" t="s">
        <v>25</v>
      </c>
      <c r="K26" s="33"/>
      <c r="M26" s="37" t="s">
        <v>25</v>
      </c>
      <c r="N26">
        <v>7.0628138583124264E-2</v>
      </c>
    </row>
    <row r="27" spans="2:14" x14ac:dyDescent="0.25">
      <c r="B27">
        <v>21.5245091554408</v>
      </c>
      <c r="E27">
        <v>3192</v>
      </c>
      <c r="H27">
        <f t="shared" si="0"/>
        <v>6.7432672792734332E-3</v>
      </c>
      <c r="I27" s="9" t="s">
        <v>66</v>
      </c>
      <c r="J27" s="37" t="s">
        <v>26</v>
      </c>
      <c r="K27" s="33"/>
      <c r="M27" s="37" t="s">
        <v>26</v>
      </c>
      <c r="N27">
        <v>6.7432672792734332E-3</v>
      </c>
    </row>
    <row r="28" spans="2:14" x14ac:dyDescent="0.25">
      <c r="B28">
        <v>46400.718119623903</v>
      </c>
      <c r="E28">
        <v>0</v>
      </c>
      <c r="G28" s="26">
        <v>0.80746236984189435</v>
      </c>
      <c r="H28" s="31" t="e">
        <f t="shared" si="0"/>
        <v>#DIV/0!</v>
      </c>
      <c r="I28" s="9" t="s">
        <v>67</v>
      </c>
      <c r="J28" s="36" t="s">
        <v>27</v>
      </c>
      <c r="K28" s="33"/>
      <c r="M28" s="36" t="s">
        <v>27</v>
      </c>
      <c r="N28" s="26">
        <v>0.80746236984189435</v>
      </c>
    </row>
    <row r="29" spans="2:14" x14ac:dyDescent="0.25">
      <c r="B29">
        <v>183209.92125579799</v>
      </c>
      <c r="E29">
        <v>19939463</v>
      </c>
      <c r="H29">
        <f t="shared" si="0"/>
        <v>9.1883076919272097E-3</v>
      </c>
      <c r="I29" s="9" t="s">
        <v>68</v>
      </c>
      <c r="J29" s="38" t="s">
        <v>28</v>
      </c>
      <c r="K29" s="33"/>
      <c r="M29" s="38" t="s">
        <v>28</v>
      </c>
      <c r="N29">
        <v>9.1883076919272097E-3</v>
      </c>
    </row>
    <row r="30" spans="2:14" x14ac:dyDescent="0.25">
      <c r="B30">
        <v>481157.48754321801</v>
      </c>
      <c r="E30">
        <v>3765998</v>
      </c>
      <c r="H30">
        <f t="shared" si="0"/>
        <v>0.12776360676325851</v>
      </c>
      <c r="I30" s="9" t="s">
        <v>69</v>
      </c>
      <c r="J30" s="38" t="s">
        <v>29</v>
      </c>
      <c r="K30" s="33"/>
      <c r="M30" s="38" t="s">
        <v>29</v>
      </c>
      <c r="N30">
        <v>0.12776360676325851</v>
      </c>
    </row>
    <row r="31" spans="2:14" x14ac:dyDescent="0.25">
      <c r="B31">
        <v>0</v>
      </c>
      <c r="E31">
        <v>48305</v>
      </c>
      <c r="H31">
        <f t="shared" si="0"/>
        <v>0</v>
      </c>
      <c r="I31" s="9" t="s">
        <v>70</v>
      </c>
      <c r="J31" s="38" t="s">
        <v>30</v>
      </c>
      <c r="K31" s="33"/>
      <c r="M31" s="38" t="s">
        <v>30</v>
      </c>
      <c r="N31">
        <v>0</v>
      </c>
    </row>
    <row r="32" spans="2:14" x14ac:dyDescent="0.25">
      <c r="B32">
        <v>41378.826807887701</v>
      </c>
      <c r="E32">
        <v>164671</v>
      </c>
      <c r="H32">
        <f t="shared" si="0"/>
        <v>0.25128180923105892</v>
      </c>
      <c r="I32" s="9" t="s">
        <v>71</v>
      </c>
      <c r="J32" s="38" t="s">
        <v>31</v>
      </c>
      <c r="K32" s="33"/>
      <c r="M32" s="38" t="s">
        <v>31</v>
      </c>
      <c r="N32">
        <v>0.25128180923105892</v>
      </c>
    </row>
    <row r="33" spans="2:14" x14ac:dyDescent="0.25">
      <c r="B33">
        <v>221203.05506875899</v>
      </c>
      <c r="E33">
        <v>1124</v>
      </c>
      <c r="G33" s="26">
        <v>0.25128180923105892</v>
      </c>
      <c r="H33">
        <f t="shared" si="0"/>
        <v>196.79987105761475</v>
      </c>
      <c r="I33" s="10" t="s">
        <v>72</v>
      </c>
      <c r="J33" s="36" t="s">
        <v>32</v>
      </c>
      <c r="K33" s="33"/>
      <c r="M33" s="36" t="s">
        <v>32</v>
      </c>
      <c r="N33" s="26">
        <v>0.25128180923105892</v>
      </c>
    </row>
    <row r="34" spans="2:14" x14ac:dyDescent="0.25">
      <c r="B34">
        <v>0</v>
      </c>
      <c r="E34">
        <v>354623</v>
      </c>
      <c r="H34">
        <f t="shared" si="0"/>
        <v>0</v>
      </c>
      <c r="I34" s="10" t="s">
        <v>73</v>
      </c>
      <c r="J34" s="38" t="s">
        <v>33</v>
      </c>
      <c r="K34" s="33"/>
      <c r="M34" s="38" t="s">
        <v>33</v>
      </c>
      <c r="N34">
        <v>0</v>
      </c>
    </row>
    <row r="35" spans="2:14" x14ac:dyDescent="0.25">
      <c r="B35">
        <v>55936.4193195845</v>
      </c>
      <c r="E35">
        <v>307552</v>
      </c>
      <c r="H35">
        <f t="shared" si="0"/>
        <v>0.18187629838071123</v>
      </c>
      <c r="I35" s="9" t="s">
        <v>74</v>
      </c>
      <c r="J35" s="38" t="s">
        <v>34</v>
      </c>
      <c r="K35" s="33"/>
      <c r="M35" s="38" t="s">
        <v>34</v>
      </c>
      <c r="N35">
        <v>0.18187629838071123</v>
      </c>
    </row>
    <row r="36" spans="2:14" x14ac:dyDescent="0.25">
      <c r="B36">
        <v>96633.499358562898</v>
      </c>
      <c r="E36">
        <v>0</v>
      </c>
      <c r="G36" s="26">
        <v>0.18187629838071123</v>
      </c>
      <c r="H36" t="e">
        <f t="shared" si="0"/>
        <v>#DIV/0!</v>
      </c>
      <c r="I36" s="9" t="s">
        <v>75</v>
      </c>
      <c r="J36" s="36" t="s">
        <v>35</v>
      </c>
      <c r="K36" s="33"/>
      <c r="M36" s="36" t="s">
        <v>35</v>
      </c>
      <c r="N36">
        <v>0.18187629838071123</v>
      </c>
    </row>
    <row r="37" spans="2:14" x14ac:dyDescent="0.25">
      <c r="B37">
        <v>7817.0833396111102</v>
      </c>
      <c r="E37">
        <v>0</v>
      </c>
      <c r="G37" s="26">
        <v>0.25128180923105892</v>
      </c>
      <c r="H37" t="e">
        <f t="shared" si="0"/>
        <v>#DIV/0!</v>
      </c>
      <c r="I37" s="9" t="s">
        <v>76</v>
      </c>
      <c r="J37" s="36" t="s">
        <v>36</v>
      </c>
      <c r="K37" s="33"/>
      <c r="M37" s="36" t="s">
        <v>36</v>
      </c>
      <c r="N37">
        <v>0.25128180923105892</v>
      </c>
    </row>
    <row r="38" spans="2:14" ht="14.4" x14ac:dyDescent="0.25">
      <c r="B38">
        <v>3209.4227195011299</v>
      </c>
      <c r="E38">
        <v>0</v>
      </c>
      <c r="G38" s="26">
        <v>0.18187629838071123</v>
      </c>
      <c r="H38" t="e">
        <f t="shared" si="0"/>
        <v>#DIV/0!</v>
      </c>
      <c r="I38" s="12" t="s">
        <v>91</v>
      </c>
      <c r="J38" s="36" t="s">
        <v>37</v>
      </c>
      <c r="K38" s="33"/>
      <c r="M38" s="36" t="s">
        <v>37</v>
      </c>
      <c r="N38">
        <v>0.18187629838071123</v>
      </c>
    </row>
    <row r="39" spans="2:14" x14ac:dyDescent="0.25">
      <c r="B39">
        <v>5298.2732841935904</v>
      </c>
      <c r="E39">
        <v>0</v>
      </c>
      <c r="G39" s="26">
        <v>0.18187629838071123</v>
      </c>
      <c r="H39" t="e">
        <f t="shared" si="0"/>
        <v>#DIV/0!</v>
      </c>
      <c r="I39" s="9" t="s">
        <v>77</v>
      </c>
      <c r="J39" s="36" t="s">
        <v>38</v>
      </c>
      <c r="K39" s="33"/>
      <c r="M39" s="36" t="s">
        <v>38</v>
      </c>
      <c r="N39">
        <v>0.18187629838071123</v>
      </c>
    </row>
    <row r="40" spans="2:14" x14ac:dyDescent="0.25">
      <c r="B40">
        <v>1.5858014629769199</v>
      </c>
      <c r="E40">
        <v>0</v>
      </c>
      <c r="G40" s="26">
        <v>0.18187629838071123</v>
      </c>
      <c r="H40" t="e">
        <f t="shared" si="0"/>
        <v>#DIV/0!</v>
      </c>
      <c r="I40" s="9" t="s">
        <v>78</v>
      </c>
      <c r="J40" s="36" t="s">
        <v>39</v>
      </c>
      <c r="K40" s="33"/>
      <c r="M40" s="36" t="s">
        <v>39</v>
      </c>
      <c r="N40">
        <v>0.18187629838071123</v>
      </c>
    </row>
    <row r="41" spans="2:14" x14ac:dyDescent="0.25">
      <c r="B41">
        <v>57256.405123000797</v>
      </c>
      <c r="E41">
        <v>9653</v>
      </c>
      <c r="G41" s="26">
        <v>0.92264299999999999</v>
      </c>
      <c r="H41">
        <f t="shared" si="0"/>
        <v>5.9314622524604577</v>
      </c>
      <c r="I41" s="9" t="s">
        <v>79</v>
      </c>
      <c r="J41" s="36" t="s">
        <v>40</v>
      </c>
      <c r="K41" s="33"/>
      <c r="M41" s="36" t="s">
        <v>40</v>
      </c>
      <c r="N41">
        <v>0.92264299999999999</v>
      </c>
    </row>
    <row r="42" spans="2:14" x14ac:dyDescent="0.25">
      <c r="B42">
        <v>0</v>
      </c>
      <c r="E42">
        <v>1263854</v>
      </c>
      <c r="H42">
        <f>B42/E42</f>
        <v>0</v>
      </c>
      <c r="I42" s="10" t="s">
        <v>80</v>
      </c>
      <c r="J42" s="38" t="s">
        <v>41</v>
      </c>
      <c r="K42" s="33"/>
      <c r="M42" s="38" t="s">
        <v>41</v>
      </c>
      <c r="N42">
        <v>0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EE9B6-99C8-4D7C-A991-D6211F5288B8}">
  <dimension ref="A1:AQ11"/>
  <sheetViews>
    <sheetView workbookViewId="0">
      <selection activeCell="D22" sqref="D22"/>
    </sheetView>
  </sheetViews>
  <sheetFormatPr defaultRowHeight="13.8" x14ac:dyDescent="0.25"/>
  <cols>
    <col min="1" max="1" width="50.5546875" style="45" customWidth="1"/>
    <col min="2" max="26" width="11" style="45" customWidth="1"/>
    <col min="27" max="27" width="14.109375" style="45" customWidth="1"/>
    <col min="28" max="39" width="11" style="45" customWidth="1"/>
    <col min="40" max="16384" width="8.88671875" style="45"/>
  </cols>
  <sheetData>
    <row r="1" spans="1:43" x14ac:dyDescent="0.25">
      <c r="B1" s="44" t="s">
        <v>0</v>
      </c>
      <c r="C1" s="43" t="s">
        <v>1</v>
      </c>
      <c r="D1" s="42" t="s">
        <v>2</v>
      </c>
      <c r="E1" s="44" t="s">
        <v>3</v>
      </c>
      <c r="F1" s="44" t="s">
        <v>4</v>
      </c>
      <c r="G1" s="44" t="s">
        <v>5</v>
      </c>
      <c r="H1" s="44" t="s">
        <v>6</v>
      </c>
      <c r="I1" s="44" t="s">
        <v>7</v>
      </c>
      <c r="J1" s="44" t="s">
        <v>8</v>
      </c>
      <c r="K1" s="44" t="s">
        <v>9</v>
      </c>
      <c r="L1" s="43" t="s">
        <v>10</v>
      </c>
      <c r="M1" s="42" t="s">
        <v>11</v>
      </c>
      <c r="N1" s="44" t="s">
        <v>12</v>
      </c>
      <c r="O1" s="43" t="s">
        <v>13</v>
      </c>
      <c r="P1" s="42" t="s">
        <v>14</v>
      </c>
      <c r="Q1" s="43" t="s">
        <v>15</v>
      </c>
      <c r="R1" s="42" t="s">
        <v>16</v>
      </c>
      <c r="S1" s="44" t="s">
        <v>17</v>
      </c>
      <c r="T1" s="44" t="s">
        <v>18</v>
      </c>
      <c r="U1" s="44" t="s">
        <v>19</v>
      </c>
      <c r="V1" s="44" t="s">
        <v>20</v>
      </c>
      <c r="W1" s="44" t="s">
        <v>21</v>
      </c>
      <c r="X1" s="44" t="s">
        <v>22</v>
      </c>
      <c r="Y1" s="44" t="s">
        <v>23</v>
      </c>
      <c r="Z1" s="43" t="s">
        <v>24</v>
      </c>
      <c r="AA1" s="46" t="s">
        <v>25</v>
      </c>
      <c r="AB1" s="42" t="s">
        <v>26</v>
      </c>
      <c r="AC1" s="44" t="s">
        <v>27</v>
      </c>
      <c r="AD1" s="44" t="s">
        <v>28</v>
      </c>
      <c r="AE1" s="44" t="s">
        <v>29</v>
      </c>
      <c r="AF1" s="44" t="s">
        <v>30</v>
      </c>
      <c r="AG1" s="44" t="s">
        <v>31</v>
      </c>
      <c r="AH1" s="44" t="s">
        <v>32</v>
      </c>
      <c r="AI1" s="44" t="s">
        <v>33</v>
      </c>
      <c r="AJ1" s="44" t="s">
        <v>34</v>
      </c>
      <c r="AK1" s="44" t="s">
        <v>35</v>
      </c>
      <c r="AL1" s="44" t="s">
        <v>36</v>
      </c>
      <c r="AM1" s="44" t="s">
        <v>37</v>
      </c>
      <c r="AN1" s="44" t="s">
        <v>38</v>
      </c>
      <c r="AO1" s="44" t="s">
        <v>39</v>
      </c>
      <c r="AP1" s="44" t="s">
        <v>40</v>
      </c>
      <c r="AQ1" s="44" t="s">
        <v>41</v>
      </c>
    </row>
    <row r="2" spans="1:43" x14ac:dyDescent="0.25">
      <c r="A2" s="45" t="s">
        <v>42</v>
      </c>
      <c r="B2" s="47">
        <f>'[1]OECD TTL'!C49</f>
        <v>455757.4</v>
      </c>
      <c r="C2" s="48">
        <f>'[1]OECD TTL'!$D$49*'[1]Split ISIC Code Shares'!C$7</f>
        <v>38436.168605996238</v>
      </c>
      <c r="D2" s="49">
        <f>'[1]OECD TTL'!$D$49*'[1]Split ISIC Code Shares'!D$7</f>
        <v>255234.93139400377</v>
      </c>
      <c r="E2" s="47">
        <f>'[1]OECD TTL'!E49</f>
        <v>64889.3</v>
      </c>
      <c r="F2" s="47">
        <f>'[1]OECD TTL'!F49</f>
        <v>87786.1</v>
      </c>
      <c r="G2" s="47">
        <f>'[1]OECD TTL'!G49</f>
        <v>935808.4</v>
      </c>
      <c r="H2" s="47">
        <f>'[1]OECD TTL'!H49</f>
        <v>87018.8</v>
      </c>
      <c r="I2" s="47">
        <f>'[1]OECD TTL'!I49</f>
        <v>98613</v>
      </c>
      <c r="J2" s="47">
        <f>'[1]OECD TTL'!J49</f>
        <v>269203.3</v>
      </c>
      <c r="K2" s="47">
        <f>'[1]OECD TTL'!K49</f>
        <v>490118.1</v>
      </c>
      <c r="L2" s="48">
        <f>'[1]OECD TTL'!$L$49*'[1]Split ISIC Code Shares'!E$7</f>
        <v>581797.76723345066</v>
      </c>
      <c r="M2" s="49">
        <f>'[1]OECD TTL'!$L$49*'[1]Split ISIC Code Shares'!F$7</f>
        <v>203529.23276654936</v>
      </c>
      <c r="N2" s="47">
        <f>'[1]OECD TTL'!M49</f>
        <v>230983</v>
      </c>
      <c r="O2" s="48">
        <f>'[1]OECD TTL'!$N$49*'[1]Split ISIC Code Shares'!G$7</f>
        <v>28280.155528988638</v>
      </c>
      <c r="P2" s="49">
        <f>'[1]OECD TTL'!$N$49*'[1]Split ISIC Code Shares'!H$7</f>
        <v>91211.244471011363</v>
      </c>
      <c r="Q2" s="48">
        <f>'[1]OECD TTL'!$O$49*'[1]Split ISIC Code Shares'!I$7</f>
        <v>122092.62999502501</v>
      </c>
      <c r="R2" s="49">
        <f>'[1]OECD TTL'!$O$49*'[1]Split ISIC Code Shares'!J$7</f>
        <v>103151.070004975</v>
      </c>
      <c r="S2" s="47">
        <f>'[1]OECD TTL'!P49</f>
        <v>367581.1</v>
      </c>
      <c r="T2" s="47">
        <f>'[1]OECD TTL'!Q49</f>
        <v>380874.8</v>
      </c>
      <c r="U2" s="47">
        <f>'[1]OECD TTL'!R49</f>
        <v>125254.1</v>
      </c>
      <c r="V2" s="47">
        <f>'[1]OECD TTL'!S49</f>
        <v>380878.6</v>
      </c>
      <c r="W2" s="47">
        <f>'[1]OECD TTL'!T49</f>
        <v>666400</v>
      </c>
      <c r="X2" s="47">
        <f>'[1]OECD TTL'!U49</f>
        <v>334983</v>
      </c>
      <c r="Y2" s="47">
        <f>'[1]OECD TTL'!V49</f>
        <v>246719.5</v>
      </c>
      <c r="Z2" s="48">
        <f>'[1]OECD TTL'!$W$49*'[1]Split ISIC Code Shares'!K$7</f>
        <v>314733.56310941483</v>
      </c>
      <c r="AA2" s="50">
        <f>'[1]OECD TTL'!$W$49*'[1]Split ISIC Code Shares'!L$7</f>
        <v>73009.066537427891</v>
      </c>
      <c r="AB2" s="49">
        <f>'[1]OECD TTL'!$W$49*'[1]Split ISIC Code Shares'!M$7</f>
        <v>87877.470353157303</v>
      </c>
      <c r="AC2" s="47">
        <f>'[1]OECD TTL'!X49</f>
        <v>1351706.6</v>
      </c>
      <c r="AD2" s="47">
        <f>'[1]OECD TTL'!Y49</f>
        <v>2970593.4</v>
      </c>
      <c r="AE2" s="47">
        <f>'[1]OECD TTL'!Z49</f>
        <v>1121923.2</v>
      </c>
      <c r="AF2" s="47">
        <f>'[1]OECD TTL'!AA49</f>
        <v>917753.9</v>
      </c>
      <c r="AG2" s="47">
        <f>'[1]OECD TTL'!AB49</f>
        <v>657592</v>
      </c>
      <c r="AH2" s="47">
        <f>'[1]OECD TTL'!AC49</f>
        <v>635977.4</v>
      </c>
      <c r="AI2" s="47">
        <f>'[1]OECD TTL'!AD49</f>
        <v>578097.80000000005</v>
      </c>
      <c r="AJ2" s="47">
        <f>'[1]OECD TTL'!AE49</f>
        <v>2294683.9</v>
      </c>
      <c r="AK2" s="47">
        <f>'[1]OECD TTL'!AF49</f>
        <v>3002385.4</v>
      </c>
      <c r="AL2" s="47">
        <f>'[1]OECD TTL'!AG49</f>
        <v>3345452.3</v>
      </c>
      <c r="AM2" s="47">
        <f>'[1]OECD TTL'!AH49</f>
        <v>2508797.2999999998</v>
      </c>
      <c r="AN2" s="47">
        <f>'[1]OECD TTL'!AI49</f>
        <v>1304057.3999999999</v>
      </c>
      <c r="AO2" s="47">
        <f>'[1]OECD TTL'!AJ49</f>
        <v>2187438.6</v>
      </c>
      <c r="AP2" s="47">
        <f>'[1]OECD TTL'!AK49</f>
        <v>800816.1</v>
      </c>
      <c r="AQ2" s="47">
        <f>'[1]OECD TTL'!AL49</f>
        <v>21351.7</v>
      </c>
    </row>
    <row r="3" spans="1:43" x14ac:dyDescent="0.25">
      <c r="A3" s="45" t="s">
        <v>43</v>
      </c>
      <c r="B3" s="45">
        <f>-'[1]OECD TTL'!AU$9+'[1]OECD TTL'!AR$9</f>
        <v>38981.599999999999</v>
      </c>
      <c r="C3" s="48">
        <f>(-'[1]OECD TTL'!$AU$10+'[1]OECD TTL'!$AR$10)*'[1]Split ISIC Code Shares'!C8</f>
        <v>377.50947103691425</v>
      </c>
      <c r="D3" s="49">
        <f>(-'[1]OECD TTL'!$AU$10+'[1]OECD TTL'!$AR$10)*'[1]Split ISIC Code Shares'!D8</f>
        <v>160708.59052896308</v>
      </c>
      <c r="E3" s="45">
        <f t="array" ref="E3:K3">-TRANSPOSE('[1]OECD TTL'!$AU$11:$AU$17)+TRANSPOSE('[1]OECD TTL'!$AR$11:$AR$17)</f>
        <v>7924.7</v>
      </c>
      <c r="F3" s="45">
        <v>1559</v>
      </c>
      <c r="G3" s="45">
        <v>88860.4</v>
      </c>
      <c r="H3" s="45">
        <v>147429.4</v>
      </c>
      <c r="I3" s="45">
        <v>17160.5</v>
      </c>
      <c r="J3" s="45">
        <v>24284.799999999999</v>
      </c>
      <c r="K3" s="45">
        <v>56773.3</v>
      </c>
      <c r="L3" s="48">
        <f>(-'[1]OECD TTL'!$AU$18+'[1]OECD TTL'!$AR$18)*'[1]Split ISIC Code Shares'!E$8</f>
        <v>79170.161022073953</v>
      </c>
      <c r="M3" s="49">
        <f>(-'[1]OECD TTL'!$AU$18+'[1]OECD TTL'!$AR$18)*'[1]Split ISIC Code Shares'!F$8</f>
        <v>86952.938977926053</v>
      </c>
      <c r="N3" s="47">
        <f>-'[1]OECD TTL'!AU19+'[1]OECD TTL'!AR19</f>
        <v>49582.8</v>
      </c>
      <c r="O3" s="48">
        <f>(-'[1]OECD TTL'!$AU$20+'[1]OECD TTL'!$AR$20)*'[1]Split ISIC Code Shares'!G$8</f>
        <v>8107.0178549909633</v>
      </c>
      <c r="P3" s="49">
        <f>(-'[1]OECD TTL'!$AU$20+'[1]OECD TTL'!$AR$20)*'[1]Split ISIC Code Shares'!H$8</f>
        <v>18031.782145009038</v>
      </c>
      <c r="Q3" s="48">
        <f>(-'[1]OECD TTL'!$AU$21+'[1]OECD TTL'!$AR$21)*'[1]Split ISIC Code Shares'!I$8</f>
        <v>38705.036342321218</v>
      </c>
      <c r="R3" s="49">
        <f>(-'[1]OECD TTL'!$AU$21+'[1]OECD TTL'!$AR$21)*'[1]Split ISIC Code Shares'!J$8</f>
        <v>38886.963657678782</v>
      </c>
      <c r="S3" s="47">
        <f t="array" ref="S3:Y3">-TRANSPOSE('[1]OECD TTL'!AU22:AU28)+TRANSPOSE('[1]OECD TTL'!AR22:AR28)</f>
        <v>65569.899999999994</v>
      </c>
      <c r="T3" s="47">
        <v>241417.3</v>
      </c>
      <c r="U3" s="47">
        <v>88653.8</v>
      </c>
      <c r="V3" s="47">
        <v>128575.5</v>
      </c>
      <c r="W3" s="47">
        <v>307102.3</v>
      </c>
      <c r="X3" s="47">
        <v>61471.199999999997</v>
      </c>
      <c r="Y3" s="47">
        <v>101432</v>
      </c>
      <c r="Z3" s="48">
        <f>(-'[1]OECD TTL'!$AU$29+'[1]OECD TTL'!$AR$29)*'[1]Split ISIC Code Shares'!K$8</f>
        <v>4673.9828797190521</v>
      </c>
      <c r="AA3" s="50">
        <f>(-'[1]OECD TTL'!$AU$29+'[1]OECD TTL'!$AR$29)*'[1]Split ISIC Code Shares'!L$8</f>
        <v>0</v>
      </c>
      <c r="AB3" s="49">
        <f>(-'[1]OECD TTL'!$AU$29+'[1]OECD TTL'!$AR$29)*'[1]Split ISIC Code Shares'!M$8</f>
        <v>360.21712028094822</v>
      </c>
      <c r="AC3" s="47">
        <f t="array" ref="AC3:AQ3">-TRANSPOSE('[1]OECD TTL'!AU30:AU44)+TRANSPOSE('[1]OECD TTL'!AR30:AR44)</f>
        <v>1728</v>
      </c>
      <c r="AD3" s="47">
        <v>202854.9</v>
      </c>
      <c r="AE3" s="47">
        <v>142205.9</v>
      </c>
      <c r="AF3" s="47">
        <v>103059.3</v>
      </c>
      <c r="AG3" s="47">
        <v>12786.4</v>
      </c>
      <c r="AH3" s="47">
        <v>6386.3</v>
      </c>
      <c r="AI3" s="47">
        <v>63090.399999999994</v>
      </c>
      <c r="AJ3" s="47">
        <v>59237.299999999996</v>
      </c>
      <c r="AK3" s="47">
        <v>17008.3</v>
      </c>
      <c r="AL3" s="47">
        <v>135958.30000000002</v>
      </c>
      <c r="AM3" s="47">
        <v>2765.2000000000003</v>
      </c>
      <c r="AN3" s="47">
        <v>17957.099999999999</v>
      </c>
      <c r="AO3" s="47">
        <v>4957.7999999999993</v>
      </c>
      <c r="AP3" s="47">
        <v>16046.6</v>
      </c>
      <c r="AQ3" s="47">
        <v>0</v>
      </c>
    </row>
    <row r="4" spans="1:43" x14ac:dyDescent="0.25">
      <c r="A4" s="45" t="s">
        <v>44</v>
      </c>
      <c r="B4" s="45">
        <f>'[1]OECD TTL'!$AT$9+'[1]OECD TTL'!$AS$9</f>
        <v>51438.7</v>
      </c>
      <c r="C4" s="48">
        <f>('[1]OECD TTL'!$AT$10+'[1]OECD TTL'!$AS$10)*'[1]Split ISIC Code Shares'!C$9</f>
        <v>11121.347801936199</v>
      </c>
      <c r="D4" s="49">
        <f>('[1]OECD TTL'!$AT$10+'[1]OECD TTL'!$AS$10)*'[1]Split ISIC Code Shares'!D$9</f>
        <v>7888.652198063799</v>
      </c>
      <c r="E4" s="45">
        <f t="array" ref="E4:K4">TRANSPOSE('[1]OECD TTL'!$AT$11:$AT$17)+TRANSPOSE('[1]OECD TTL'!$AS$11:$AS$17)</f>
        <v>6346.3</v>
      </c>
      <c r="F4" s="45">
        <v>2984.1</v>
      </c>
      <c r="G4" s="45">
        <v>67551.8</v>
      </c>
      <c r="H4" s="45">
        <v>9569.6999999999989</v>
      </c>
      <c r="I4" s="45">
        <v>6494.2</v>
      </c>
      <c r="J4" s="45">
        <v>31165.899999999998</v>
      </c>
      <c r="K4" s="45">
        <v>86119.5</v>
      </c>
      <c r="L4" s="48">
        <f>SUM('[1]OECD TTL'!$AS$18:$AT$18)*'[1]Split ISIC Code Shares'!E$9</f>
        <v>105760.59716785265</v>
      </c>
      <c r="M4" s="49">
        <f>SUM('[1]OECD TTL'!$AS$18:$AT$18)*'[1]Split ISIC Code Shares'!F$9</f>
        <v>32870.202832147334</v>
      </c>
      <c r="N4" s="47">
        <f>'[1]OECD TTL'!AT19+'[1]OECD TTL'!AS19</f>
        <v>27607.200000000001</v>
      </c>
      <c r="O4" s="48">
        <f>SUM('[1]OECD TTL'!$AS$20:$AT$20)*'[1]Split ISIC Code Shares'!G$9</f>
        <v>4578.2660418168707</v>
      </c>
      <c r="P4" s="49">
        <f>SUM('[1]OECD TTL'!$AS$20:$AT$20)*'[1]Split ISIC Code Shares'!H$9</f>
        <v>5891.7339581831293</v>
      </c>
      <c r="Q4" s="48">
        <f>SUM('[1]OECD TTL'!$AS$21:$AT$21)*'[1]Split ISIC Code Shares'!I$9</f>
        <v>20442.635797438881</v>
      </c>
      <c r="R4" s="49">
        <f>SUM('[1]OECD TTL'!$AS$21:$AT$21)*'[1]Split ISIC Code Shares'!J$9</f>
        <v>23218.26420256112</v>
      </c>
      <c r="S4" s="47">
        <f t="array" ref="S4:Y4">TRANSPOSE('[1]OECD TTL'!AT22:AT28)+TRANSPOSE('[1]OECD TTL'!AS22:AS28)</f>
        <v>44057.4</v>
      </c>
      <c r="T4" s="47">
        <v>76723.3</v>
      </c>
      <c r="U4" s="47">
        <v>26399.399999999998</v>
      </c>
      <c r="V4" s="47">
        <v>96063</v>
      </c>
      <c r="W4" s="47">
        <v>105852.3</v>
      </c>
      <c r="X4" s="47">
        <v>129731.20000000001</v>
      </c>
      <c r="Y4" s="47">
        <v>24010.400000000001</v>
      </c>
      <c r="Z4" s="48">
        <f>SUM('[1]OECD TTL'!$AS$29:$AT$29)*'[1]Split ISIC Code Shares'!K$9</f>
        <v>228.82603853100542</v>
      </c>
      <c r="AA4" s="50">
        <f>SUM('[1]OECD TTL'!$AS$29:$AT$29)*'[1]Split ISIC Code Shares'!L$9</f>
        <v>42.771222155328118</v>
      </c>
      <c r="AB4" s="49">
        <f>SUM('[1]OECD TTL'!$AS$29:$AT$29)*'[1]Split ISIC Code Shares'!M$9</f>
        <v>66.70273931366647</v>
      </c>
      <c r="AC4" s="47">
        <f t="array" ref="AC4:AQ4">TRANSPOSE('[1]OECD TTL'!AT30:AT44)+TRANSPOSE('[1]OECD TTL'!AS30:AS44)</f>
        <v>10.9</v>
      </c>
      <c r="AD4" s="47">
        <v>257715.5</v>
      </c>
      <c r="AE4" s="47">
        <v>140375.9</v>
      </c>
      <c r="AF4" s="47">
        <v>57852.5</v>
      </c>
      <c r="AG4" s="47">
        <v>52684.1</v>
      </c>
      <c r="AH4" s="47">
        <v>24353.599999999999</v>
      </c>
      <c r="AI4" s="47">
        <v>29945.8</v>
      </c>
      <c r="AJ4" s="47">
        <v>141539.29999999999</v>
      </c>
      <c r="AK4" s="47">
        <v>13957.9</v>
      </c>
      <c r="AL4" s="47">
        <v>256262</v>
      </c>
      <c r="AM4" s="47">
        <v>0</v>
      </c>
      <c r="AN4" s="47">
        <v>26614.899999999998</v>
      </c>
      <c r="AO4" s="47">
        <v>3081.9</v>
      </c>
      <c r="AP4" s="47">
        <v>15264.2</v>
      </c>
      <c r="AQ4" s="47">
        <v>0</v>
      </c>
    </row>
    <row r="5" spans="1:43" x14ac:dyDescent="0.25">
      <c r="A5" s="45" t="s">
        <v>45</v>
      </c>
      <c r="B5" s="47">
        <f t="shared" ref="B5:AQ5" si="0">B2+B3-B4</f>
        <v>443300.3</v>
      </c>
      <c r="C5" s="48">
        <f t="shared" si="0"/>
        <v>27692.330275096952</v>
      </c>
      <c r="D5" s="49">
        <f t="shared" si="0"/>
        <v>408054.86972490302</v>
      </c>
      <c r="E5" s="47">
        <f t="shared" si="0"/>
        <v>66467.7</v>
      </c>
      <c r="F5" s="47">
        <f t="shared" si="0"/>
        <v>86361</v>
      </c>
      <c r="G5" s="47">
        <f t="shared" si="0"/>
        <v>957117</v>
      </c>
      <c r="H5" s="47">
        <f t="shared" si="0"/>
        <v>224878.5</v>
      </c>
      <c r="I5" s="47">
        <f t="shared" si="0"/>
        <v>109279.3</v>
      </c>
      <c r="J5" s="47">
        <f t="shared" si="0"/>
        <v>262322.19999999995</v>
      </c>
      <c r="K5" s="47">
        <f t="shared" si="0"/>
        <v>460771.9</v>
      </c>
      <c r="L5" s="48">
        <f t="shared" si="0"/>
        <v>555207.33108767192</v>
      </c>
      <c r="M5" s="49">
        <f t="shared" si="0"/>
        <v>257611.9689123281</v>
      </c>
      <c r="N5" s="47">
        <f t="shared" si="0"/>
        <v>252958.59999999998</v>
      </c>
      <c r="O5" s="48">
        <f t="shared" si="0"/>
        <v>31808.907342162729</v>
      </c>
      <c r="P5" s="49">
        <f t="shared" si="0"/>
        <v>103351.29265783727</v>
      </c>
      <c r="Q5" s="48">
        <f t="shared" si="0"/>
        <v>140355.03053990734</v>
      </c>
      <c r="R5" s="49">
        <f t="shared" si="0"/>
        <v>118819.76946009268</v>
      </c>
      <c r="S5" s="47">
        <f t="shared" si="0"/>
        <v>389093.6</v>
      </c>
      <c r="T5" s="47">
        <f t="shared" si="0"/>
        <v>545568.79999999993</v>
      </c>
      <c r="U5" s="47">
        <f t="shared" si="0"/>
        <v>187508.50000000003</v>
      </c>
      <c r="V5" s="47">
        <f t="shared" si="0"/>
        <v>413391.1</v>
      </c>
      <c r="W5" s="47">
        <f t="shared" si="0"/>
        <v>867650</v>
      </c>
      <c r="X5" s="47">
        <f t="shared" si="0"/>
        <v>266723</v>
      </c>
      <c r="Y5" s="47">
        <f t="shared" si="0"/>
        <v>324141.09999999998</v>
      </c>
      <c r="Z5" s="48">
        <f t="shared" si="0"/>
        <v>319178.71995060286</v>
      </c>
      <c r="AA5" s="50">
        <f t="shared" si="0"/>
        <v>72966.295315272568</v>
      </c>
      <c r="AB5" s="49">
        <f t="shared" si="0"/>
        <v>88170.984734124591</v>
      </c>
      <c r="AC5" s="47">
        <f t="shared" si="0"/>
        <v>1353423.7000000002</v>
      </c>
      <c r="AD5" s="47">
        <f t="shared" si="0"/>
        <v>2915732.8</v>
      </c>
      <c r="AE5" s="47">
        <f t="shared" si="0"/>
        <v>1123753.2</v>
      </c>
      <c r="AF5" s="47">
        <f t="shared" si="0"/>
        <v>962960.70000000007</v>
      </c>
      <c r="AG5" s="47">
        <f t="shared" si="0"/>
        <v>617694.30000000005</v>
      </c>
      <c r="AH5" s="47">
        <f t="shared" si="0"/>
        <v>618010.10000000009</v>
      </c>
      <c r="AI5" s="47">
        <f t="shared" si="0"/>
        <v>611242.4</v>
      </c>
      <c r="AJ5" s="47">
        <f t="shared" si="0"/>
        <v>2212381.9</v>
      </c>
      <c r="AK5" s="47">
        <f t="shared" si="0"/>
        <v>3005435.8</v>
      </c>
      <c r="AL5" s="47">
        <f t="shared" si="0"/>
        <v>3225148.5999999996</v>
      </c>
      <c r="AM5" s="47">
        <f t="shared" si="0"/>
        <v>2511562.5</v>
      </c>
      <c r="AN5" s="47">
        <f t="shared" si="0"/>
        <v>1295399.6000000001</v>
      </c>
      <c r="AO5" s="47">
        <f t="shared" si="0"/>
        <v>2189314.5</v>
      </c>
      <c r="AP5" s="47">
        <f t="shared" si="0"/>
        <v>801598.5</v>
      </c>
      <c r="AQ5" s="47">
        <f t="shared" si="0"/>
        <v>21351.7</v>
      </c>
    </row>
    <row r="6" spans="1:43" x14ac:dyDescent="0.25">
      <c r="A6" s="45" t="s">
        <v>46</v>
      </c>
      <c r="B6" s="45">
        <f>'[1]OECD ICESHR'!$C$9/100</f>
        <v>9.1400000000000009E-2</v>
      </c>
      <c r="C6" s="51">
        <v>0</v>
      </c>
      <c r="D6" s="52">
        <f>'[1]OECD ICESHR'!C10/100</f>
        <v>2.9600000000000001E-2</v>
      </c>
      <c r="E6" s="45">
        <f t="array" ref="E6:K6">TRANSPOSE('[1]OECD ICESHR'!$C$11:$C$17)/100</f>
        <v>4.1700000000000001E-2</v>
      </c>
      <c r="F6" s="45">
        <v>4.87E-2</v>
      </c>
      <c r="G6" s="45">
        <v>0.1056</v>
      </c>
      <c r="H6" s="45">
        <v>0.16339999999999999</v>
      </c>
      <c r="I6" s="45">
        <v>0.14199999999999999</v>
      </c>
      <c r="J6" s="45">
        <v>0.13159999999999999</v>
      </c>
      <c r="K6" s="45">
        <v>0.26629999999999998</v>
      </c>
      <c r="L6" s="53">
        <f>'[1]OECD ICESHR'!$C$18/100</f>
        <v>0.10580000000000001</v>
      </c>
      <c r="M6" s="52">
        <f>'[1]OECD ICESHR'!$C$18/100</f>
        <v>0.10580000000000001</v>
      </c>
      <c r="N6" s="45">
        <f>'[1]OECD ICESHR'!C19/100</f>
        <v>0.14980000000000002</v>
      </c>
      <c r="O6" s="53">
        <f>'[1]OECD ICESHR'!$C$20/100</f>
        <v>0.1047</v>
      </c>
      <c r="P6" s="52">
        <f>'[1]OECD ICESHR'!$C$20/100</f>
        <v>0.1047</v>
      </c>
      <c r="Q6" s="53">
        <f>'[1]OECD ICESHR'!$C$21/100</f>
        <v>0.17710000000000001</v>
      </c>
      <c r="R6" s="52">
        <f>'[1]OECD ICESHR'!$C$21/100</f>
        <v>0.17710000000000001</v>
      </c>
      <c r="S6" s="45">
        <f t="array" ref="S6:Y6">TRANSPOSE('[1]OECD ICESHR'!C22:C28)/100</f>
        <v>0.16260000000000002</v>
      </c>
      <c r="T6" s="45">
        <v>8.2200000000000009E-2</v>
      </c>
      <c r="U6" s="45">
        <v>0.17480000000000001</v>
      </c>
      <c r="V6" s="45">
        <v>0.19359999999999999</v>
      </c>
      <c r="W6" s="45">
        <v>0.25140000000000001</v>
      </c>
      <c r="X6" s="45">
        <v>0.16</v>
      </c>
      <c r="Y6" s="45">
        <v>0.12839999999999999</v>
      </c>
      <c r="Z6" s="53">
        <f>'[1]OECD ICESHR'!$C$29/100</f>
        <v>7.6799999999999993E-2</v>
      </c>
      <c r="AA6" s="54">
        <f>'[1]OECD ICESHR'!$C$29/100</f>
        <v>7.6799999999999993E-2</v>
      </c>
      <c r="AB6" s="52">
        <f>'[1]OECD ICESHR'!$C$29/100</f>
        <v>7.6799999999999993E-2</v>
      </c>
      <c r="AC6" s="45">
        <f t="array" ref="AC6:AQ6">TRANSPOSE('[1]OECD ICESHR'!C30:C44)/100</f>
        <v>0.10929999999999999</v>
      </c>
      <c r="AD6" s="45">
        <v>3.49E-2</v>
      </c>
      <c r="AE6" s="45">
        <v>7.9000000000000001E-2</v>
      </c>
      <c r="AF6" s="45">
        <v>5.8200000000000002E-2</v>
      </c>
      <c r="AG6" s="45">
        <v>2.6800000000000001E-2</v>
      </c>
      <c r="AH6" s="45">
        <v>7.8100000000000003E-2</v>
      </c>
      <c r="AI6" s="45">
        <v>4.9400000000000006E-2</v>
      </c>
      <c r="AJ6" s="45">
        <v>2.7999999999999997E-2</v>
      </c>
      <c r="AK6" s="45">
        <v>1.5900000000000001E-2</v>
      </c>
      <c r="AL6" s="45">
        <v>3.8199999999999998E-2</v>
      </c>
      <c r="AM6" s="45">
        <v>3.8199999999999998E-2</v>
      </c>
      <c r="AN6" s="45">
        <v>2.3199999999999998E-2</v>
      </c>
      <c r="AO6" s="45">
        <v>4.7699999999999992E-2</v>
      </c>
      <c r="AP6" s="45">
        <v>4.7899999999999998E-2</v>
      </c>
      <c r="AQ6" s="45">
        <v>9.9199999999999997E-2</v>
      </c>
    </row>
    <row r="7" spans="1:43" x14ac:dyDescent="0.25">
      <c r="A7" s="45" t="s">
        <v>47</v>
      </c>
      <c r="B7" s="47">
        <f t="shared" ref="B7:AQ7" si="1">B3*(1-B6)</f>
        <v>35418.681759999999</v>
      </c>
      <c r="C7" s="48">
        <f t="shared" si="1"/>
        <v>377.50947103691425</v>
      </c>
      <c r="D7" s="49">
        <f t="shared" si="1"/>
        <v>155951.61624930578</v>
      </c>
      <c r="E7" s="47">
        <f t="shared" si="1"/>
        <v>7594.2400100000004</v>
      </c>
      <c r="F7" s="47">
        <f t="shared" si="1"/>
        <v>1483.0767000000001</v>
      </c>
      <c r="G7" s="47">
        <f t="shared" si="1"/>
        <v>79476.74175999999</v>
      </c>
      <c r="H7" s="47">
        <f t="shared" si="1"/>
        <v>123339.43604</v>
      </c>
      <c r="I7" s="47">
        <f t="shared" si="1"/>
        <v>14723.708999999999</v>
      </c>
      <c r="J7" s="47">
        <f t="shared" si="1"/>
        <v>21088.920320000001</v>
      </c>
      <c r="K7" s="47">
        <f t="shared" si="1"/>
        <v>41654.570210000005</v>
      </c>
      <c r="L7" s="48">
        <f t="shared" si="1"/>
        <v>70793.957985938527</v>
      </c>
      <c r="M7" s="49">
        <f t="shared" si="1"/>
        <v>77753.318034061478</v>
      </c>
      <c r="N7" s="47">
        <f t="shared" si="1"/>
        <v>42155.296560000003</v>
      </c>
      <c r="O7" s="48">
        <f t="shared" si="1"/>
        <v>7258.2130855734094</v>
      </c>
      <c r="P7" s="49">
        <f t="shared" si="1"/>
        <v>16143.854554426591</v>
      </c>
      <c r="Q7" s="48">
        <f t="shared" si="1"/>
        <v>31850.374406096129</v>
      </c>
      <c r="R7" s="49">
        <f t="shared" si="1"/>
        <v>32000.082393903867</v>
      </c>
      <c r="S7" s="47">
        <f t="shared" si="1"/>
        <v>54908.23425999999</v>
      </c>
      <c r="T7" s="47">
        <f t="shared" si="1"/>
        <v>221572.79793999999</v>
      </c>
      <c r="U7" s="47">
        <f t="shared" si="1"/>
        <v>73157.115760000001</v>
      </c>
      <c r="V7" s="47">
        <f t="shared" si="1"/>
        <v>103683.28320000001</v>
      </c>
      <c r="W7" s="47">
        <f t="shared" si="1"/>
        <v>229896.78177999996</v>
      </c>
      <c r="X7" s="47">
        <f t="shared" si="1"/>
        <v>51635.807999999997</v>
      </c>
      <c r="Y7" s="47">
        <f t="shared" si="1"/>
        <v>88408.131200000003</v>
      </c>
      <c r="Z7" s="48">
        <f t="shared" si="1"/>
        <v>4315.0209945566294</v>
      </c>
      <c r="AA7" s="50">
        <f t="shared" si="1"/>
        <v>0</v>
      </c>
      <c r="AB7" s="49">
        <f t="shared" si="1"/>
        <v>332.55244544337143</v>
      </c>
      <c r="AC7" s="47">
        <f t="shared" si="1"/>
        <v>1539.1296</v>
      </c>
      <c r="AD7" s="47">
        <f t="shared" si="1"/>
        <v>195775.26398999998</v>
      </c>
      <c r="AE7" s="47">
        <f t="shared" si="1"/>
        <v>130971.6339</v>
      </c>
      <c r="AF7" s="47">
        <f t="shared" si="1"/>
        <v>97061.248739999995</v>
      </c>
      <c r="AG7" s="47">
        <f t="shared" si="1"/>
        <v>12443.724479999999</v>
      </c>
      <c r="AH7" s="47">
        <f t="shared" si="1"/>
        <v>5887.5299699999996</v>
      </c>
      <c r="AI7" s="47">
        <f t="shared" si="1"/>
        <v>59973.734239999998</v>
      </c>
      <c r="AJ7" s="47">
        <f t="shared" si="1"/>
        <v>57578.655599999991</v>
      </c>
      <c r="AK7" s="47">
        <f t="shared" si="1"/>
        <v>16737.868029999998</v>
      </c>
      <c r="AL7" s="47">
        <f t="shared" si="1"/>
        <v>130764.69294000001</v>
      </c>
      <c r="AM7" s="47">
        <f t="shared" si="1"/>
        <v>2659.5693600000004</v>
      </c>
      <c r="AN7" s="47">
        <f t="shared" si="1"/>
        <v>17540.495279999999</v>
      </c>
      <c r="AO7" s="47">
        <f t="shared" si="1"/>
        <v>4721.3129399999998</v>
      </c>
      <c r="AP7" s="47">
        <f t="shared" si="1"/>
        <v>15277.967859999999</v>
      </c>
      <c r="AQ7" s="47">
        <f t="shared" si="1"/>
        <v>0</v>
      </c>
    </row>
    <row r="8" spans="1:43" x14ac:dyDescent="0.25">
      <c r="A8" s="45" t="s">
        <v>48</v>
      </c>
      <c r="B8" s="47">
        <f>B5-B7</f>
        <v>407881.61823999998</v>
      </c>
      <c r="C8" s="48">
        <f t="shared" ref="C8:AQ8" si="2">C5-C7</f>
        <v>27314.820804060037</v>
      </c>
      <c r="D8" s="49">
        <f t="shared" si="2"/>
        <v>252103.25347559724</v>
      </c>
      <c r="E8" s="47">
        <f t="shared" si="2"/>
        <v>58873.459989999996</v>
      </c>
      <c r="F8" s="47">
        <f t="shared" si="2"/>
        <v>84877.923299999995</v>
      </c>
      <c r="G8" s="47">
        <f t="shared" si="2"/>
        <v>877640.25824</v>
      </c>
      <c r="H8" s="47">
        <f t="shared" si="2"/>
        <v>101539.06396</v>
      </c>
      <c r="I8" s="47">
        <f t="shared" si="2"/>
        <v>94555.591</v>
      </c>
      <c r="J8" s="47">
        <f t="shared" si="2"/>
        <v>241233.27967999995</v>
      </c>
      <c r="K8" s="47">
        <f t="shared" si="2"/>
        <v>419117.32978999999</v>
      </c>
      <c r="L8" s="48">
        <f t="shared" si="2"/>
        <v>484413.37310173339</v>
      </c>
      <c r="M8" s="49">
        <f t="shared" si="2"/>
        <v>179858.65087826661</v>
      </c>
      <c r="N8" s="47">
        <f t="shared" si="2"/>
        <v>210803.30343999999</v>
      </c>
      <c r="O8" s="48">
        <f t="shared" si="2"/>
        <v>24550.694256589319</v>
      </c>
      <c r="P8" s="49">
        <f t="shared" si="2"/>
        <v>87207.438103410677</v>
      </c>
      <c r="Q8" s="48">
        <f t="shared" si="2"/>
        <v>108504.65613381121</v>
      </c>
      <c r="R8" s="49">
        <f t="shared" si="2"/>
        <v>86819.68706618881</v>
      </c>
      <c r="S8" s="47">
        <f t="shared" si="2"/>
        <v>334185.36573999998</v>
      </c>
      <c r="T8" s="47">
        <f t="shared" si="2"/>
        <v>323996.00205999997</v>
      </c>
      <c r="U8" s="47">
        <f t="shared" si="2"/>
        <v>114351.38424000003</v>
      </c>
      <c r="V8" s="47">
        <f t="shared" si="2"/>
        <v>309707.81679999997</v>
      </c>
      <c r="W8" s="47">
        <f t="shared" si="2"/>
        <v>637753.21822000004</v>
      </c>
      <c r="X8" s="47">
        <f t="shared" si="2"/>
        <v>215087.19200000001</v>
      </c>
      <c r="Y8" s="47">
        <f t="shared" si="2"/>
        <v>235732.96879999997</v>
      </c>
      <c r="Z8" s="48">
        <f t="shared" si="2"/>
        <v>314863.69895604625</v>
      </c>
      <c r="AA8" s="50">
        <f t="shared" si="2"/>
        <v>72966.295315272568</v>
      </c>
      <c r="AB8" s="49">
        <f t="shared" si="2"/>
        <v>87838.432288681215</v>
      </c>
      <c r="AC8" s="47">
        <f t="shared" si="2"/>
        <v>1351884.5704000001</v>
      </c>
      <c r="AD8" s="47">
        <f t="shared" si="2"/>
        <v>2719957.5360099999</v>
      </c>
      <c r="AE8" s="47">
        <f t="shared" si="2"/>
        <v>992781.56609999994</v>
      </c>
      <c r="AF8" s="47">
        <f t="shared" si="2"/>
        <v>865899.45126000012</v>
      </c>
      <c r="AG8" s="47">
        <f t="shared" si="2"/>
        <v>605250.57552000007</v>
      </c>
      <c r="AH8" s="47">
        <f t="shared" si="2"/>
        <v>612122.57003000006</v>
      </c>
      <c r="AI8" s="47">
        <f t="shared" si="2"/>
        <v>551268.66576</v>
      </c>
      <c r="AJ8" s="47">
        <f t="shared" si="2"/>
        <v>2154803.2443999997</v>
      </c>
      <c r="AK8" s="47">
        <f t="shared" si="2"/>
        <v>2988697.9319699998</v>
      </c>
      <c r="AL8" s="47">
        <f t="shared" si="2"/>
        <v>3094383.9070599996</v>
      </c>
      <c r="AM8" s="47">
        <f t="shared" si="2"/>
        <v>2508902.9306399999</v>
      </c>
      <c r="AN8" s="47">
        <f t="shared" si="2"/>
        <v>1277859.1047200002</v>
      </c>
      <c r="AO8" s="47">
        <f t="shared" si="2"/>
        <v>2184593.1870599999</v>
      </c>
      <c r="AP8" s="47">
        <f t="shared" si="2"/>
        <v>786320.53214000002</v>
      </c>
      <c r="AQ8" s="47">
        <f t="shared" si="2"/>
        <v>21351.7</v>
      </c>
    </row>
    <row r="9" spans="1:43" ht="14.4" thickBot="1" x14ac:dyDescent="0.3">
      <c r="A9" s="55" t="s">
        <v>49</v>
      </c>
      <c r="B9" s="56">
        <f>B8/B5</f>
        <v>0.92010228335058653</v>
      </c>
      <c r="C9" s="57">
        <f t="shared" ref="C9:AQ9" si="3">C8/C5</f>
        <v>0.98636772466286804</v>
      </c>
      <c r="D9" s="58">
        <f t="shared" si="3"/>
        <v>0.61781704417731087</v>
      </c>
      <c r="E9" s="56">
        <f t="shared" si="3"/>
        <v>0.88574540701724291</v>
      </c>
      <c r="F9" s="56">
        <f t="shared" si="3"/>
        <v>0.98282700871921347</v>
      </c>
      <c r="G9" s="56">
        <f t="shared" si="3"/>
        <v>0.91696235490540867</v>
      </c>
      <c r="H9" s="56">
        <f t="shared" si="3"/>
        <v>0.45152855413034149</v>
      </c>
      <c r="I9" s="56">
        <f t="shared" si="3"/>
        <v>0.86526534302470826</v>
      </c>
      <c r="J9" s="56">
        <f t="shared" si="3"/>
        <v>0.91960680293166186</v>
      </c>
      <c r="K9" s="56">
        <f t="shared" si="3"/>
        <v>0.90959828450910307</v>
      </c>
      <c r="L9" s="57">
        <f t="shared" si="3"/>
        <v>0.87249095243888353</v>
      </c>
      <c r="M9" s="58">
        <f t="shared" si="3"/>
        <v>0.69817660894271993</v>
      </c>
      <c r="N9" s="56">
        <f t="shared" si="3"/>
        <v>0.83335100463079737</v>
      </c>
      <c r="O9" s="57">
        <f t="shared" si="3"/>
        <v>0.77181822036519176</v>
      </c>
      <c r="P9" s="58">
        <f t="shared" si="3"/>
        <v>0.84379629766341013</v>
      </c>
      <c r="Q9" s="57">
        <f t="shared" si="3"/>
        <v>0.77307279772177406</v>
      </c>
      <c r="R9" s="58">
        <f t="shared" si="3"/>
        <v>0.73068385387962265</v>
      </c>
      <c r="S9" s="56">
        <f t="shared" si="3"/>
        <v>0.8588816822995804</v>
      </c>
      <c r="T9" s="56">
        <f t="shared" si="3"/>
        <v>0.59386827483536453</v>
      </c>
      <c r="U9" s="56">
        <f t="shared" si="3"/>
        <v>0.6098464029097348</v>
      </c>
      <c r="V9" s="56">
        <f t="shared" si="3"/>
        <v>0.74918840004054266</v>
      </c>
      <c r="W9" s="56">
        <f t="shared" si="3"/>
        <v>0.73503511579553971</v>
      </c>
      <c r="X9" s="56">
        <f t="shared" si="3"/>
        <v>0.80640661660224278</v>
      </c>
      <c r="Y9" s="56">
        <f t="shared" si="3"/>
        <v>0.72725417665331549</v>
      </c>
      <c r="Z9" s="57">
        <f t="shared" si="3"/>
        <v>0.98648086252359046</v>
      </c>
      <c r="AA9" s="59">
        <f t="shared" si="3"/>
        <v>1</v>
      </c>
      <c r="AB9" s="58">
        <f t="shared" si="3"/>
        <v>0.99622832333736355</v>
      </c>
      <c r="AC9" s="56">
        <f t="shared" si="3"/>
        <v>0.99886278805373363</v>
      </c>
      <c r="AD9" s="56">
        <f t="shared" si="3"/>
        <v>0.93285555384567476</v>
      </c>
      <c r="AE9" s="56">
        <f t="shared" si="3"/>
        <v>0.88345160316339921</v>
      </c>
      <c r="AF9" s="56">
        <f t="shared" si="3"/>
        <v>0.89920538944112682</v>
      </c>
      <c r="AG9" s="56">
        <f t="shared" si="3"/>
        <v>0.97985455834706592</v>
      </c>
      <c r="AH9" s="56">
        <f t="shared" si="3"/>
        <v>0.99047340816921914</v>
      </c>
      <c r="AI9" s="56">
        <f t="shared" si="3"/>
        <v>0.9018822414151898</v>
      </c>
      <c r="AJ9" s="56">
        <f t="shared" si="3"/>
        <v>0.97397435967090484</v>
      </c>
      <c r="AK9" s="56">
        <f t="shared" si="3"/>
        <v>0.99443080167275577</v>
      </c>
      <c r="AL9" s="56">
        <f t="shared" si="3"/>
        <v>0.95945467661862149</v>
      </c>
      <c r="AM9" s="56">
        <f t="shared" si="3"/>
        <v>0.99894106980813735</v>
      </c>
      <c r="AN9" s="56">
        <f t="shared" si="3"/>
        <v>0.98645939424406193</v>
      </c>
      <c r="AO9" s="56">
        <f t="shared" si="3"/>
        <v>0.99784347432038656</v>
      </c>
      <c r="AP9" s="56">
        <f t="shared" si="3"/>
        <v>0.98094062319228392</v>
      </c>
      <c r="AQ9" s="56">
        <f t="shared" si="3"/>
        <v>1</v>
      </c>
    </row>
    <row r="11" spans="1:43" x14ac:dyDescent="0.25">
      <c r="A11" s="45" t="s">
        <v>158</v>
      </c>
      <c r="B11" s="45">
        <v>9</v>
      </c>
      <c r="C11" s="54">
        <v>10</v>
      </c>
      <c r="D11" s="54">
        <v>10</v>
      </c>
      <c r="E11" s="45">
        <v>11</v>
      </c>
      <c r="F11" s="45">
        <v>12</v>
      </c>
      <c r="G11" s="45">
        <v>13</v>
      </c>
      <c r="H11" s="45">
        <v>14</v>
      </c>
      <c r="I11" s="45">
        <v>15</v>
      </c>
      <c r="J11" s="45">
        <v>16</v>
      </c>
      <c r="K11" s="45">
        <v>17</v>
      </c>
      <c r="L11" s="54">
        <v>18</v>
      </c>
      <c r="M11" s="54">
        <v>18</v>
      </c>
      <c r="N11" s="45">
        <v>19</v>
      </c>
      <c r="O11" s="54">
        <v>20</v>
      </c>
      <c r="P11" s="54">
        <v>20</v>
      </c>
      <c r="Q11" s="54">
        <v>21</v>
      </c>
      <c r="R11" s="54">
        <v>21</v>
      </c>
      <c r="S11" s="45">
        <v>22</v>
      </c>
      <c r="T11" s="45">
        <v>23</v>
      </c>
      <c r="U11" s="45">
        <v>24</v>
      </c>
      <c r="V11" s="45">
        <v>25</v>
      </c>
      <c r="W11" s="45">
        <v>26</v>
      </c>
      <c r="X11" s="45">
        <v>27</v>
      </c>
      <c r="Y11" s="45">
        <v>28</v>
      </c>
      <c r="Z11" s="54">
        <v>29</v>
      </c>
      <c r="AA11" s="54">
        <v>29</v>
      </c>
      <c r="AB11" s="54">
        <v>29</v>
      </c>
      <c r="AC11" s="45">
        <v>30</v>
      </c>
      <c r="AD11" s="45">
        <v>31</v>
      </c>
      <c r="AE11" s="45">
        <v>32</v>
      </c>
      <c r="AF11" s="45">
        <v>33</v>
      </c>
      <c r="AG11" s="45">
        <v>34</v>
      </c>
      <c r="AH11" s="45">
        <v>35</v>
      </c>
      <c r="AI11" s="45">
        <v>36</v>
      </c>
      <c r="AJ11" s="45">
        <v>37</v>
      </c>
      <c r="AK11" s="45">
        <v>38</v>
      </c>
      <c r="AL11" s="45">
        <v>39</v>
      </c>
      <c r="AM11" s="45">
        <v>40</v>
      </c>
      <c r="AN11" s="45">
        <v>41</v>
      </c>
      <c r="AO11" s="45">
        <v>42</v>
      </c>
      <c r="AP11" s="45">
        <v>43</v>
      </c>
      <c r="AQ11" s="45">
        <v>44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C43B2-4BC1-4BC4-B18C-8E1F601EE191}">
  <dimension ref="A1:AQ9"/>
  <sheetViews>
    <sheetView workbookViewId="0">
      <selection activeCell="A9" sqref="A9"/>
    </sheetView>
  </sheetViews>
  <sheetFormatPr defaultRowHeight="13.8" x14ac:dyDescent="0.25"/>
  <sheetData>
    <row r="1" spans="1:43" s="26" customFormat="1" x14ac:dyDescent="0.25">
      <c r="A1" s="40" t="s">
        <v>152</v>
      </c>
      <c r="B1" s="2" t="s">
        <v>0</v>
      </c>
      <c r="C1" s="6" t="s">
        <v>1</v>
      </c>
      <c r="D1" s="7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6" t="s">
        <v>10</v>
      </c>
      <c r="M1" s="7" t="s">
        <v>11</v>
      </c>
      <c r="N1" s="2" t="s">
        <v>12</v>
      </c>
      <c r="O1" s="6" t="s">
        <v>13</v>
      </c>
      <c r="P1" s="7" t="s">
        <v>14</v>
      </c>
      <c r="Q1" s="6" t="s">
        <v>15</v>
      </c>
      <c r="R1" s="7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6" t="s">
        <v>24</v>
      </c>
      <c r="AA1" s="8" t="s">
        <v>25</v>
      </c>
      <c r="AB1" s="7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</row>
    <row r="2" spans="1:43" s="26" customFormat="1" x14ac:dyDescent="0.25">
      <c r="A2" s="1" t="s">
        <v>42</v>
      </c>
      <c r="B2" s="27">
        <v>91403597</v>
      </c>
      <c r="C2" s="27">
        <v>24878495</v>
      </c>
      <c r="D2" s="27">
        <v>7996674</v>
      </c>
      <c r="E2" s="27">
        <v>21100138</v>
      </c>
      <c r="F2" s="27">
        <v>3105340</v>
      </c>
      <c r="G2" s="27">
        <v>198277318</v>
      </c>
      <c r="H2" s="27">
        <v>139566744</v>
      </c>
      <c r="I2" s="27">
        <v>42892069</v>
      </c>
      <c r="J2" s="27">
        <v>78963743</v>
      </c>
      <c r="K2" s="27">
        <v>110143400</v>
      </c>
      <c r="L2" s="27">
        <v>189087139.42999998</v>
      </c>
      <c r="M2" s="27">
        <v>67302202.170000002</v>
      </c>
      <c r="N2" s="27">
        <v>64097335.400000006</v>
      </c>
      <c r="O2" s="27">
        <v>96346752</v>
      </c>
      <c r="P2" s="28">
        <v>71248319</v>
      </c>
      <c r="Q2" s="27">
        <v>55996011.960000001</v>
      </c>
      <c r="R2" s="27">
        <v>77327826.039999992</v>
      </c>
      <c r="S2" s="27">
        <v>72933514</v>
      </c>
      <c r="T2" s="28">
        <v>80458064</v>
      </c>
      <c r="U2" s="28">
        <v>69466364</v>
      </c>
      <c r="V2" s="27">
        <v>98232284</v>
      </c>
      <c r="W2" s="27">
        <v>82751666.400000006</v>
      </c>
      <c r="X2" s="27">
        <v>23340213.600000001</v>
      </c>
      <c r="Y2" s="27">
        <v>5300641</v>
      </c>
      <c r="Z2" s="27">
        <v>41685852</v>
      </c>
      <c r="AA2" s="27">
        <v>4831125</v>
      </c>
      <c r="AB2" s="27">
        <v>3854330</v>
      </c>
      <c r="AC2" s="27">
        <v>156093902</v>
      </c>
      <c r="AD2" s="27">
        <v>127792868</v>
      </c>
      <c r="AE2" s="27">
        <v>99932107</v>
      </c>
      <c r="AF2" s="27">
        <v>33485758</v>
      </c>
      <c r="AG2" s="27">
        <v>17631948</v>
      </c>
      <c r="AH2" s="28">
        <v>62475730</v>
      </c>
      <c r="AI2" s="28">
        <v>2150299</v>
      </c>
      <c r="AJ2" s="27">
        <v>66448323</v>
      </c>
      <c r="AK2" s="27">
        <v>46949365</v>
      </c>
      <c r="AL2" s="27">
        <v>23457007</v>
      </c>
      <c r="AM2" s="27">
        <v>56545704</v>
      </c>
      <c r="AN2" s="27">
        <v>30768804</v>
      </c>
      <c r="AO2" s="27">
        <v>37224828</v>
      </c>
      <c r="AP2" s="27">
        <v>9623675</v>
      </c>
      <c r="AQ2" s="28">
        <v>25472461</v>
      </c>
    </row>
    <row r="3" spans="1:43" s="26" customFormat="1" x14ac:dyDescent="0.25">
      <c r="A3" s="5" t="s">
        <v>43</v>
      </c>
      <c r="B3" s="26">
        <v>10154678</v>
      </c>
      <c r="C3" s="26">
        <v>390959</v>
      </c>
      <c r="D3" s="26">
        <v>17733092</v>
      </c>
      <c r="E3" s="26">
        <v>11849619.800000001</v>
      </c>
      <c r="F3" s="26">
        <v>303381.2</v>
      </c>
      <c r="G3" s="26">
        <v>5085606</v>
      </c>
      <c r="H3" s="26">
        <v>2220372</v>
      </c>
      <c r="I3" s="26">
        <v>989807</v>
      </c>
      <c r="J3" s="26">
        <v>1763671</v>
      </c>
      <c r="K3" s="26">
        <v>6864504</v>
      </c>
      <c r="L3" s="26">
        <v>6619653.0899999999</v>
      </c>
      <c r="M3" s="26">
        <v>2356147.71</v>
      </c>
      <c r="N3" s="26">
        <v>2243950.2000000002</v>
      </c>
      <c r="O3" s="26">
        <v>1207335</v>
      </c>
      <c r="P3" s="26">
        <v>2058393</v>
      </c>
      <c r="Q3" s="26">
        <v>8284660.4399999995</v>
      </c>
      <c r="R3" s="26">
        <v>11440721.559999999</v>
      </c>
      <c r="S3" s="26">
        <v>1221917</v>
      </c>
      <c r="T3" s="26">
        <v>6058729</v>
      </c>
      <c r="U3" s="26">
        <v>1455140</v>
      </c>
      <c r="V3" s="26">
        <v>5150360</v>
      </c>
      <c r="W3" s="26">
        <v>4662372.0000000009</v>
      </c>
      <c r="X3" s="26">
        <v>1315028</v>
      </c>
      <c r="Y3" s="26">
        <v>3714510</v>
      </c>
      <c r="Z3" s="26">
        <v>350957</v>
      </c>
      <c r="AA3" s="26">
        <v>23890</v>
      </c>
      <c r="AB3" s="26">
        <v>214</v>
      </c>
      <c r="AC3" s="26">
        <v>84591637</v>
      </c>
      <c r="AD3" s="26">
        <v>866346</v>
      </c>
      <c r="AE3" s="26">
        <v>2577227</v>
      </c>
      <c r="AF3" s="26">
        <v>0</v>
      </c>
      <c r="AG3" s="26">
        <v>3520108</v>
      </c>
      <c r="AH3" s="26">
        <v>1311790</v>
      </c>
      <c r="AI3" s="26">
        <v>0</v>
      </c>
      <c r="AJ3" s="26">
        <v>518765</v>
      </c>
      <c r="AK3" s="26">
        <v>34089834</v>
      </c>
      <c r="AL3" s="26">
        <v>88982</v>
      </c>
      <c r="AM3" s="26">
        <v>180656</v>
      </c>
      <c r="AN3" s="26">
        <v>122202</v>
      </c>
      <c r="AO3" s="26">
        <v>6005</v>
      </c>
      <c r="AP3" s="26">
        <v>892107</v>
      </c>
      <c r="AQ3" s="26">
        <v>0</v>
      </c>
    </row>
    <row r="4" spans="1:43" s="26" customFormat="1" x14ac:dyDescent="0.25">
      <c r="A4" s="5" t="s">
        <v>44</v>
      </c>
      <c r="B4" s="26">
        <v>1830542</v>
      </c>
      <c r="C4" s="26">
        <v>79475</v>
      </c>
      <c r="D4" s="26">
        <v>3721</v>
      </c>
      <c r="E4" s="26">
        <v>76605.399999999994</v>
      </c>
      <c r="F4" s="26">
        <v>39847.600000000006</v>
      </c>
      <c r="G4" s="26">
        <v>36499148</v>
      </c>
      <c r="H4" s="26">
        <v>12487954</v>
      </c>
      <c r="I4" s="26">
        <v>2485217</v>
      </c>
      <c r="J4" s="26">
        <v>9938374</v>
      </c>
      <c r="K4" s="26">
        <v>4454452</v>
      </c>
      <c r="L4" s="26">
        <v>17491322.309999999</v>
      </c>
      <c r="M4" s="26">
        <v>6225724.8899999997</v>
      </c>
      <c r="N4" s="26">
        <v>5929261.8000000007</v>
      </c>
      <c r="O4" s="26">
        <v>2344985</v>
      </c>
      <c r="P4" s="26">
        <v>3902013</v>
      </c>
      <c r="Q4" s="26">
        <v>4421511.78</v>
      </c>
      <c r="R4" s="26">
        <v>6105897.2199999997</v>
      </c>
      <c r="S4" s="26">
        <v>3087234</v>
      </c>
      <c r="T4" s="26">
        <v>6411630</v>
      </c>
      <c r="U4" s="26">
        <v>4704157</v>
      </c>
      <c r="V4" s="26">
        <v>4459968</v>
      </c>
      <c r="W4" s="26">
        <v>4912752.78</v>
      </c>
      <c r="X4" s="26">
        <v>1385648.22</v>
      </c>
      <c r="Y4" s="26">
        <v>169965</v>
      </c>
      <c r="Z4" s="26">
        <v>83522</v>
      </c>
      <c r="AA4" s="26">
        <v>54240</v>
      </c>
      <c r="AB4" s="26">
        <v>3192</v>
      </c>
      <c r="AC4" s="26">
        <v>0</v>
      </c>
      <c r="AD4" s="26">
        <v>19939463</v>
      </c>
      <c r="AE4" s="26">
        <v>3765998</v>
      </c>
      <c r="AF4" s="26">
        <v>48305</v>
      </c>
      <c r="AG4" s="26">
        <v>164671</v>
      </c>
      <c r="AH4" s="26">
        <v>1124</v>
      </c>
      <c r="AI4" s="26">
        <v>354623</v>
      </c>
      <c r="AJ4" s="26">
        <v>307552</v>
      </c>
      <c r="AK4" s="26">
        <v>0</v>
      </c>
      <c r="AL4" s="26">
        <v>0</v>
      </c>
      <c r="AM4" s="26">
        <v>0</v>
      </c>
      <c r="AN4" s="26">
        <v>0</v>
      </c>
      <c r="AO4" s="26">
        <v>0</v>
      </c>
      <c r="AP4" s="26">
        <v>9653</v>
      </c>
      <c r="AQ4" s="26">
        <v>1263854</v>
      </c>
    </row>
    <row r="5" spans="1:43" s="26" customFormat="1" x14ac:dyDescent="0.25">
      <c r="A5" s="1" t="s">
        <v>45</v>
      </c>
      <c r="B5" s="4">
        <f>B2+B3-B4</f>
        <v>99727733</v>
      </c>
      <c r="C5" s="4">
        <f t="shared" ref="C5:F5" si="0">C2+C3-C4</f>
        <v>25189979</v>
      </c>
      <c r="D5" s="4">
        <f t="shared" si="0"/>
        <v>25726045</v>
      </c>
      <c r="E5" s="4">
        <f t="shared" si="0"/>
        <v>32873152.400000002</v>
      </c>
      <c r="F5" s="4">
        <f t="shared" si="0"/>
        <v>3368873.6</v>
      </c>
      <c r="G5" s="4">
        <f>G2+G3-G4</f>
        <v>166863776</v>
      </c>
      <c r="H5" s="4">
        <f t="shared" ref="H5:AQ5" si="1">H2+H3-H4</f>
        <v>129299162</v>
      </c>
      <c r="I5" s="4">
        <f t="shared" si="1"/>
        <v>41396659</v>
      </c>
      <c r="J5" s="4">
        <f t="shared" si="1"/>
        <v>70789040</v>
      </c>
      <c r="K5" s="4">
        <f t="shared" si="1"/>
        <v>112553452</v>
      </c>
      <c r="L5" s="4">
        <f t="shared" si="1"/>
        <v>178215470.20999998</v>
      </c>
      <c r="M5" s="4">
        <f t="shared" si="1"/>
        <v>63432624.989999995</v>
      </c>
      <c r="N5" s="4">
        <f t="shared" si="1"/>
        <v>60412023.800000012</v>
      </c>
      <c r="O5" s="4">
        <f t="shared" si="1"/>
        <v>95209102</v>
      </c>
      <c r="P5" s="4">
        <f t="shared" si="1"/>
        <v>69404699</v>
      </c>
      <c r="Q5" s="4">
        <f t="shared" si="1"/>
        <v>59859160.619999997</v>
      </c>
      <c r="R5" s="4">
        <f t="shared" si="1"/>
        <v>82662650.379999995</v>
      </c>
      <c r="S5" s="4">
        <f t="shared" si="1"/>
        <v>71068197</v>
      </c>
      <c r="T5" s="4">
        <f t="shared" si="1"/>
        <v>80105163</v>
      </c>
      <c r="U5" s="4">
        <f t="shared" si="1"/>
        <v>66217347</v>
      </c>
      <c r="V5" s="4">
        <f t="shared" si="1"/>
        <v>98922676</v>
      </c>
      <c r="W5" s="4">
        <f t="shared" si="1"/>
        <v>82501285.620000005</v>
      </c>
      <c r="X5" s="4">
        <f t="shared" si="1"/>
        <v>23269593.380000003</v>
      </c>
      <c r="Y5" s="4">
        <f t="shared" si="1"/>
        <v>8845186</v>
      </c>
      <c r="Z5" s="4">
        <f t="shared" si="1"/>
        <v>41953287</v>
      </c>
      <c r="AA5" s="4">
        <f t="shared" si="1"/>
        <v>4800775</v>
      </c>
      <c r="AB5" s="4">
        <f t="shared" si="1"/>
        <v>3851352</v>
      </c>
      <c r="AC5" s="4">
        <f t="shared" si="1"/>
        <v>240685539</v>
      </c>
      <c r="AD5" s="4">
        <f t="shared" si="1"/>
        <v>108719751</v>
      </c>
      <c r="AE5" s="4">
        <f t="shared" si="1"/>
        <v>98743336</v>
      </c>
      <c r="AF5" s="4">
        <f t="shared" si="1"/>
        <v>33437453</v>
      </c>
      <c r="AG5" s="4">
        <f t="shared" si="1"/>
        <v>20987385</v>
      </c>
      <c r="AH5" s="4">
        <f t="shared" si="1"/>
        <v>63786396</v>
      </c>
      <c r="AI5" s="4">
        <f t="shared" si="1"/>
        <v>1795676</v>
      </c>
      <c r="AJ5" s="4">
        <f t="shared" si="1"/>
        <v>66659536</v>
      </c>
      <c r="AK5" s="4">
        <f t="shared" si="1"/>
        <v>81039199</v>
      </c>
      <c r="AL5" s="4">
        <f t="shared" si="1"/>
        <v>23545989</v>
      </c>
      <c r="AM5" s="4">
        <f t="shared" si="1"/>
        <v>56726360</v>
      </c>
      <c r="AN5" s="4">
        <f t="shared" si="1"/>
        <v>30891006</v>
      </c>
      <c r="AO5" s="4">
        <f t="shared" si="1"/>
        <v>37230833</v>
      </c>
      <c r="AP5" s="4">
        <f t="shared" si="1"/>
        <v>10506129</v>
      </c>
      <c r="AQ5" s="4">
        <f t="shared" si="1"/>
        <v>24208607</v>
      </c>
    </row>
    <row r="6" spans="1:43" s="32" customFormat="1" x14ac:dyDescent="0.25">
      <c r="A6" s="41" t="s">
        <v>157</v>
      </c>
      <c r="B6" s="26">
        <v>0.92264310370207114</v>
      </c>
      <c r="C6" s="26">
        <v>0.92264310370207114</v>
      </c>
      <c r="D6" s="26">
        <v>0.36528283641443882</v>
      </c>
      <c r="E6" s="26">
        <v>0.36528283641443882</v>
      </c>
      <c r="F6" s="26">
        <v>0.79481412361454873</v>
      </c>
      <c r="G6" s="26">
        <v>4.1179017958701394E-2</v>
      </c>
      <c r="H6" s="26">
        <v>4.6047094683446789E-2</v>
      </c>
      <c r="I6" s="26">
        <v>6.6032964780805059E-2</v>
      </c>
      <c r="J6" s="26">
        <v>4.3100801991970111E-2</v>
      </c>
      <c r="K6" s="26">
        <v>0.36528283641443882</v>
      </c>
      <c r="L6" s="26">
        <v>9.5349466148421241E-2</v>
      </c>
      <c r="M6" s="26">
        <v>9.5349466129747026E-2</v>
      </c>
      <c r="N6" s="26">
        <v>9.53494662233796E-2</v>
      </c>
      <c r="O6" s="26">
        <v>3.8301419287932972E-2</v>
      </c>
      <c r="P6" s="26">
        <v>5.5824323183095756E-2</v>
      </c>
      <c r="Q6" s="26">
        <v>0.34392213718009362</v>
      </c>
      <c r="R6" s="26">
        <v>0.34392213734473903</v>
      </c>
      <c r="S6" s="26">
        <v>5.0885358434403088E-2</v>
      </c>
      <c r="T6" s="26">
        <v>0.1857558784625922</v>
      </c>
      <c r="U6" s="26">
        <v>4.8437912494190133E-2</v>
      </c>
      <c r="V6" s="26">
        <v>0.13528390617562883</v>
      </c>
      <c r="W6" s="26">
        <v>0.18695400046845587</v>
      </c>
      <c r="X6" s="26">
        <v>0.18695399879797125</v>
      </c>
      <c r="Y6" s="26">
        <v>0.34392213734473903</v>
      </c>
      <c r="Z6" s="26">
        <v>0.80746236984189435</v>
      </c>
      <c r="AA6" s="26">
        <v>7.0628138583124264E-2</v>
      </c>
      <c r="AB6" s="26">
        <v>6.7432672792734332E-3</v>
      </c>
      <c r="AC6" s="26">
        <v>0.80746236984189435</v>
      </c>
      <c r="AD6" s="26">
        <v>9.1883076919272097E-3</v>
      </c>
      <c r="AE6" s="26">
        <v>0.12776360676325851</v>
      </c>
      <c r="AF6" s="26">
        <v>0</v>
      </c>
      <c r="AG6" s="26">
        <v>0.25128180923105892</v>
      </c>
      <c r="AH6" s="26">
        <v>0.25128180923105892</v>
      </c>
      <c r="AI6" s="26">
        <v>0</v>
      </c>
      <c r="AJ6" s="26">
        <v>0.18187629838071123</v>
      </c>
      <c r="AK6" s="26">
        <v>0.25128180923105892</v>
      </c>
      <c r="AL6" s="26">
        <v>0.18187629838071123</v>
      </c>
      <c r="AM6" s="26">
        <v>0.18187629838071123</v>
      </c>
      <c r="AN6" s="26">
        <v>0.18187629838071123</v>
      </c>
      <c r="AO6" s="26">
        <v>0.18187629838071123</v>
      </c>
      <c r="AP6" s="26">
        <v>0.92264299999999999</v>
      </c>
      <c r="AQ6" s="26">
        <v>0</v>
      </c>
    </row>
    <row r="7" spans="1:43" s="26" customFormat="1" x14ac:dyDescent="0.25">
      <c r="A7" s="1" t="s">
        <v>47</v>
      </c>
      <c r="B7" s="1">
        <f>B3*(1-B6)</f>
        <v>785534.37298485963</v>
      </c>
      <c r="C7" s="1">
        <f t="shared" ref="C7:AQ7" si="2">C3*(1-C6)</f>
        <v>30243.374819741966</v>
      </c>
      <c r="D7" s="1">
        <f t="shared" si="2"/>
        <v>11255497.855841806</v>
      </c>
      <c r="E7" s="1">
        <f t="shared" si="2"/>
        <v>7521157.0690233056</v>
      </c>
      <c r="F7" s="1">
        <f t="shared" si="2"/>
        <v>62249.537400869871</v>
      </c>
      <c r="G7" s="1">
        <f t="shared" si="2"/>
        <v>4876185.7391951205</v>
      </c>
      <c r="H7" s="1">
        <f t="shared" si="2"/>
        <v>2118130.3202835256</v>
      </c>
      <c r="I7" s="1">
        <f t="shared" si="2"/>
        <v>924447.10922920564</v>
      </c>
      <c r="J7" s="1">
        <f t="shared" si="2"/>
        <v>1687655.3654500202</v>
      </c>
      <c r="K7" s="1">
        <f t="shared" si="2"/>
        <v>4357018.5083017386</v>
      </c>
      <c r="L7" s="1">
        <f t="shared" si="2"/>
        <v>5988472.7017807532</v>
      </c>
      <c r="M7" s="1">
        <f t="shared" si="2"/>
        <v>2131490.2837286741</v>
      </c>
      <c r="N7" s="1">
        <f t="shared" si="2"/>
        <v>2029990.7461981543</v>
      </c>
      <c r="O7" s="1">
        <f t="shared" si="2"/>
        <v>1161092.3559440034</v>
      </c>
      <c r="P7" s="1">
        <f t="shared" si="2"/>
        <v>1943484.6039301781</v>
      </c>
      <c r="Q7" s="1">
        <f t="shared" si="2"/>
        <v>5435382.3156638257</v>
      </c>
      <c r="R7" s="1">
        <f t="shared" si="2"/>
        <v>7506004.1483187629</v>
      </c>
      <c r="S7" s="1">
        <f t="shared" si="2"/>
        <v>1159739.3154779095</v>
      </c>
      <c r="T7" s="1">
        <f t="shared" si="2"/>
        <v>4933284.4722382175</v>
      </c>
      <c r="U7" s="1">
        <f t="shared" si="2"/>
        <v>1384656.0560132042</v>
      </c>
      <c r="V7" s="1">
        <f t="shared" si="2"/>
        <v>4453599.1809892887</v>
      </c>
      <c r="W7" s="1">
        <f t="shared" si="2"/>
        <v>3790722.9029278853</v>
      </c>
      <c r="X7" s="1">
        <f t="shared" si="2"/>
        <v>1069178.2568687014</v>
      </c>
      <c r="Y7" s="1">
        <f t="shared" si="2"/>
        <v>2437007.7816115934</v>
      </c>
      <c r="Z7" s="1">
        <f t="shared" si="2"/>
        <v>67572.42906739829</v>
      </c>
      <c r="AA7" s="1">
        <f t="shared" si="2"/>
        <v>22202.693769249163</v>
      </c>
      <c r="AB7" s="1">
        <f t="shared" si="2"/>
        <v>212.55694080223549</v>
      </c>
      <c r="AC7" s="1">
        <f t="shared" si="2"/>
        <v>16287073.319174726</v>
      </c>
      <c r="AD7" s="1">
        <f t="shared" si="2"/>
        <v>858385.74638432963</v>
      </c>
      <c r="AE7" s="1">
        <f t="shared" si="2"/>
        <v>2247951.1830323478</v>
      </c>
      <c r="AF7" s="1">
        <f t="shared" si="2"/>
        <v>0</v>
      </c>
      <c r="AG7" s="1">
        <f t="shared" si="2"/>
        <v>2635568.8930712757</v>
      </c>
      <c r="AH7" s="1">
        <f t="shared" si="2"/>
        <v>982161.03546878917</v>
      </c>
      <c r="AI7" s="1">
        <f t="shared" si="2"/>
        <v>0</v>
      </c>
      <c r="AJ7" s="1">
        <f t="shared" si="2"/>
        <v>424413.94207053038</v>
      </c>
      <c r="AK7" s="1">
        <f t="shared" si="2"/>
        <v>25523678.836093534</v>
      </c>
      <c r="AL7" s="1">
        <f t="shared" si="2"/>
        <v>72798.283217487551</v>
      </c>
      <c r="AM7" s="1">
        <f t="shared" si="2"/>
        <v>147798.95543973424</v>
      </c>
      <c r="AN7" s="1">
        <f t="shared" si="2"/>
        <v>99976.352585280329</v>
      </c>
      <c r="AO7" s="1">
        <f t="shared" si="2"/>
        <v>4912.832828223829</v>
      </c>
      <c r="AP7" s="1">
        <f t="shared" si="2"/>
        <v>69010.721199000007</v>
      </c>
      <c r="AQ7" s="1">
        <f t="shared" si="2"/>
        <v>0</v>
      </c>
    </row>
    <row r="8" spans="1:43" s="26" customFormat="1" x14ac:dyDescent="0.25">
      <c r="A8" s="1" t="s">
        <v>48</v>
      </c>
      <c r="B8" s="4">
        <f>B5-B7</f>
        <v>98942198.627015144</v>
      </c>
      <c r="C8" s="4">
        <f t="shared" ref="C8:AQ8" si="3">C5-C7</f>
        <v>25159735.625180259</v>
      </c>
      <c r="D8" s="4">
        <f t="shared" si="3"/>
        <v>14470547.144158194</v>
      </c>
      <c r="E8" s="4">
        <f t="shared" si="3"/>
        <v>25351995.330976695</v>
      </c>
      <c r="F8" s="4">
        <f t="shared" si="3"/>
        <v>3306624.0625991304</v>
      </c>
      <c r="G8" s="4">
        <f t="shared" si="3"/>
        <v>161987590.26080489</v>
      </c>
      <c r="H8" s="4">
        <f t="shared" si="3"/>
        <v>127181031.67971647</v>
      </c>
      <c r="I8" s="4">
        <f t="shared" si="3"/>
        <v>40472211.890770793</v>
      </c>
      <c r="J8" s="4">
        <f t="shared" si="3"/>
        <v>69101384.634549975</v>
      </c>
      <c r="K8" s="4">
        <f t="shared" si="3"/>
        <v>108196433.49169827</v>
      </c>
      <c r="L8" s="4">
        <f t="shared" si="3"/>
        <v>172226997.50821921</v>
      </c>
      <c r="M8" s="4">
        <f t="shared" si="3"/>
        <v>61301134.706271321</v>
      </c>
      <c r="N8" s="4">
        <f t="shared" si="3"/>
        <v>58382033.053801857</v>
      </c>
      <c r="O8" s="4">
        <f t="shared" si="3"/>
        <v>94048009.644055992</v>
      </c>
      <c r="P8" s="4">
        <f t="shared" si="3"/>
        <v>67461214.396069825</v>
      </c>
      <c r="Q8" s="4">
        <f t="shared" si="3"/>
        <v>54423778.304336175</v>
      </c>
      <c r="R8" s="4">
        <f t="shared" si="3"/>
        <v>75156646.231681228</v>
      </c>
      <c r="S8" s="4">
        <f t="shared" si="3"/>
        <v>69908457.684522092</v>
      </c>
      <c r="T8" s="4">
        <f t="shared" si="3"/>
        <v>75171878.527761787</v>
      </c>
      <c r="U8" s="4">
        <f t="shared" si="3"/>
        <v>64832690.943986796</v>
      </c>
      <c r="V8" s="4">
        <f t="shared" si="3"/>
        <v>94469076.819010705</v>
      </c>
      <c r="W8" s="4">
        <f t="shared" si="3"/>
        <v>78710562.717072114</v>
      </c>
      <c r="X8" s="4">
        <f t="shared" si="3"/>
        <v>22200415.123131301</v>
      </c>
      <c r="Y8" s="4">
        <f t="shared" si="3"/>
        <v>6408178.2183884066</v>
      </c>
      <c r="Z8" s="4">
        <f t="shared" si="3"/>
        <v>41885714.570932604</v>
      </c>
      <c r="AA8" s="4">
        <f t="shared" si="3"/>
        <v>4778572.3062307509</v>
      </c>
      <c r="AB8" s="4">
        <f t="shared" si="3"/>
        <v>3851139.4430591976</v>
      </c>
      <c r="AC8" s="4">
        <f t="shared" si="3"/>
        <v>224398465.68082526</v>
      </c>
      <c r="AD8" s="4">
        <f t="shared" si="3"/>
        <v>107861365.25361568</v>
      </c>
      <c r="AE8" s="4">
        <f t="shared" si="3"/>
        <v>96495384.816967651</v>
      </c>
      <c r="AF8" s="4">
        <f t="shared" si="3"/>
        <v>33437453</v>
      </c>
      <c r="AG8" s="4">
        <f t="shared" si="3"/>
        <v>18351816.106928725</v>
      </c>
      <c r="AH8" s="4">
        <f t="shared" si="3"/>
        <v>62804234.964531213</v>
      </c>
      <c r="AI8" s="4">
        <f t="shared" si="3"/>
        <v>1795676</v>
      </c>
      <c r="AJ8" s="4">
        <f t="shared" si="3"/>
        <v>66235122.057929471</v>
      </c>
      <c r="AK8" s="4">
        <f t="shared" si="3"/>
        <v>55515520.16390647</v>
      </c>
      <c r="AL8" s="4">
        <f t="shared" si="3"/>
        <v>23473190.716782514</v>
      </c>
      <c r="AM8" s="4">
        <f t="shared" si="3"/>
        <v>56578561.044560269</v>
      </c>
      <c r="AN8" s="4">
        <f t="shared" si="3"/>
        <v>30791029.647414718</v>
      </c>
      <c r="AO8" s="4">
        <f t="shared" si="3"/>
        <v>37225920.167171776</v>
      </c>
      <c r="AP8" s="4">
        <f t="shared" si="3"/>
        <v>10437118.278801</v>
      </c>
      <c r="AQ8" s="4">
        <f t="shared" si="3"/>
        <v>24208607</v>
      </c>
    </row>
    <row r="9" spans="1:43" s="26" customFormat="1" x14ac:dyDescent="0.25">
      <c r="A9" s="3" t="s">
        <v>49</v>
      </c>
      <c r="B9" s="1">
        <f>B8/B5</f>
        <v>0.99212321037133311</v>
      </c>
      <c r="C9" s="1">
        <f t="shared" ref="C9:F9" si="4">C8/C5</f>
        <v>0.99879938864499485</v>
      </c>
      <c r="D9" s="1">
        <f t="shared" si="4"/>
        <v>0.56248627195350831</v>
      </c>
      <c r="E9" s="1">
        <f t="shared" si="4"/>
        <v>0.77120669847826018</v>
      </c>
      <c r="F9" s="1">
        <f t="shared" si="4"/>
        <v>0.9815221510831188</v>
      </c>
      <c r="G9" s="1">
        <f>G8/G5</f>
        <v>0.97077744579389658</v>
      </c>
      <c r="H9" s="1">
        <f t="shared" ref="H9:AQ9" si="5">H8/H5</f>
        <v>0.98361837549818354</v>
      </c>
      <c r="I9" s="1">
        <f t="shared" si="5"/>
        <v>0.9776685575222579</v>
      </c>
      <c r="J9" s="1">
        <f t="shared" si="5"/>
        <v>0.97615936922650703</v>
      </c>
      <c r="K9" s="1">
        <f t="shared" si="5"/>
        <v>0.96128933914615311</v>
      </c>
      <c r="L9" s="1">
        <f t="shared" si="5"/>
        <v>0.96639757090265921</v>
      </c>
      <c r="M9" s="1">
        <f t="shared" si="5"/>
        <v>0.96639757090196565</v>
      </c>
      <c r="N9" s="1">
        <f t="shared" si="5"/>
        <v>0.96639757090544354</v>
      </c>
      <c r="O9" s="1">
        <f t="shared" si="5"/>
        <v>0.98780481769543416</v>
      </c>
      <c r="P9" s="1">
        <f t="shared" si="5"/>
        <v>0.9719977950782529</v>
      </c>
      <c r="Q9" s="1">
        <f t="shared" si="5"/>
        <v>0.90919715112330246</v>
      </c>
      <c r="R9" s="1">
        <f t="shared" si="5"/>
        <v>0.90919715114608979</v>
      </c>
      <c r="S9" s="1">
        <f t="shared" si="5"/>
        <v>0.98368131788290747</v>
      </c>
      <c r="T9" s="1">
        <f t="shared" si="5"/>
        <v>0.93841490002038674</v>
      </c>
      <c r="U9" s="1">
        <f t="shared" si="5"/>
        <v>0.97908922482180982</v>
      </c>
      <c r="V9" s="1">
        <f t="shared" si="5"/>
        <v>0.95497898600125519</v>
      </c>
      <c r="W9" s="1">
        <f t="shared" si="5"/>
        <v>0.95405255961236879</v>
      </c>
      <c r="X9" s="1">
        <f t="shared" si="5"/>
        <v>0.95405255951796519</v>
      </c>
      <c r="Y9" s="1">
        <f t="shared" si="5"/>
        <v>0.72448201975497251</v>
      </c>
      <c r="Z9" s="1">
        <f t="shared" si="5"/>
        <v>0.99838934124357415</v>
      </c>
      <c r="AA9" s="1">
        <f t="shared" si="5"/>
        <v>0.99537518551291215</v>
      </c>
      <c r="AB9" s="1">
        <f t="shared" si="5"/>
        <v>0.99994480978606937</v>
      </c>
      <c r="AC9" s="1">
        <f t="shared" si="5"/>
        <v>0.93233048654753314</v>
      </c>
      <c r="AD9" s="1">
        <f t="shared" si="5"/>
        <v>0.99210460161572367</v>
      </c>
      <c r="AE9" s="5">
        <f t="shared" si="5"/>
        <v>0.97723440108371107</v>
      </c>
      <c r="AF9" s="5">
        <f t="shared" si="5"/>
        <v>1</v>
      </c>
      <c r="AG9" s="5">
        <f t="shared" si="5"/>
        <v>0.87442128244794315</v>
      </c>
      <c r="AH9" s="1">
        <f t="shared" si="5"/>
        <v>0.98460234317880591</v>
      </c>
      <c r="AI9" s="1">
        <f t="shared" si="5"/>
        <v>1</v>
      </c>
      <c r="AJ9" s="1">
        <f t="shared" si="5"/>
        <v>0.99363310986637332</v>
      </c>
      <c r="AK9" s="29">
        <f t="shared" si="5"/>
        <v>0.68504527252183811</v>
      </c>
      <c r="AL9" s="1">
        <f t="shared" si="5"/>
        <v>0.99690825120076776</v>
      </c>
      <c r="AM9" s="1">
        <f t="shared" si="5"/>
        <v>0.99739452777439397</v>
      </c>
      <c r="AN9" s="1">
        <f t="shared" si="5"/>
        <v>0.99676357731485721</v>
      </c>
      <c r="AO9" s="1">
        <f t="shared" si="5"/>
        <v>0.99986804397236495</v>
      </c>
      <c r="AP9" s="1">
        <f t="shared" si="5"/>
        <v>0.99343138455667157</v>
      </c>
      <c r="AQ9" s="1">
        <f t="shared" si="5"/>
        <v>1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09BF6-32B5-4CCB-B341-914471750480}">
  <dimension ref="A1:AQ2"/>
  <sheetViews>
    <sheetView tabSelected="1" workbookViewId="0">
      <selection activeCell="E18" sqref="E18"/>
    </sheetView>
  </sheetViews>
  <sheetFormatPr defaultRowHeight="13.8" x14ac:dyDescent="0.25"/>
  <cols>
    <col min="1" max="1" width="24.88671875" style="45" customWidth="1"/>
    <col min="2" max="26" width="10.109375" style="45" customWidth="1"/>
    <col min="27" max="27" width="13.6640625" style="45" customWidth="1"/>
    <col min="28" max="28" width="10.5546875" style="45" customWidth="1"/>
    <col min="29" max="43" width="10.109375" style="45" customWidth="1"/>
    <col min="44" max="16384" width="8.88671875" style="45"/>
  </cols>
  <sheetData>
    <row r="1" spans="1:43" s="44" customFormat="1" x14ac:dyDescent="0.25">
      <c r="A1" s="60" t="s">
        <v>159</v>
      </c>
      <c r="B1" s="44" t="s">
        <v>0</v>
      </c>
      <c r="C1" s="43" t="s">
        <v>1</v>
      </c>
      <c r="D1" s="42" t="s">
        <v>2</v>
      </c>
      <c r="E1" s="44" t="s">
        <v>3</v>
      </c>
      <c r="F1" s="44" t="s">
        <v>4</v>
      </c>
      <c r="G1" s="44" t="s">
        <v>5</v>
      </c>
      <c r="H1" s="44" t="s">
        <v>6</v>
      </c>
      <c r="I1" s="44" t="s">
        <v>7</v>
      </c>
      <c r="J1" s="44" t="s">
        <v>8</v>
      </c>
      <c r="K1" s="44" t="s">
        <v>9</v>
      </c>
      <c r="L1" s="43" t="s">
        <v>10</v>
      </c>
      <c r="M1" s="42" t="s">
        <v>11</v>
      </c>
      <c r="N1" s="44" t="s">
        <v>12</v>
      </c>
      <c r="O1" s="43" t="s">
        <v>13</v>
      </c>
      <c r="P1" s="42" t="s">
        <v>14</v>
      </c>
      <c r="Q1" s="43" t="s">
        <v>15</v>
      </c>
      <c r="R1" s="42" t="s">
        <v>16</v>
      </c>
      <c r="S1" s="44" t="s">
        <v>17</v>
      </c>
      <c r="T1" s="44" t="s">
        <v>18</v>
      </c>
      <c r="U1" s="44" t="s">
        <v>19</v>
      </c>
      <c r="V1" s="44" t="s">
        <v>20</v>
      </c>
      <c r="W1" s="44" t="s">
        <v>21</v>
      </c>
      <c r="X1" s="44" t="s">
        <v>22</v>
      </c>
      <c r="Y1" s="44" t="s">
        <v>23</v>
      </c>
      <c r="Z1" s="43" t="s">
        <v>24</v>
      </c>
      <c r="AA1" s="46" t="s">
        <v>25</v>
      </c>
      <c r="AB1" s="42" t="s">
        <v>26</v>
      </c>
      <c r="AC1" s="44" t="s">
        <v>27</v>
      </c>
      <c r="AD1" s="44" t="s">
        <v>28</v>
      </c>
      <c r="AE1" s="44" t="s">
        <v>29</v>
      </c>
      <c r="AF1" s="44" t="s">
        <v>30</v>
      </c>
      <c r="AG1" s="44" t="s">
        <v>31</v>
      </c>
      <c r="AH1" s="44" t="s">
        <v>32</v>
      </c>
      <c r="AI1" s="44" t="s">
        <v>33</v>
      </c>
      <c r="AJ1" s="44" t="s">
        <v>34</v>
      </c>
      <c r="AK1" s="44" t="s">
        <v>35</v>
      </c>
      <c r="AL1" s="44" t="s">
        <v>36</v>
      </c>
      <c r="AM1" s="44" t="s">
        <v>37</v>
      </c>
      <c r="AN1" s="44" t="s">
        <v>38</v>
      </c>
      <c r="AO1" s="44" t="s">
        <v>39</v>
      </c>
      <c r="AP1" s="44" t="s">
        <v>40</v>
      </c>
      <c r="AQ1" s="44" t="s">
        <v>41</v>
      </c>
    </row>
    <row r="2" spans="1:43" ht="28.2" thickBot="1" x14ac:dyDescent="0.3">
      <c r="A2" s="61" t="s">
        <v>160</v>
      </c>
      <c r="B2" s="62">
        <v>0.99212321037133311</v>
      </c>
      <c r="C2" s="63">
        <v>0.99879938864499485</v>
      </c>
      <c r="D2" s="64">
        <v>0.56248627195350831</v>
      </c>
      <c r="E2" s="62">
        <v>0.77120669847826018</v>
      </c>
      <c r="F2" s="62">
        <v>0.9815221510831188</v>
      </c>
      <c r="G2" s="62">
        <v>0.97077744579389658</v>
      </c>
      <c r="H2" s="62">
        <v>0.98361837549818354</v>
      </c>
      <c r="I2" s="62">
        <v>0.9776685575222579</v>
      </c>
      <c r="J2" s="62">
        <v>0.97615936922650703</v>
      </c>
      <c r="K2" s="62">
        <v>0.96128933914615311</v>
      </c>
      <c r="L2" s="63">
        <v>0.96639757090265921</v>
      </c>
      <c r="M2" s="64">
        <v>0.96639757090196565</v>
      </c>
      <c r="N2" s="62">
        <v>0.96639757090544354</v>
      </c>
      <c r="O2" s="63">
        <v>0.98780481769543416</v>
      </c>
      <c r="P2" s="64">
        <v>0.9719977950782529</v>
      </c>
      <c r="Q2" s="63">
        <v>0.90919715112330246</v>
      </c>
      <c r="R2" s="64">
        <v>0.90919715114608979</v>
      </c>
      <c r="S2" s="62">
        <v>0.98368131788290747</v>
      </c>
      <c r="T2" s="62">
        <v>0.93841490002038674</v>
      </c>
      <c r="U2" s="62">
        <v>0.97908922482180982</v>
      </c>
      <c r="V2" s="62">
        <v>0.95497898600125519</v>
      </c>
      <c r="W2" s="62">
        <v>0.95405255961236879</v>
      </c>
      <c r="X2" s="62">
        <v>0.95405255951796519</v>
      </c>
      <c r="Y2" s="62">
        <v>0.72448201975497251</v>
      </c>
      <c r="Z2" s="63">
        <v>0.99838934124357415</v>
      </c>
      <c r="AA2" s="65">
        <v>0.99537518551291215</v>
      </c>
      <c r="AB2" s="64">
        <v>0.99994480978606937</v>
      </c>
      <c r="AC2" s="62">
        <v>0.93233048654753314</v>
      </c>
      <c r="AD2" s="62">
        <v>0.99210460161572367</v>
      </c>
      <c r="AE2" s="62">
        <v>0.97723440108371107</v>
      </c>
      <c r="AF2" s="62">
        <v>1</v>
      </c>
      <c r="AG2" s="62">
        <v>0.87442128244794315</v>
      </c>
      <c r="AH2" s="62">
        <v>0.98460234317880591</v>
      </c>
      <c r="AI2" s="62">
        <v>1</v>
      </c>
      <c r="AJ2" s="62">
        <v>0.99363310986637332</v>
      </c>
      <c r="AK2" s="62">
        <v>0.68504527252183811</v>
      </c>
      <c r="AL2" s="62">
        <v>0.99690825120076776</v>
      </c>
      <c r="AM2" s="62">
        <v>0.99739452777439397</v>
      </c>
      <c r="AN2" s="62">
        <v>0.99676357731485721</v>
      </c>
      <c r="AO2" s="62">
        <v>0.99986804397236495</v>
      </c>
      <c r="AP2" s="62">
        <v>0.99343138455667157</v>
      </c>
      <c r="AQ2" s="62">
        <v>1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OECD-icoe</vt:lpstr>
      <vt:lpstr>imports contents of exports</vt:lpstr>
      <vt:lpstr>EPS--Calculations</vt:lpstr>
      <vt:lpstr>BDCSoC</vt:lpstr>
      <vt:lpstr>BDCSoCbIC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zhlx</cp:lastModifiedBy>
  <dcterms:created xsi:type="dcterms:W3CDTF">2022-02-22T08:24:48Z</dcterms:created>
  <dcterms:modified xsi:type="dcterms:W3CDTF">2022-02-24T07:20:42Z</dcterms:modified>
</cp:coreProperties>
</file>