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ansk\OneDrive\Desktop\Data Analyst\"/>
    </mc:Choice>
  </mc:AlternateContent>
  <bookViews>
    <workbookView xWindow="0" yWindow="0" windowWidth="10932" windowHeight="6804"/>
  </bookViews>
  <sheets>
    <sheet name="car inventory" sheetId="1" r:id="rId1"/>
  </sheets>
  <definedNames>
    <definedName name="car_inventory" localSheetId="0">'car inventory'!$A$2:$N$67</definedName>
  </definedNames>
  <calcPr calcId="0"/>
  <pivotCaches>
    <pivotCache cacheId="2" r:id="rId2"/>
  </pivotCaches>
</workbook>
</file>

<file path=xl/calcChain.xml><?xml version="1.0" encoding="utf-8"?>
<calcChain xmlns="http://schemas.openxmlformats.org/spreadsheetml/2006/main">
  <c r="N29" i="1" l="1"/>
  <c r="N50" i="1"/>
  <c r="M45" i="1"/>
  <c r="M25" i="1"/>
  <c r="M36" i="1"/>
  <c r="M39" i="1"/>
  <c r="M41" i="1"/>
  <c r="M34" i="1"/>
  <c r="M29" i="1"/>
  <c r="M5" i="1"/>
  <c r="M6" i="1"/>
  <c r="M21" i="1"/>
  <c r="M7" i="1"/>
  <c r="M13" i="1"/>
  <c r="M47" i="1"/>
  <c r="M20" i="1"/>
  <c r="M4" i="1"/>
  <c r="M24" i="1"/>
  <c r="M51" i="1"/>
  <c r="M40" i="1"/>
  <c r="M32" i="1"/>
  <c r="M37" i="1"/>
  <c r="M35" i="1"/>
  <c r="M42" i="1"/>
  <c r="M16" i="1"/>
  <c r="M48" i="1"/>
  <c r="M30" i="1"/>
  <c r="M3" i="1"/>
  <c r="M10" i="1"/>
  <c r="M15" i="1"/>
  <c r="M44" i="1"/>
  <c r="M46" i="1"/>
  <c r="M53" i="1"/>
  <c r="M22" i="1"/>
  <c r="M17" i="1"/>
  <c r="M11" i="1"/>
  <c r="M12" i="1"/>
  <c r="M31" i="1"/>
  <c r="M27" i="1"/>
  <c r="M28" i="1"/>
  <c r="M50" i="1"/>
  <c r="M23" i="1"/>
  <c r="M33" i="1"/>
  <c r="M38" i="1"/>
  <c r="M19" i="1"/>
  <c r="M49" i="1"/>
  <c r="M43" i="1"/>
  <c r="M26" i="1"/>
  <c r="M52" i="1"/>
  <c r="M18" i="1"/>
  <c r="M14" i="1"/>
  <c r="M9" i="1"/>
  <c r="M8" i="1"/>
  <c r="M54" i="1"/>
  <c r="G29" i="1"/>
  <c r="I29" i="1" s="1"/>
  <c r="G5" i="1"/>
  <c r="I5" i="1" s="1"/>
  <c r="G4" i="1"/>
  <c r="I4" i="1" s="1"/>
  <c r="G24" i="1"/>
  <c r="I24" i="1" s="1"/>
  <c r="G16" i="1"/>
  <c r="I16" i="1" s="1"/>
  <c r="G48" i="1"/>
  <c r="I48" i="1" s="1"/>
  <c r="G53" i="1"/>
  <c r="I53" i="1" s="1"/>
  <c r="G22" i="1"/>
  <c r="I22" i="1" s="1"/>
  <c r="G50" i="1"/>
  <c r="I50" i="1" s="1"/>
  <c r="G23" i="1"/>
  <c r="I23" i="1" s="1"/>
  <c r="G52" i="1"/>
  <c r="I52" i="1" s="1"/>
  <c r="G18" i="1"/>
  <c r="I18" i="1" s="1"/>
  <c r="F45" i="1"/>
  <c r="G45" i="1" s="1"/>
  <c r="I45" i="1" s="1"/>
  <c r="F25" i="1"/>
  <c r="G25" i="1" s="1"/>
  <c r="I25" i="1" s="1"/>
  <c r="F36" i="1"/>
  <c r="G36" i="1" s="1"/>
  <c r="I36" i="1" s="1"/>
  <c r="F39" i="1"/>
  <c r="G39" i="1" s="1"/>
  <c r="I39" i="1" s="1"/>
  <c r="F41" i="1"/>
  <c r="G41" i="1" s="1"/>
  <c r="I41" i="1" s="1"/>
  <c r="F34" i="1"/>
  <c r="G34" i="1" s="1"/>
  <c r="I34" i="1" s="1"/>
  <c r="F29" i="1"/>
  <c r="F5" i="1"/>
  <c r="F6" i="1"/>
  <c r="G6" i="1" s="1"/>
  <c r="I6" i="1" s="1"/>
  <c r="F21" i="1"/>
  <c r="G21" i="1" s="1"/>
  <c r="I21" i="1" s="1"/>
  <c r="F7" i="1"/>
  <c r="G7" i="1" s="1"/>
  <c r="I7" i="1" s="1"/>
  <c r="F13" i="1"/>
  <c r="G13" i="1" s="1"/>
  <c r="I13" i="1" s="1"/>
  <c r="F47" i="1"/>
  <c r="G47" i="1" s="1"/>
  <c r="I47" i="1" s="1"/>
  <c r="F20" i="1"/>
  <c r="G20" i="1" s="1"/>
  <c r="I20" i="1" s="1"/>
  <c r="F4" i="1"/>
  <c r="F24" i="1"/>
  <c r="F51" i="1"/>
  <c r="G51" i="1" s="1"/>
  <c r="I51" i="1" s="1"/>
  <c r="F40" i="1"/>
  <c r="G40" i="1" s="1"/>
  <c r="I40" i="1" s="1"/>
  <c r="F32" i="1"/>
  <c r="G32" i="1" s="1"/>
  <c r="I32" i="1" s="1"/>
  <c r="F37" i="1"/>
  <c r="G37" i="1" s="1"/>
  <c r="I37" i="1" s="1"/>
  <c r="F35" i="1"/>
  <c r="G35" i="1" s="1"/>
  <c r="I35" i="1" s="1"/>
  <c r="F42" i="1"/>
  <c r="G42" i="1" s="1"/>
  <c r="I42" i="1" s="1"/>
  <c r="F16" i="1"/>
  <c r="F48" i="1"/>
  <c r="F30" i="1"/>
  <c r="G30" i="1" s="1"/>
  <c r="I30" i="1" s="1"/>
  <c r="F3" i="1"/>
  <c r="G3" i="1" s="1"/>
  <c r="I3" i="1" s="1"/>
  <c r="F10" i="1"/>
  <c r="G10" i="1" s="1"/>
  <c r="I10" i="1" s="1"/>
  <c r="F15" i="1"/>
  <c r="G15" i="1" s="1"/>
  <c r="I15" i="1" s="1"/>
  <c r="F44" i="1"/>
  <c r="G44" i="1" s="1"/>
  <c r="I44" i="1" s="1"/>
  <c r="F46" i="1"/>
  <c r="G46" i="1" s="1"/>
  <c r="I46" i="1" s="1"/>
  <c r="F53" i="1"/>
  <c r="F22" i="1"/>
  <c r="F17" i="1"/>
  <c r="G17" i="1" s="1"/>
  <c r="I17" i="1" s="1"/>
  <c r="F11" i="1"/>
  <c r="G11" i="1" s="1"/>
  <c r="I11" i="1" s="1"/>
  <c r="F12" i="1"/>
  <c r="G12" i="1" s="1"/>
  <c r="I12" i="1" s="1"/>
  <c r="F31" i="1"/>
  <c r="G31" i="1" s="1"/>
  <c r="I31" i="1" s="1"/>
  <c r="F27" i="1"/>
  <c r="G27" i="1" s="1"/>
  <c r="I27" i="1" s="1"/>
  <c r="F28" i="1"/>
  <c r="G28" i="1" s="1"/>
  <c r="I28" i="1" s="1"/>
  <c r="F50" i="1"/>
  <c r="F23" i="1"/>
  <c r="F33" i="1"/>
  <c r="G33" i="1" s="1"/>
  <c r="I33" i="1" s="1"/>
  <c r="F38" i="1"/>
  <c r="G38" i="1" s="1"/>
  <c r="I38" i="1" s="1"/>
  <c r="F19" i="1"/>
  <c r="G19" i="1" s="1"/>
  <c r="I19" i="1" s="1"/>
  <c r="F49" i="1"/>
  <c r="G49" i="1" s="1"/>
  <c r="I49" i="1" s="1"/>
  <c r="F43" i="1"/>
  <c r="G43" i="1" s="1"/>
  <c r="I43" i="1" s="1"/>
  <c r="F26" i="1"/>
  <c r="G26" i="1" s="1"/>
  <c r="I26" i="1" s="1"/>
  <c r="F52" i="1"/>
  <c r="F18" i="1"/>
  <c r="F14" i="1"/>
  <c r="G14" i="1" s="1"/>
  <c r="I14" i="1" s="1"/>
  <c r="F9" i="1"/>
  <c r="G9" i="1" s="1"/>
  <c r="I9" i="1" s="1"/>
  <c r="F8" i="1"/>
  <c r="G8" i="1" s="1"/>
  <c r="I8" i="1" s="1"/>
  <c r="F54" i="1"/>
  <c r="G54" i="1" s="1"/>
  <c r="I54" i="1" s="1"/>
  <c r="E53" i="1"/>
  <c r="E22" i="1"/>
  <c r="E50" i="1"/>
  <c r="E14" i="1"/>
  <c r="E25" i="1"/>
  <c r="D45" i="1"/>
  <c r="D25" i="1"/>
  <c r="D36" i="1"/>
  <c r="D39" i="1"/>
  <c r="D41" i="1"/>
  <c r="N41" i="1" s="1"/>
  <c r="D34" i="1"/>
  <c r="N34" i="1" s="1"/>
  <c r="D29" i="1"/>
  <c r="E29" i="1" s="1"/>
  <c r="D5" i="1"/>
  <c r="E5" i="1" s="1"/>
  <c r="D6" i="1"/>
  <c r="D21" i="1"/>
  <c r="E21" i="1" s="1"/>
  <c r="D7" i="1"/>
  <c r="D13" i="1"/>
  <c r="D47" i="1"/>
  <c r="E47" i="1" s="1"/>
  <c r="D20" i="1"/>
  <c r="N20" i="1" s="1"/>
  <c r="D4" i="1"/>
  <c r="E4" i="1" s="1"/>
  <c r="D24" i="1"/>
  <c r="E24" i="1" s="1"/>
  <c r="D51" i="1"/>
  <c r="D40" i="1"/>
  <c r="E40" i="1" s="1"/>
  <c r="D32" i="1"/>
  <c r="D37" i="1"/>
  <c r="D35" i="1"/>
  <c r="N35" i="1" s="1"/>
  <c r="D42" i="1"/>
  <c r="N42" i="1" s="1"/>
  <c r="D16" i="1"/>
  <c r="E16" i="1" s="1"/>
  <c r="D48" i="1"/>
  <c r="E48" i="1" s="1"/>
  <c r="D30" i="1"/>
  <c r="D3" i="1"/>
  <c r="E3" i="1" s="1"/>
  <c r="D10" i="1"/>
  <c r="D15" i="1"/>
  <c r="D44" i="1"/>
  <c r="N44" i="1" s="1"/>
  <c r="D46" i="1"/>
  <c r="N46" i="1" s="1"/>
  <c r="D53" i="1"/>
  <c r="D22" i="1"/>
  <c r="D17" i="1"/>
  <c r="D11" i="1"/>
  <c r="E11" i="1" s="1"/>
  <c r="D12" i="1"/>
  <c r="D31" i="1"/>
  <c r="E31" i="1" s="1"/>
  <c r="D27" i="1"/>
  <c r="N27" i="1" s="1"/>
  <c r="D28" i="1"/>
  <c r="N28" i="1" s="1"/>
  <c r="D23" i="1"/>
  <c r="N23" i="1" s="1"/>
  <c r="D33" i="1"/>
  <c r="E33" i="1" s="1"/>
  <c r="D38" i="1"/>
  <c r="E38" i="1" s="1"/>
  <c r="D19" i="1"/>
  <c r="E19" i="1" s="1"/>
  <c r="D49" i="1"/>
  <c r="D43" i="1"/>
  <c r="D26" i="1"/>
  <c r="N26" i="1" s="1"/>
  <c r="D52" i="1"/>
  <c r="E52" i="1" s="1"/>
  <c r="D18" i="1"/>
  <c r="N18" i="1" s="1"/>
  <c r="D14" i="1"/>
  <c r="D9" i="1"/>
  <c r="E9" i="1" s="1"/>
  <c r="D8" i="1"/>
  <c r="E8" i="1" s="1"/>
  <c r="D54" i="1"/>
  <c r="E54" i="1" s="1"/>
  <c r="C36" i="1"/>
  <c r="C39" i="1"/>
  <c r="C5" i="1"/>
  <c r="C13" i="1"/>
  <c r="C20" i="1"/>
  <c r="C37" i="1"/>
  <c r="C35" i="1"/>
  <c r="C42" i="1"/>
  <c r="C15" i="1"/>
  <c r="C44" i="1"/>
  <c r="C46" i="1"/>
  <c r="C31" i="1"/>
  <c r="C27" i="1"/>
  <c r="C28" i="1"/>
  <c r="C23" i="1"/>
  <c r="C43" i="1"/>
  <c r="C26" i="1"/>
  <c r="C52" i="1"/>
  <c r="C18" i="1"/>
  <c r="B45" i="1"/>
  <c r="C45" i="1" s="1"/>
  <c r="B25" i="1"/>
  <c r="N25" i="1" s="1"/>
  <c r="B36" i="1"/>
  <c r="B39" i="1"/>
  <c r="B41" i="1"/>
  <c r="C41" i="1" s="1"/>
  <c r="B34" i="1"/>
  <c r="C34" i="1" s="1"/>
  <c r="B29" i="1"/>
  <c r="C29" i="1" s="1"/>
  <c r="B5" i="1"/>
  <c r="B6" i="1"/>
  <c r="C6" i="1" s="1"/>
  <c r="B21" i="1"/>
  <c r="N21" i="1" s="1"/>
  <c r="B7" i="1"/>
  <c r="C7" i="1" s="1"/>
  <c r="B13" i="1"/>
  <c r="B47" i="1"/>
  <c r="C47" i="1" s="1"/>
  <c r="B20" i="1"/>
  <c r="B4" i="1"/>
  <c r="N4" i="1" s="1"/>
  <c r="B24" i="1"/>
  <c r="C24" i="1" s="1"/>
  <c r="B51" i="1"/>
  <c r="C51" i="1" s="1"/>
  <c r="B40" i="1"/>
  <c r="N40" i="1" s="1"/>
  <c r="B32" i="1"/>
  <c r="C32" i="1" s="1"/>
  <c r="B37" i="1"/>
  <c r="B35" i="1"/>
  <c r="B42" i="1"/>
  <c r="B16" i="1"/>
  <c r="C16" i="1" s="1"/>
  <c r="B48" i="1"/>
  <c r="C48" i="1" s="1"/>
  <c r="B30" i="1"/>
  <c r="C30" i="1" s="1"/>
  <c r="B3" i="1"/>
  <c r="N3" i="1" s="1"/>
  <c r="B10" i="1"/>
  <c r="C10" i="1" s="1"/>
  <c r="B15" i="1"/>
  <c r="B44" i="1"/>
  <c r="B46" i="1"/>
  <c r="B53" i="1"/>
  <c r="C53" i="1" s="1"/>
  <c r="B22" i="1"/>
  <c r="C22" i="1" s="1"/>
  <c r="B17" i="1"/>
  <c r="C17" i="1" s="1"/>
  <c r="B11" i="1"/>
  <c r="N11" i="1" s="1"/>
  <c r="B12" i="1"/>
  <c r="C12" i="1" s="1"/>
  <c r="B31" i="1"/>
  <c r="B27" i="1"/>
  <c r="B28" i="1"/>
  <c r="B50" i="1"/>
  <c r="C50" i="1" s="1"/>
  <c r="B23" i="1"/>
  <c r="B33" i="1"/>
  <c r="N33" i="1" s="1"/>
  <c r="B38" i="1"/>
  <c r="N38" i="1" s="1"/>
  <c r="B19" i="1"/>
  <c r="N19" i="1" s="1"/>
  <c r="B49" i="1"/>
  <c r="C49" i="1" s="1"/>
  <c r="B43" i="1"/>
  <c r="B26" i="1"/>
  <c r="B52" i="1"/>
  <c r="N52" i="1" s="1"/>
  <c r="B18" i="1"/>
  <c r="B14" i="1"/>
  <c r="C14" i="1" s="1"/>
  <c r="B9" i="1"/>
  <c r="C9" i="1" s="1"/>
  <c r="B8" i="1"/>
  <c r="N8" i="1" s="1"/>
  <c r="B54" i="1"/>
  <c r="C54" i="1" s="1"/>
  <c r="C21" i="1" l="1"/>
  <c r="N43" i="1"/>
  <c r="N15" i="1"/>
  <c r="N37" i="1"/>
  <c r="N13" i="1"/>
  <c r="N39" i="1"/>
  <c r="E18" i="1"/>
  <c r="N9" i="1"/>
  <c r="N53" i="1"/>
  <c r="C19" i="1"/>
  <c r="C3" i="1"/>
  <c r="C40" i="1"/>
  <c r="N49" i="1"/>
  <c r="N12" i="1"/>
  <c r="N10" i="1"/>
  <c r="N32" i="1"/>
  <c r="N7" i="1"/>
  <c r="N36" i="1"/>
  <c r="N14" i="1"/>
  <c r="N54" i="1"/>
  <c r="C38" i="1"/>
  <c r="E42" i="1"/>
  <c r="N16" i="1"/>
  <c r="C25" i="1"/>
  <c r="C11" i="1"/>
  <c r="C33" i="1"/>
  <c r="N17" i="1"/>
  <c r="N30" i="1"/>
  <c r="N51" i="1"/>
  <c r="N6" i="1"/>
  <c r="N45" i="1"/>
  <c r="E23" i="1"/>
  <c r="C8" i="1"/>
  <c r="C4" i="1"/>
  <c r="N22" i="1"/>
  <c r="N48" i="1"/>
  <c r="N24" i="1"/>
  <c r="E34" i="1"/>
  <c r="E20" i="1"/>
  <c r="E46" i="1"/>
  <c r="E39" i="1"/>
  <c r="E36" i="1"/>
  <c r="E26" i="1"/>
  <c r="E28" i="1"/>
  <c r="E44" i="1"/>
  <c r="E35" i="1"/>
  <c r="E13" i="1"/>
  <c r="N5" i="1"/>
  <c r="E41" i="1"/>
  <c r="E37" i="1"/>
  <c r="E45" i="1"/>
  <c r="E49" i="1"/>
  <c r="E12" i="1"/>
  <c r="E10" i="1"/>
  <c r="E32" i="1"/>
  <c r="E43" i="1"/>
  <c r="E27" i="1"/>
  <c r="E7" i="1"/>
  <c r="E6" i="1"/>
  <c r="N47" i="1"/>
  <c r="E15" i="1"/>
  <c r="E17" i="1"/>
  <c r="E30" i="1"/>
  <c r="E51" i="1"/>
  <c r="N31" i="1"/>
</calcChain>
</file>

<file path=xl/connections.xml><?xml version="1.0" encoding="utf-8"?>
<connections xmlns="http://schemas.openxmlformats.org/spreadsheetml/2006/main">
  <connection id="1" name="car inventory" type="6" refreshedVersion="6" background="1" saveData="1">
    <textPr codePage="437" sourceFile="C:\Users\sansk\OneDrive\Desktop\Data Analyst\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<sst xmlns="http://schemas.openxmlformats.org/spreadsheetml/2006/main" count="227" uniqueCount="127">
  <si>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</si>
  <si>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</si>
  <si>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</si>
  <si>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</si>
  <si>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</si>
  <si>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</si>
  <si>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</si>
  <si>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</si>
  <si>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</si>
  <si>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</si>
  <si>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</si>
  <si>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</si>
  <si>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</si>
  <si>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</si>
  <si>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</si>
  <si>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</si>
  <si>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</si>
  <si>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</si>
  <si>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</si>
  <si>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</si>
  <si>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</si>
  <si>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</si>
  <si>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</si>
  <si>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</si>
  <si>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</si>
  <si>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</si>
  <si>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</si>
  <si>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</si>
  <si>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</si>
  <si>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</si>
  <si>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</si>
  <si>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</si>
  <si>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</si>
  <si>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</si>
  <si>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</si>
  <si>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</si>
  <si>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</si>
  <si>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</si>
  <si>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</si>
  <si>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</si>
  <si>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</si>
  <si>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</si>
  <si>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</si>
  <si>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</si>
  <si>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</si>
  <si>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</si>
  <si>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</si>
  <si>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</si>
  <si>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</si>
  <si>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</si>
  <si>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</si>
  <si>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</si>
  <si>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</si>
  <si>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</si>
  <si>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</si>
  <si>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</si>
  <si>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</si>
  <si>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</si>
  <si>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</si>
  <si>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</si>
  <si>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</si>
  <si>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</si>
  <si>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</si>
  <si>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</si>
  <si>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</si>
  <si>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</si>
  <si>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</si>
  <si>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</si>
  <si>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</si>
  <si>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</si>
  <si>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</si>
  <si>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</si>
  <si>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</si>
  <si>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</si>
  <si>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</si>
  <si>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</si>
  <si>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</si>
  <si>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</si>
  <si>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</si>
  <si>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</si>
  <si>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</si>
  <si>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</si>
  <si>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</si>
  <si>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</si>
  <si>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</si>
  <si>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</si>
  <si>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</si>
  <si>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</si>
  <si>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</si>
  <si>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</si>
  <si>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</si>
  <si>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</si>
  <si>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</si>
  <si>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</si>
  <si>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</si>
  <si>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</si>
  <si>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</si>
  <si>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</si>
  <si>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</si>
  <si>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</si>
  <si>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</si>
  <si>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</si>
  <si>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</si>
  <si>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</si>
  <si>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</si>
  <si>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</si>
  <si>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</si>
  <si>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</si>
  <si>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</si>
  <si>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</si>
  <si>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</si>
  <si>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</si>
  <si>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</si>
  <si>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</si>
  <si>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</si>
  <si>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</si>
  <si>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</si>
  <si>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</si>
  <si>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</si>
  <si>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</si>
  <si>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</si>
  <si>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</si>
  <si>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</si>
  <si>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</si>
  <si>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</si>
  <si>
    <t>Car Inventory</t>
  </si>
  <si>
    <t>Graphs and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</si>
</sst>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algun Gothic Semilight"/>
      <family val="2"/>
    </font>
    <font>
      <b/>
      <sz val="11"/>
      <color theme="0"/>
      <name val="Malgun Gothic Semilight"/>
      <family val="2"/>
    </font>
    <font>
      <b/>
      <sz val="20"/>
      <color theme="0"/>
      <name val="Malgun Gothic Semi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AF3FA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 applyAlignment="1">
      <alignment horizontal="center" vertical="center"/>
    </xf>
    <xf numFmtId="43" fontId="18" fillId="0" borderId="0" xfId="1" applyFont="1" applyAlignment="1">
      <alignment horizontal="center" vertical="center"/>
    </xf>
    <xf numFmtId="0" fontId="17" fillId="33" borderId="0" xfId="0" applyFont="1" applyFill="1"/>
    <xf numFmtId="0" fontId="17" fillId="33" borderId="0" xfId="0" applyFont="1" applyFill="1" applyAlignment="1">
      <alignment horizontal="left"/>
    </xf>
    <xf numFmtId="0" fontId="17" fillId="33" borderId="0" xfId="0" applyNumberFormat="1" applyFont="1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18" fillId="34" borderId="0" xfId="0" applyFont="1" applyFill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43" fontId="18" fillId="0" borderId="15" xfId="1" applyFont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43" fontId="19" fillId="33" borderId="18" xfId="1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43" fontId="18" fillId="34" borderId="21" xfId="1" applyFont="1" applyFill="1" applyBorder="1" applyAlignment="1">
      <alignment horizontal="center" vertical="center"/>
    </xf>
    <xf numFmtId="43" fontId="18" fillId="34" borderId="20" xfId="1" applyFont="1" applyFill="1" applyBorder="1" applyAlignment="1">
      <alignment horizontal="center" vertical="center"/>
    </xf>
    <xf numFmtId="0" fontId="18" fillId="34" borderId="23" xfId="0" applyFon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25" xfId="0" applyFont="1" applyFill="1" applyBorder="1" applyAlignment="1">
      <alignment horizontal="center" vertical="center"/>
    </xf>
    <xf numFmtId="43" fontId="18" fillId="34" borderId="0" xfId="1" applyFont="1" applyFill="1" applyBorder="1" applyAlignment="1">
      <alignment horizontal="center" vertical="center"/>
    </xf>
    <xf numFmtId="43" fontId="18" fillId="34" borderId="24" xfId="1" applyFont="1" applyFill="1" applyBorder="1" applyAlignment="1">
      <alignment horizontal="center" vertical="center"/>
    </xf>
    <xf numFmtId="0" fontId="18" fillId="34" borderId="26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43" fontId="18" fillId="34" borderId="18" xfId="1" applyFont="1" applyFill="1" applyBorder="1" applyAlignment="1">
      <alignment horizontal="center" vertical="center"/>
    </xf>
    <xf numFmtId="43" fontId="18" fillId="34" borderId="13" xfId="1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4"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rgb="FFEAF3FA"/>
        </patternFill>
      </fill>
    </dxf>
    <dxf>
      <fill>
        <patternFill>
          <bgColor rgb="FFEAF3FA"/>
        </patternFill>
      </fill>
    </dxf>
    <dxf>
      <fill>
        <patternFill>
          <bgColor rgb="FFEAF3FA"/>
        </patternFill>
      </fill>
    </dxf>
    <dxf>
      <fill>
        <patternFill>
          <bgColor rgb="FFEAF3FA"/>
        </patternFill>
      </fill>
    </dxf>
    <dxf>
      <fill>
        <patternFill>
          <bgColor rgb="FFEAF3FA"/>
        </patternFill>
      </fill>
    </dxf>
    <dxf>
      <fill>
        <patternFill>
          <bgColor rgb="FFEAF3FA"/>
        </patternFill>
      </fill>
    </dxf>
    <dxf>
      <fill>
        <patternFill>
          <bgColor rgb="FFEAF3FA"/>
        </patternFill>
      </fill>
    </dxf>
    <dxf>
      <fill>
        <patternFill>
          <bgColor rgb="FFEAF3FA"/>
        </patternFill>
      </fill>
    </dxf>
    <dxf>
      <fill>
        <patternFill>
          <bgColor rgb="FFEAF3FA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23425196850391"/>
          <c:y val="0.16708333333333336"/>
          <c:w val="0.7252101924759405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inventory'!$H$2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inventory'!$G$3:$G$73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inventory'!$H$3:$H$73</c:f>
              <c:numCache>
                <c:formatCode>_(* #,##0.00_);_(* \(#,##0.00\);_(* "-"??_);_(@_)</c:formatCode>
                <c:ptCount val="71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7-4395-B956-5A58F3C1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207791"/>
        <c:axId val="2001209039"/>
      </c:scatterChart>
      <c:valAx>
        <c:axId val="20012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09039"/>
        <c:crosses val="autoZero"/>
        <c:crossBetween val="midCat"/>
      </c:valAx>
      <c:valAx>
        <c:axId val="20012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0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7"/>
              <c:pt idx="0">
                <c:v>Bard</c:v>
              </c:pt>
              <c:pt idx="1">
                <c:v>Chan</c:v>
              </c:pt>
              <c:pt idx="2">
                <c:v>Ewenty</c:v>
              </c:pt>
              <c:pt idx="3">
                <c:v>Gaul</c:v>
              </c:pt>
              <c:pt idx="4">
                <c:v>Howard</c:v>
              </c:pt>
              <c:pt idx="5">
                <c:v>Hulinski</c:v>
              </c:pt>
              <c:pt idx="6">
                <c:v>Jones</c:v>
              </c:pt>
              <c:pt idx="7">
                <c:v>Lyon</c:v>
              </c:pt>
              <c:pt idx="8">
                <c:v>McCall</c:v>
              </c:pt>
              <c:pt idx="9">
                <c:v>Praulty</c:v>
              </c:pt>
              <c:pt idx="10">
                <c:v>Rodriguez</c:v>
              </c:pt>
              <c:pt idx="11">
                <c:v>Santos</c:v>
              </c:pt>
              <c:pt idx="12">
                <c:v>Smith</c:v>
              </c:pt>
              <c:pt idx="13">
                <c:v>Swartz</c:v>
              </c:pt>
              <c:pt idx="14">
                <c:v>Torrens</c:v>
              </c:pt>
              <c:pt idx="15">
                <c:v>Vizzini</c:v>
              </c:pt>
              <c:pt idx="16">
                <c:v>Yousef</c:v>
              </c:pt>
            </c:strLit>
          </c:cat>
          <c:val>
            <c:numLit>
              <c:formatCode>General</c:formatCode>
              <c:ptCount val="17"/>
              <c:pt idx="0">
                <c:v>144647.69999999998</c:v>
              </c:pt>
              <c:pt idx="1">
                <c:v>150656.40000000002</c:v>
              </c:pt>
              <c:pt idx="2">
                <c:v>154427.9</c:v>
              </c:pt>
              <c:pt idx="3">
                <c:v>179986</c:v>
              </c:pt>
              <c:pt idx="4">
                <c:v>143640.70000000001</c:v>
              </c:pt>
              <c:pt idx="5">
                <c:v>135078.20000000001</c:v>
              </c:pt>
              <c:pt idx="6">
                <c:v>184693.8</c:v>
              </c:pt>
              <c:pt idx="7">
                <c:v>127731.3</c:v>
              </c:pt>
              <c:pt idx="8">
                <c:v>70964.899999999994</c:v>
              </c:pt>
              <c:pt idx="9">
                <c:v>65315</c:v>
              </c:pt>
              <c:pt idx="10">
                <c:v>138561.5</c:v>
              </c:pt>
              <c:pt idx="11">
                <c:v>141229.4</c:v>
              </c:pt>
              <c:pt idx="12">
                <c:v>305432.40000000002</c:v>
              </c:pt>
              <c:pt idx="13">
                <c:v>177713.9</c:v>
              </c:pt>
              <c:pt idx="14">
                <c:v>65964.899999999994</c:v>
              </c:pt>
              <c:pt idx="15">
                <c:v>130601.59999999999</c:v>
              </c:pt>
              <c:pt idx="16">
                <c:v>19341.7</c:v>
              </c:pt>
            </c:numLit>
          </c:val>
          <c:extLst>
            <c:ext xmlns:c16="http://schemas.microsoft.com/office/drawing/2014/chart" uri="{C3380CC4-5D6E-409C-BE32-E72D297353CC}">
              <c16:uniqueId val="{00000000-BAC5-415B-934F-F885034F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1244847"/>
        <c:axId val="2111239023"/>
        <c:axId val="1917767615"/>
      </c:bar3DChart>
      <c:catAx>
        <c:axId val="21112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9023"/>
        <c:crosses val="autoZero"/>
        <c:auto val="1"/>
        <c:lblAlgn val="ctr"/>
        <c:lblOffset val="100"/>
        <c:noMultiLvlLbl val="0"/>
      </c:catAx>
      <c:valAx>
        <c:axId val="21112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44847"/>
        <c:crosses val="autoZero"/>
        <c:crossBetween val="between"/>
      </c:valAx>
      <c:serAx>
        <c:axId val="191776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9023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217170</xdr:rowOff>
    </xdr:from>
    <xdr:to>
      <xdr:col>22</xdr:col>
      <xdr:colOff>7620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601980</xdr:colOff>
      <xdr:row>28</xdr:row>
      <xdr:rowOff>87630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sk" refreshedDate="45858.797520717591" createdVersion="6" refreshedVersion="6" minRefreshableVersion="3" recordCount="52">
  <cacheSource type="worksheet">
    <worksheetSource ref="A2:N54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9">
  <location ref="X4:Y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formats count="24">
    <format dxfId="23">
      <pivotArea field="1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field="10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  <format dxfId="17">
      <pivotArea dataOnly="0" grandRow="1" fieldPosition="0"/>
    </format>
    <format dxfId="16">
      <pivotArea dataOnly="0" grandRow="1" fieldPosition="0"/>
    </format>
    <format dxfId="15">
      <pivotArea collapsedLevelsAreSubtotals="1" fieldPosition="0">
        <references count="1">
          <reference field="10" count="0"/>
        </references>
      </pivotArea>
    </format>
    <format dxfId="14">
      <pivotArea dataOnly="0" labelOnly="1" fieldPosition="0">
        <references count="1">
          <reference field="10" count="0"/>
        </references>
      </pivotArea>
    </format>
    <format dxfId="13">
      <pivotArea collapsedLevelsAreSubtotals="1" fieldPosition="0">
        <references count="1">
          <reference field="10" count="0"/>
        </references>
      </pivotArea>
    </format>
    <format dxfId="12">
      <pivotArea dataOnly="0" labelOnly="1" fieldPosition="0">
        <references count="1">
          <reference field="10" count="0"/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10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4">
      <pivotArea field="1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2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 invento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showGridLines="0" tabSelected="1" workbookViewId="0">
      <selection activeCell="F14" sqref="F14"/>
    </sheetView>
  </sheetViews>
  <sheetFormatPr defaultRowHeight="17.399999999999999" x14ac:dyDescent="0.3"/>
  <cols>
    <col min="1" max="1" width="14.5546875" style="1" bestFit="1" customWidth="1"/>
    <col min="2" max="2" width="9.21875" style="1" customWidth="1"/>
    <col min="3" max="3" width="18.109375" style="1" bestFit="1" customWidth="1"/>
    <col min="4" max="4" width="10.6640625" style="1" customWidth="1"/>
    <col min="5" max="5" width="19.109375" style="1" bestFit="1" customWidth="1"/>
    <col min="6" max="6" width="18.21875" style="1" bestFit="1" customWidth="1"/>
    <col min="7" max="7" width="11.88671875" style="1" customWidth="1"/>
    <col min="8" max="8" width="12.6640625" style="2" customWidth="1"/>
    <col min="9" max="9" width="15.44140625" style="2" customWidth="1"/>
    <col min="10" max="10" width="13.21875" style="1" customWidth="1"/>
    <col min="11" max="11" width="13.109375" style="1" customWidth="1"/>
    <col min="12" max="12" width="16" style="1" bestFit="1" customWidth="1"/>
    <col min="13" max="13" width="16.6640625" style="1" customWidth="1"/>
    <col min="14" max="14" width="18.109375" style="1" customWidth="1"/>
    <col min="15" max="23" width="8.88671875" style="1"/>
    <col min="24" max="24" width="12.5546875" style="1" bestFit="1" customWidth="1"/>
    <col min="25" max="25" width="11.88671875" style="1" bestFit="1" customWidth="1"/>
    <col min="26" max="16384" width="8.88671875" style="1"/>
  </cols>
  <sheetData>
    <row r="1" spans="1:25" ht="30" x14ac:dyDescent="0.3">
      <c r="A1" s="13" t="s">
        <v>125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38" t="s">
        <v>126</v>
      </c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">
      <c r="A2" s="20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8" t="s">
        <v>13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x14ac:dyDescent="0.3">
      <c r="A3" s="21" t="s">
        <v>60</v>
      </c>
      <c r="B3" s="21" t="str">
        <f>LEFT(A3,2)</f>
        <v>TY</v>
      </c>
      <c r="C3" s="22" t="str">
        <f>VLOOKUP(B3,B$57:C$62,2)</f>
        <v>Toyota</v>
      </c>
      <c r="D3" s="21" t="str">
        <f>MID(A3,5,3)</f>
        <v>COR</v>
      </c>
      <c r="E3" s="22" t="str">
        <f>VLOOKUP(D3,D$57:E$67,2)</f>
        <v>Corola</v>
      </c>
      <c r="F3" s="21" t="str">
        <f>MID(A3,3,2)</f>
        <v>14</v>
      </c>
      <c r="G3" s="23">
        <f>IF(14-F3&lt;0, 100-F3+14,14-F3)</f>
        <v>0</v>
      </c>
      <c r="H3" s="24">
        <v>17556.3</v>
      </c>
      <c r="I3" s="25">
        <f>H3/(G3+0.5)</f>
        <v>35112.6</v>
      </c>
      <c r="J3" s="22" t="s">
        <v>48</v>
      </c>
      <c r="K3" s="21" t="s">
        <v>32</v>
      </c>
      <c r="L3" s="22">
        <v>100000</v>
      </c>
      <c r="M3" s="21" t="str">
        <f>IF(H3&lt;=L3,"Y","Not Covered")</f>
        <v>Y</v>
      </c>
      <c r="N3" s="23" t="str">
        <f>CONCATENATE(B3,F3,D3,UPPER(LEFT(J3,3)),RIGHT(A3,3))</f>
        <v>TY14CORBLU027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3">
      <c r="A4" s="26" t="s">
        <v>42</v>
      </c>
      <c r="B4" s="27" t="str">
        <f>LEFT(A4,2)</f>
        <v>GM</v>
      </c>
      <c r="C4" s="28" t="str">
        <f>VLOOKUP(B4,B$57:C$62,2)</f>
        <v>General Motors</v>
      </c>
      <c r="D4" s="27" t="str">
        <f>MID(A4,5,3)</f>
        <v>CMR</v>
      </c>
      <c r="E4" s="28" t="str">
        <f>VLOOKUP(D4,D$57:E$67,2)</f>
        <v>Camero</v>
      </c>
      <c r="F4" s="27" t="str">
        <f>MID(A4,3,2)</f>
        <v>14</v>
      </c>
      <c r="G4" s="29">
        <f>IF(14-F4&lt;0, 100-F4+14,14-F4)</f>
        <v>0</v>
      </c>
      <c r="H4" s="30">
        <v>14289.6</v>
      </c>
      <c r="I4" s="31">
        <f>H4/(G4+0.5)</f>
        <v>28579.200000000001</v>
      </c>
      <c r="J4" s="28" t="s">
        <v>18</v>
      </c>
      <c r="K4" s="27" t="s">
        <v>43</v>
      </c>
      <c r="L4" s="28">
        <v>100000</v>
      </c>
      <c r="M4" s="27" t="str">
        <f>IF(H4&lt;=L4,"Y","Not Covered")</f>
        <v>Y</v>
      </c>
      <c r="N4" s="29" t="str">
        <f>CONCATENATE(B4,F4,D4,UPPER(LEFT(J4,3)),RIGHT(A4,3))</f>
        <v>GM14CMRWHI016</v>
      </c>
      <c r="O4" s="8"/>
      <c r="P4" s="8"/>
      <c r="Q4" s="8"/>
      <c r="R4" s="8"/>
      <c r="S4" s="8"/>
      <c r="T4" s="8"/>
      <c r="U4" s="8"/>
      <c r="V4" s="8"/>
      <c r="W4" s="8"/>
      <c r="X4" s="3" t="s">
        <v>122</v>
      </c>
      <c r="Y4" s="3" t="s">
        <v>124</v>
      </c>
    </row>
    <row r="5" spans="1:25" x14ac:dyDescent="0.3">
      <c r="A5" s="32" t="s">
        <v>30</v>
      </c>
      <c r="B5" s="33" t="str">
        <f>LEFT(A5,2)</f>
        <v>FD</v>
      </c>
      <c r="C5" s="34" t="str">
        <f>VLOOKUP(B5,B$57:C$62,2)</f>
        <v>Ford</v>
      </c>
      <c r="D5" s="33" t="str">
        <f>MID(A5,5,3)</f>
        <v>FCS</v>
      </c>
      <c r="E5" s="34" t="str">
        <f>VLOOKUP(D5,D$57:E$67,2)</f>
        <v>Focus</v>
      </c>
      <c r="F5" s="33" t="str">
        <f>MID(A5,3,2)</f>
        <v>13</v>
      </c>
      <c r="G5" s="35">
        <f>IF(14-F5&lt;0, 100-F5+14,14-F5)</f>
        <v>1</v>
      </c>
      <c r="H5" s="36">
        <v>27637.1</v>
      </c>
      <c r="I5" s="37">
        <f>H5/(G5+0.5)</f>
        <v>18424.733333333334</v>
      </c>
      <c r="J5" s="34" t="s">
        <v>15</v>
      </c>
      <c r="K5" s="33" t="s">
        <v>16</v>
      </c>
      <c r="L5" s="34">
        <v>75000</v>
      </c>
      <c r="M5" s="33" t="str">
        <f>IF(H5&lt;=L5,"Y","Not Covered")</f>
        <v>Y</v>
      </c>
      <c r="N5" s="35" t="str">
        <f>CONCATENATE(B5,F5,D5,UPPER(LEFT(J5,3)),RIGHT(A5,3))</f>
        <v>FD13FCSBLA009</v>
      </c>
      <c r="O5" s="8"/>
      <c r="P5" s="8"/>
      <c r="Q5" s="8"/>
      <c r="R5" s="8"/>
      <c r="S5" s="8"/>
      <c r="T5" s="8"/>
      <c r="U5" s="8"/>
      <c r="V5" s="8"/>
      <c r="W5" s="8"/>
      <c r="X5" s="6" t="s">
        <v>41</v>
      </c>
      <c r="Y5" s="7">
        <v>144647.69999999998</v>
      </c>
    </row>
    <row r="6" spans="1:25" x14ac:dyDescent="0.3">
      <c r="A6" s="26" t="s">
        <v>31</v>
      </c>
      <c r="B6" s="27" t="str">
        <f>LEFT(A6,2)</f>
        <v>FD</v>
      </c>
      <c r="C6" s="28" t="str">
        <f>VLOOKUP(B6,B$57:C$62,2)</f>
        <v>Ford</v>
      </c>
      <c r="D6" s="27" t="str">
        <f>MID(A6,5,3)</f>
        <v>FCS</v>
      </c>
      <c r="E6" s="28" t="str">
        <f>VLOOKUP(D6,D$57:E$67,2)</f>
        <v>Focus</v>
      </c>
      <c r="F6" s="27" t="str">
        <f>MID(A6,3,2)</f>
        <v>13</v>
      </c>
      <c r="G6" s="29">
        <f>IF(14-F6&lt;0, 100-F6+14,14-F6)</f>
        <v>1</v>
      </c>
      <c r="H6" s="30">
        <v>27534.799999999999</v>
      </c>
      <c r="I6" s="31">
        <f>H6/(G6+0.5)</f>
        <v>18356.533333333333</v>
      </c>
      <c r="J6" s="28" t="s">
        <v>18</v>
      </c>
      <c r="K6" s="27" t="s">
        <v>32</v>
      </c>
      <c r="L6" s="28">
        <v>75000</v>
      </c>
      <c r="M6" s="27" t="str">
        <f>IF(H6&lt;=L6,"Y","Not Covered")</f>
        <v>Y</v>
      </c>
      <c r="N6" s="29" t="str">
        <f>CONCATENATE(B6,F6,D6,UPPER(LEFT(J6,3)),RIGHT(A6,3))</f>
        <v>FD13FCSWHI010</v>
      </c>
      <c r="O6" s="8"/>
      <c r="P6" s="8"/>
      <c r="Q6" s="8"/>
      <c r="R6" s="8"/>
      <c r="S6" s="8"/>
      <c r="T6" s="8"/>
      <c r="U6" s="8"/>
      <c r="V6" s="8"/>
      <c r="W6" s="8"/>
      <c r="X6" s="6" t="s">
        <v>50</v>
      </c>
      <c r="Y6" s="7">
        <v>150656.40000000002</v>
      </c>
    </row>
    <row r="7" spans="1:25" x14ac:dyDescent="0.3">
      <c r="A7" s="32" t="s">
        <v>35</v>
      </c>
      <c r="B7" s="33" t="str">
        <f>LEFT(A7,2)</f>
        <v>FD</v>
      </c>
      <c r="C7" s="34" t="str">
        <f>VLOOKUP(B7,B$57:C$62,2)</f>
        <v>Ford</v>
      </c>
      <c r="D7" s="33" t="str">
        <f>MID(A7,5,3)</f>
        <v>FCS</v>
      </c>
      <c r="E7" s="34" t="str">
        <f>VLOOKUP(D7,D$57:E$67,2)</f>
        <v>Focus</v>
      </c>
      <c r="F7" s="33" t="str">
        <f>MID(A7,3,2)</f>
        <v>13</v>
      </c>
      <c r="G7" s="35">
        <f>IF(14-F7&lt;0, 100-F7+14,14-F7)</f>
        <v>1</v>
      </c>
      <c r="H7" s="36">
        <v>22521.599999999999</v>
      </c>
      <c r="I7" s="37">
        <f>H7/(G7+0.5)</f>
        <v>15014.4</v>
      </c>
      <c r="J7" s="34" t="s">
        <v>15</v>
      </c>
      <c r="K7" s="33" t="s">
        <v>36</v>
      </c>
      <c r="L7" s="34">
        <v>75000</v>
      </c>
      <c r="M7" s="33" t="str">
        <f>IF(H7&lt;=L7,"Y","Not Covered")</f>
        <v>Y</v>
      </c>
      <c r="N7" s="35" t="str">
        <f>CONCATENATE(B7,F7,D7,UPPER(LEFT(J7,3)),RIGHT(A7,3))</f>
        <v>FD13FCSBLA012</v>
      </c>
      <c r="O7" s="8"/>
      <c r="P7" s="8"/>
      <c r="Q7" s="8"/>
      <c r="R7" s="8"/>
      <c r="S7" s="8"/>
      <c r="T7" s="8"/>
      <c r="U7" s="8"/>
      <c r="V7" s="8"/>
      <c r="W7" s="8"/>
      <c r="X7" s="6" t="s">
        <v>26</v>
      </c>
      <c r="Y7" s="7">
        <v>154427.9</v>
      </c>
    </row>
    <row r="8" spans="1:25" x14ac:dyDescent="0.3">
      <c r="A8" s="32" t="s">
        <v>83</v>
      </c>
      <c r="B8" s="33" t="str">
        <f>LEFT(A8,2)</f>
        <v>HY</v>
      </c>
      <c r="C8" s="34" t="str">
        <f>VLOOKUP(B8,B$57:C$62,2)</f>
        <v>Hundai</v>
      </c>
      <c r="D8" s="33" t="str">
        <f>MID(A8,5,3)</f>
        <v>ELA</v>
      </c>
      <c r="E8" s="34" t="str">
        <f>VLOOKUP(D8,D$57:E$67,2)</f>
        <v>Elantra</v>
      </c>
      <c r="F8" s="33" t="str">
        <f>MID(A8,3,2)</f>
        <v>13</v>
      </c>
      <c r="G8" s="35">
        <f>IF(14-F8&lt;0, 100-F8+14,14-F8)</f>
        <v>1</v>
      </c>
      <c r="H8" s="36">
        <v>22188.5</v>
      </c>
      <c r="I8" s="37">
        <f>H8/(G8+0.5)</f>
        <v>14792.333333333334</v>
      </c>
      <c r="J8" s="34" t="s">
        <v>48</v>
      </c>
      <c r="K8" s="33" t="s">
        <v>26</v>
      </c>
      <c r="L8" s="34">
        <v>100000</v>
      </c>
      <c r="M8" s="33" t="str">
        <f>IF(H8&lt;=L8,"Y","Not Covered")</f>
        <v>Y</v>
      </c>
      <c r="N8" s="35" t="str">
        <f>CONCATENATE(B8,F8,D8,UPPER(LEFT(J8,3)),RIGHT(A8,3))</f>
        <v>HY13ELABLU052</v>
      </c>
      <c r="O8" s="8"/>
      <c r="P8" s="8"/>
      <c r="Q8" s="8"/>
      <c r="R8" s="8"/>
      <c r="S8" s="8"/>
      <c r="T8" s="8"/>
      <c r="U8" s="8"/>
      <c r="V8" s="8"/>
      <c r="W8" s="8"/>
      <c r="X8" s="6" t="s">
        <v>58</v>
      </c>
      <c r="Y8" s="7">
        <v>179986</v>
      </c>
    </row>
    <row r="9" spans="1:25" x14ac:dyDescent="0.3">
      <c r="A9" s="19" t="s">
        <v>82</v>
      </c>
      <c r="B9" s="27" t="str">
        <f>LEFT(A9,2)</f>
        <v>HY</v>
      </c>
      <c r="C9" s="28" t="str">
        <f>VLOOKUP(B9,B$57:C$62,2)</f>
        <v>Hundai</v>
      </c>
      <c r="D9" s="27" t="str">
        <f>MID(A9,5,3)</f>
        <v>ELA</v>
      </c>
      <c r="E9" s="28" t="str">
        <f>VLOOKUP(D9,D$57:E$67,2)</f>
        <v>Elantra</v>
      </c>
      <c r="F9" s="27" t="str">
        <f>MID(A9,3,2)</f>
        <v>13</v>
      </c>
      <c r="G9" s="29">
        <f>IF(14-F9&lt;0, 100-F9+14,14-F9)</f>
        <v>1</v>
      </c>
      <c r="H9" s="30">
        <v>20223.900000000001</v>
      </c>
      <c r="I9" s="31">
        <f>H9/(G9+0.5)</f>
        <v>13482.6</v>
      </c>
      <c r="J9" s="28" t="s">
        <v>15</v>
      </c>
      <c r="K9" s="27" t="s">
        <v>32</v>
      </c>
      <c r="L9" s="28">
        <v>100000</v>
      </c>
      <c r="M9" s="27" t="str">
        <f>IF(H9&lt;=L9,"Y","Not Covered")</f>
        <v>Y</v>
      </c>
      <c r="N9" s="29" t="str">
        <f>CONCATENATE(B9,F9,D9,UPPER(LEFT(J9,3)),RIGHT(A9,3))</f>
        <v>HY13ELABLA051</v>
      </c>
      <c r="O9" s="8"/>
      <c r="P9" s="8"/>
      <c r="Q9" s="8"/>
      <c r="R9" s="8"/>
      <c r="S9" s="8"/>
      <c r="T9" s="8"/>
      <c r="U9" s="8"/>
      <c r="V9" s="8"/>
      <c r="W9" s="8"/>
      <c r="X9" s="6" t="s">
        <v>29</v>
      </c>
      <c r="Y9" s="7">
        <v>143640.70000000001</v>
      </c>
    </row>
    <row r="10" spans="1:25" x14ac:dyDescent="0.3">
      <c r="A10" s="9" t="s">
        <v>61</v>
      </c>
      <c r="B10" s="33" t="str">
        <f>LEFT(A10,2)</f>
        <v>TY</v>
      </c>
      <c r="C10" s="33" t="str">
        <f>VLOOKUP(B10,B$57:C$62,2)</f>
        <v>Toyota</v>
      </c>
      <c r="D10" s="33" t="str">
        <f>MID(A10,5,3)</f>
        <v>COR</v>
      </c>
      <c r="E10" s="33" t="str">
        <f>VLOOKUP(D10,D$57:E$67,2)</f>
        <v>Corola</v>
      </c>
      <c r="F10" s="33" t="str">
        <f>MID(A10,3,2)</f>
        <v>12</v>
      </c>
      <c r="G10" s="33">
        <f>IF(14-F10&lt;0, 100-F10+14,14-F10)</f>
        <v>2</v>
      </c>
      <c r="H10" s="37">
        <v>29601.9</v>
      </c>
      <c r="I10" s="37">
        <f>H10/(G10+0.5)</f>
        <v>11840.76</v>
      </c>
      <c r="J10" s="33" t="s">
        <v>15</v>
      </c>
      <c r="K10" s="33" t="s">
        <v>39</v>
      </c>
      <c r="L10" s="33">
        <v>100000</v>
      </c>
      <c r="M10" s="33" t="str">
        <f>IF(H10&lt;=L10,"Y","Not Covered")</f>
        <v>Y</v>
      </c>
      <c r="N10" s="33" t="str">
        <f>CONCATENATE(B10,F10,D10,UPPER(LEFT(J10,3)),RIGHT(A10,3))</f>
        <v>TY12CORBLA028</v>
      </c>
      <c r="O10" s="8"/>
      <c r="P10" s="8"/>
      <c r="Q10" s="8"/>
      <c r="R10" s="8"/>
      <c r="S10" s="8"/>
      <c r="T10" s="8"/>
      <c r="U10" s="8"/>
      <c r="V10" s="8"/>
      <c r="W10" s="8"/>
      <c r="X10" s="6" t="s">
        <v>45</v>
      </c>
      <c r="Y10" s="7">
        <v>135078.20000000001</v>
      </c>
    </row>
    <row r="11" spans="1:25" x14ac:dyDescent="0.3">
      <c r="A11" s="9" t="s">
        <v>68</v>
      </c>
      <c r="B11" s="33" t="str">
        <f>LEFT(A11,2)</f>
        <v>HO</v>
      </c>
      <c r="C11" s="33" t="str">
        <f>VLOOKUP(B11,B$57:C$62,2)</f>
        <v>Honda</v>
      </c>
      <c r="D11" s="33" t="str">
        <f>MID(A11,5,3)</f>
        <v>CIV</v>
      </c>
      <c r="E11" s="33" t="str">
        <f>VLOOKUP(D11,D$57:E$67,2)</f>
        <v>Civic</v>
      </c>
      <c r="F11" s="33" t="str">
        <f>MID(A11,3,2)</f>
        <v>12</v>
      </c>
      <c r="G11" s="33">
        <f>IF(14-F11&lt;0, 100-F11+14,14-F11)</f>
        <v>2</v>
      </c>
      <c r="H11" s="37">
        <v>24513.200000000001</v>
      </c>
      <c r="I11" s="37">
        <f>H11/(G11+0.5)</f>
        <v>9805.2800000000007</v>
      </c>
      <c r="J11" s="33" t="s">
        <v>15</v>
      </c>
      <c r="K11" s="33" t="s">
        <v>45</v>
      </c>
      <c r="L11" s="33">
        <v>75000</v>
      </c>
      <c r="M11" s="33" t="str">
        <f>IF(H11&lt;=L11,"Y","Not Covered")</f>
        <v>Y</v>
      </c>
      <c r="N11" s="33" t="str">
        <f>CONCATENATE(B11,F11,D11,UPPER(LEFT(J11,3)),RIGHT(A11,3))</f>
        <v>HO12CIVBLA035</v>
      </c>
      <c r="O11" s="8"/>
      <c r="P11" s="8"/>
      <c r="Q11" s="8"/>
      <c r="R11" s="8"/>
      <c r="S11" s="8"/>
      <c r="T11" s="8"/>
      <c r="U11" s="8"/>
      <c r="V11" s="8"/>
      <c r="W11" s="8"/>
      <c r="X11" s="6" t="s">
        <v>24</v>
      </c>
      <c r="Y11" s="7">
        <v>184693.8</v>
      </c>
    </row>
    <row r="12" spans="1:25" x14ac:dyDescent="0.3">
      <c r="A12" s="9" t="s">
        <v>69</v>
      </c>
      <c r="B12" s="33" t="str">
        <f>LEFT(A12,2)</f>
        <v>HO</v>
      </c>
      <c r="C12" s="33" t="str">
        <f>VLOOKUP(B12,B$57:C$62,2)</f>
        <v>Honda</v>
      </c>
      <c r="D12" s="33" t="str">
        <f>MID(A12,5,3)</f>
        <v>CIV</v>
      </c>
      <c r="E12" s="33" t="str">
        <f>VLOOKUP(D12,D$57:E$67,2)</f>
        <v>Civic</v>
      </c>
      <c r="F12" s="33" t="str">
        <f>MID(A12,3,2)</f>
        <v>13</v>
      </c>
      <c r="G12" s="33">
        <f>IF(14-F12&lt;0, 100-F12+14,14-F12)</f>
        <v>1</v>
      </c>
      <c r="H12" s="37">
        <v>13867.6</v>
      </c>
      <c r="I12" s="37">
        <f>H12/(G12+0.5)</f>
        <v>9245.0666666666675</v>
      </c>
      <c r="J12" s="33" t="s">
        <v>15</v>
      </c>
      <c r="K12" s="33" t="s">
        <v>50</v>
      </c>
      <c r="L12" s="33">
        <v>75000</v>
      </c>
      <c r="M12" s="33" t="str">
        <f>IF(H12&lt;=L12,"Y","Not Covered")</f>
        <v>Y</v>
      </c>
      <c r="N12" s="33" t="str">
        <f>CONCATENATE(B12,F12,D12,UPPER(LEFT(J12,3)),RIGHT(A12,3))</f>
        <v>HO13CIVBLA036</v>
      </c>
      <c r="O12" s="8"/>
      <c r="P12" s="8"/>
      <c r="Q12" s="8"/>
      <c r="R12" s="8"/>
      <c r="S12" s="8"/>
      <c r="T12" s="8"/>
      <c r="U12" s="8"/>
      <c r="V12" s="8"/>
      <c r="W12" s="8"/>
      <c r="X12" s="6" t="s">
        <v>22</v>
      </c>
      <c r="Y12" s="7">
        <v>127731.3</v>
      </c>
    </row>
    <row r="13" spans="1:25" x14ac:dyDescent="0.3">
      <c r="A13" s="9" t="s">
        <v>37</v>
      </c>
      <c r="B13" s="33" t="str">
        <f>LEFT(A13,2)</f>
        <v>FD</v>
      </c>
      <c r="C13" s="33" t="str">
        <f>VLOOKUP(B13,B$57:C$62,2)</f>
        <v>Ford</v>
      </c>
      <c r="D13" s="33" t="str">
        <f>MID(A13,5,3)</f>
        <v>FCS</v>
      </c>
      <c r="E13" s="33" t="str">
        <f>VLOOKUP(D13,D$57:E$67,2)</f>
        <v>Focus</v>
      </c>
      <c r="F13" s="33" t="str">
        <f>MID(A13,3,2)</f>
        <v>13</v>
      </c>
      <c r="G13" s="33">
        <f>IF(14-F13&lt;0, 100-F13+14,14-F13)</f>
        <v>1</v>
      </c>
      <c r="H13" s="37">
        <v>13682.9</v>
      </c>
      <c r="I13" s="37">
        <f>H13/(G13+0.5)</f>
        <v>9121.9333333333325</v>
      </c>
      <c r="J13" s="33" t="s">
        <v>15</v>
      </c>
      <c r="K13" s="33" t="s">
        <v>38</v>
      </c>
      <c r="L13" s="33">
        <v>75000</v>
      </c>
      <c r="M13" s="33" t="str">
        <f>IF(H13&lt;=L13,"Y","Not Covered")</f>
        <v>Y</v>
      </c>
      <c r="N13" s="33" t="str">
        <f>CONCATENATE(B13,F13,D13,UPPER(LEFT(J13,3)),RIGHT(A13,3))</f>
        <v>FD13FCSBLA013</v>
      </c>
      <c r="O13" s="8"/>
      <c r="P13" s="8"/>
      <c r="Q13" s="8"/>
      <c r="R13" s="8"/>
      <c r="S13" s="8"/>
      <c r="T13" s="8"/>
      <c r="U13" s="8"/>
      <c r="V13" s="8"/>
      <c r="W13" s="8"/>
      <c r="X13" s="6" t="s">
        <v>19</v>
      </c>
      <c r="Y13" s="7">
        <v>70964.899999999994</v>
      </c>
    </row>
    <row r="14" spans="1:25" x14ac:dyDescent="0.3">
      <c r="A14" s="9" t="s">
        <v>81</v>
      </c>
      <c r="B14" s="33" t="str">
        <f>LEFT(A14,2)</f>
        <v>HY</v>
      </c>
      <c r="C14" s="33" t="str">
        <f>VLOOKUP(B14,B$57:C$62,2)</f>
        <v>Hundai</v>
      </c>
      <c r="D14" s="33" t="str">
        <f>MID(A14,5,3)</f>
        <v>ELA</v>
      </c>
      <c r="E14" s="33" t="str">
        <f>VLOOKUP(D14,D$57:E$67,2)</f>
        <v>Elantra</v>
      </c>
      <c r="F14" s="33" t="str">
        <f>MID(A14,3,2)</f>
        <v>12</v>
      </c>
      <c r="G14" s="33">
        <f>IF(14-F14&lt;0, 100-F14+14,14-F14)</f>
        <v>2</v>
      </c>
      <c r="H14" s="37">
        <v>22282</v>
      </c>
      <c r="I14" s="37">
        <f>H14/(G14+0.5)</f>
        <v>8912.7999999999993</v>
      </c>
      <c r="J14" s="33" t="s">
        <v>48</v>
      </c>
      <c r="K14" s="33" t="s">
        <v>19</v>
      </c>
      <c r="L14" s="33">
        <v>100000</v>
      </c>
      <c r="M14" s="33" t="str">
        <f>IF(H14&lt;=L14,"Y","Not Covered")</f>
        <v>Y</v>
      </c>
      <c r="N14" s="33" t="str">
        <f>CONCATENATE(B14,F14,D14,UPPER(LEFT(J14,3)),RIGHT(A14,3))</f>
        <v>HY12ELABLU050</v>
      </c>
      <c r="O14" s="8"/>
      <c r="P14" s="8"/>
      <c r="Q14" s="8"/>
      <c r="R14" s="8"/>
      <c r="S14" s="8"/>
      <c r="T14" s="8"/>
      <c r="U14" s="8"/>
      <c r="V14" s="8"/>
      <c r="W14" s="8"/>
      <c r="X14" s="6" t="s">
        <v>32</v>
      </c>
      <c r="Y14" s="7">
        <v>65315</v>
      </c>
    </row>
    <row r="15" spans="1:25" x14ac:dyDescent="0.3">
      <c r="A15" s="9" t="s">
        <v>62</v>
      </c>
      <c r="B15" s="33" t="str">
        <f>LEFT(A15,2)</f>
        <v>TY</v>
      </c>
      <c r="C15" s="33" t="str">
        <f>VLOOKUP(B15,B$57:C$62,2)</f>
        <v>Toyota</v>
      </c>
      <c r="D15" s="33" t="str">
        <f>MID(A15,5,3)</f>
        <v>CAM</v>
      </c>
      <c r="E15" s="33" t="str">
        <f>VLOOKUP(D15,D$57:E$67,2)</f>
        <v>Camrey</v>
      </c>
      <c r="F15" s="33" t="str">
        <f>MID(A15,3,2)</f>
        <v>12</v>
      </c>
      <c r="G15" s="33">
        <f>IF(14-F15&lt;0, 100-F15+14,14-F15)</f>
        <v>2</v>
      </c>
      <c r="H15" s="37">
        <v>22128.2</v>
      </c>
      <c r="I15" s="37">
        <f>H15/(G15+0.5)</f>
        <v>8851.2800000000007</v>
      </c>
      <c r="J15" s="33" t="s">
        <v>48</v>
      </c>
      <c r="K15" s="33" t="s">
        <v>50</v>
      </c>
      <c r="L15" s="33">
        <v>100000</v>
      </c>
      <c r="M15" s="33" t="str">
        <f>IF(H15&lt;=L15,"Y","Not Covered")</f>
        <v>Y</v>
      </c>
      <c r="N15" s="33" t="str">
        <f>CONCATENATE(B15,F15,D15,UPPER(LEFT(J15,3)),RIGHT(A15,3))</f>
        <v>TY12CAMBLU029</v>
      </c>
      <c r="O15" s="8"/>
      <c r="P15" s="8"/>
      <c r="Q15" s="8"/>
      <c r="R15" s="8"/>
      <c r="S15" s="8"/>
      <c r="T15" s="8"/>
      <c r="U15" s="8"/>
      <c r="V15" s="8"/>
      <c r="W15" s="8"/>
      <c r="X15" s="6" t="s">
        <v>38</v>
      </c>
      <c r="Y15" s="7">
        <v>138561.5</v>
      </c>
    </row>
    <row r="16" spans="1:25" x14ac:dyDescent="0.3">
      <c r="A16" s="9" t="s">
        <v>55</v>
      </c>
      <c r="B16" s="33" t="str">
        <f>LEFT(A16,2)</f>
        <v>TY</v>
      </c>
      <c r="C16" s="33" t="str">
        <f>VLOOKUP(B16,B$57:C$62,2)</f>
        <v>Toyota</v>
      </c>
      <c r="D16" s="33" t="str">
        <f>MID(A16,5,3)</f>
        <v>CAM</v>
      </c>
      <c r="E16" s="33" t="str">
        <f>VLOOKUP(D16,D$57:E$67,2)</f>
        <v>Camrey</v>
      </c>
      <c r="F16" s="33" t="str">
        <f>MID(A16,3,2)</f>
        <v>09</v>
      </c>
      <c r="G16" s="33">
        <f>IF(14-F16&lt;0, 100-F16+14,14-F16)</f>
        <v>5</v>
      </c>
      <c r="H16" s="37">
        <v>48114.2</v>
      </c>
      <c r="I16" s="37">
        <f>H16/(G16+0.5)</f>
        <v>8748.0363636363636</v>
      </c>
      <c r="J16" s="33" t="s">
        <v>18</v>
      </c>
      <c r="K16" s="33" t="s">
        <v>29</v>
      </c>
      <c r="L16" s="33">
        <v>100000</v>
      </c>
      <c r="M16" s="33" t="str">
        <f>IF(H16&lt;=L16,"Y","Not Covered")</f>
        <v>Y</v>
      </c>
      <c r="N16" s="33" t="str">
        <f>CONCATENATE(B16,F16,D16,UPPER(LEFT(J16,3)),RIGHT(A16,3))</f>
        <v>TY09CAMWHI024</v>
      </c>
      <c r="O16" s="8"/>
      <c r="P16" s="8"/>
      <c r="Q16" s="8"/>
      <c r="R16" s="8"/>
      <c r="S16" s="8"/>
      <c r="T16" s="8"/>
      <c r="U16" s="8"/>
      <c r="V16" s="8"/>
      <c r="W16" s="8"/>
      <c r="X16" s="6" t="s">
        <v>39</v>
      </c>
      <c r="Y16" s="7">
        <v>141229.4</v>
      </c>
    </row>
    <row r="17" spans="1:25" x14ac:dyDescent="0.3">
      <c r="A17" s="9" t="s">
        <v>67</v>
      </c>
      <c r="B17" s="27" t="str">
        <f>LEFT(A17,2)</f>
        <v>HO</v>
      </c>
      <c r="C17" s="28" t="str">
        <f>VLOOKUP(B17,B$57:C$62,2)</f>
        <v>Honda</v>
      </c>
      <c r="D17" s="27" t="str">
        <f>MID(A17,5,3)</f>
        <v>CIV</v>
      </c>
      <c r="E17" s="28" t="str">
        <f>VLOOKUP(D17,D$57:E$67,2)</f>
        <v>Civic</v>
      </c>
      <c r="F17" s="27" t="str">
        <f>MID(A17,3,2)</f>
        <v>11</v>
      </c>
      <c r="G17" s="29">
        <f>IF(14-F17&lt;0, 100-F17+14,14-F17)</f>
        <v>3</v>
      </c>
      <c r="H17" s="30">
        <v>30555.3</v>
      </c>
      <c r="I17" s="31">
        <f>H17/(G17+0.5)</f>
        <v>8730.0857142857149</v>
      </c>
      <c r="J17" s="28" t="s">
        <v>15</v>
      </c>
      <c r="K17" s="27" t="s">
        <v>22</v>
      </c>
      <c r="L17" s="28">
        <v>75000</v>
      </c>
      <c r="M17" s="27" t="str">
        <f>IF(H17&lt;=L17,"Y","Not Covered")</f>
        <v>Y</v>
      </c>
      <c r="N17" s="29" t="str">
        <f>CONCATENATE(B17,F17,D17,UPPER(LEFT(J17,3)),RIGHT(A17,3))</f>
        <v>HO11CIVBLA034</v>
      </c>
      <c r="O17" s="8"/>
      <c r="P17" s="8"/>
      <c r="Q17" s="8"/>
      <c r="R17" s="8"/>
      <c r="S17" s="8"/>
      <c r="T17" s="8"/>
      <c r="U17" s="8"/>
      <c r="V17" s="8"/>
      <c r="W17" s="8"/>
      <c r="X17" s="6" t="s">
        <v>16</v>
      </c>
      <c r="Y17" s="7">
        <v>305432.40000000002</v>
      </c>
    </row>
    <row r="18" spans="1:25" x14ac:dyDescent="0.3">
      <c r="A18" s="9" t="s">
        <v>80</v>
      </c>
      <c r="B18" s="33" t="str">
        <f>LEFT(A18,2)</f>
        <v>HY</v>
      </c>
      <c r="C18" s="33" t="str">
        <f>VLOOKUP(B18,B$57:C$62,2)</f>
        <v>Hundai</v>
      </c>
      <c r="D18" s="33" t="str">
        <f>MID(A18,5,3)</f>
        <v>ELA</v>
      </c>
      <c r="E18" s="33" t="str">
        <f>VLOOKUP(D18,D$57:E$67,2)</f>
        <v>Elantra</v>
      </c>
      <c r="F18" s="33" t="str">
        <f>MID(A18,3,2)</f>
        <v>11</v>
      </c>
      <c r="G18" s="33">
        <f>IF(14-F18&lt;0, 100-F18+14,14-F18)</f>
        <v>3</v>
      </c>
      <c r="H18" s="37">
        <v>29102.3</v>
      </c>
      <c r="I18" s="37">
        <f>H18/(G18+0.5)</f>
        <v>8314.9428571428562</v>
      </c>
      <c r="J18" s="33" t="s">
        <v>15</v>
      </c>
      <c r="K18" s="33" t="s">
        <v>43</v>
      </c>
      <c r="L18" s="33">
        <v>100000</v>
      </c>
      <c r="M18" s="33" t="str">
        <f>IF(H18&lt;=L18,"Y","Not Covered")</f>
        <v>Y</v>
      </c>
      <c r="N18" s="33" t="str">
        <f>CONCATENATE(B18,F18,D18,UPPER(LEFT(J18,3)),RIGHT(A18,3))</f>
        <v>HY11ELABLA049</v>
      </c>
      <c r="O18" s="8"/>
      <c r="P18" s="8"/>
      <c r="Q18" s="8"/>
      <c r="R18" s="8"/>
      <c r="S18" s="8"/>
      <c r="T18" s="8"/>
      <c r="U18" s="8"/>
      <c r="V18" s="8"/>
      <c r="W18" s="8"/>
      <c r="X18" s="6" t="s">
        <v>52</v>
      </c>
      <c r="Y18" s="7">
        <v>177713.9</v>
      </c>
    </row>
    <row r="19" spans="1:25" x14ac:dyDescent="0.3">
      <c r="A19" s="9" t="s">
        <v>75</v>
      </c>
      <c r="B19" s="33" t="str">
        <f>LEFT(A19,2)</f>
        <v>CR</v>
      </c>
      <c r="C19" s="33" t="str">
        <f>VLOOKUP(B19,B$57:C$62,2)</f>
        <v>Chrysler</v>
      </c>
      <c r="D19" s="33" t="str">
        <f>MID(A19,5,3)</f>
        <v>PTC</v>
      </c>
      <c r="E19" s="33" t="str">
        <f>VLOOKUP(D19,D$57:E$67,2)</f>
        <v>PT Cruiser</v>
      </c>
      <c r="F19" s="33" t="str">
        <f>MID(A19,3,2)</f>
        <v>11</v>
      </c>
      <c r="G19" s="33">
        <f>IF(14-F19&lt;0, 100-F19+14,14-F19)</f>
        <v>3</v>
      </c>
      <c r="H19" s="37">
        <v>27394.2</v>
      </c>
      <c r="I19" s="37">
        <f>H19/(G19+0.5)</f>
        <v>7826.9142857142861</v>
      </c>
      <c r="J19" s="33" t="s">
        <v>15</v>
      </c>
      <c r="K19" s="33" t="s">
        <v>36</v>
      </c>
      <c r="L19" s="33">
        <v>75000</v>
      </c>
      <c r="M19" s="33" t="str">
        <f>IF(H19&lt;=L19,"Y","Not Covered")</f>
        <v>Y</v>
      </c>
      <c r="N19" s="33" t="str">
        <f>CONCATENATE(B19,F19,D19,UPPER(LEFT(J19,3)),RIGHT(A19,3))</f>
        <v>CR11PTCBLA044</v>
      </c>
      <c r="O19" s="8"/>
      <c r="P19" s="8"/>
      <c r="Q19" s="8"/>
      <c r="R19" s="8"/>
      <c r="S19" s="8"/>
      <c r="T19" s="8"/>
      <c r="U19" s="8"/>
      <c r="V19" s="8"/>
      <c r="W19" s="8"/>
      <c r="X19" s="6" t="s">
        <v>43</v>
      </c>
      <c r="Y19" s="7">
        <v>65964.899999999994</v>
      </c>
    </row>
    <row r="20" spans="1:25" x14ac:dyDescent="0.3">
      <c r="A20" s="9" t="s">
        <v>40</v>
      </c>
      <c r="B20" s="33" t="str">
        <f>LEFT(A20,2)</f>
        <v>GM</v>
      </c>
      <c r="C20" s="33" t="str">
        <f>VLOOKUP(B20,B$57:C$62,2)</f>
        <v>General Motors</v>
      </c>
      <c r="D20" s="33" t="str">
        <f>MID(A20,5,3)</f>
        <v>CMR</v>
      </c>
      <c r="E20" s="33" t="str">
        <f>VLOOKUP(D20,D$57:E$67,2)</f>
        <v>Camero</v>
      </c>
      <c r="F20" s="33" t="str">
        <f>MID(A20,3,2)</f>
        <v>12</v>
      </c>
      <c r="G20" s="33">
        <f>IF(14-F20&lt;0, 100-F20+14,14-F20)</f>
        <v>2</v>
      </c>
      <c r="H20" s="37">
        <v>19421.099999999999</v>
      </c>
      <c r="I20" s="37">
        <f>H20/(G20+0.5)</f>
        <v>7768.44</v>
      </c>
      <c r="J20" s="33" t="s">
        <v>15</v>
      </c>
      <c r="K20" s="33" t="s">
        <v>41</v>
      </c>
      <c r="L20" s="33">
        <v>100000</v>
      </c>
      <c r="M20" s="33" t="str">
        <f>IF(H20&lt;=L20,"Y","Not Covered")</f>
        <v>Y</v>
      </c>
      <c r="N20" s="33" t="str">
        <f>CONCATENATE(B20,F20,D20,UPPER(LEFT(J20,3)),RIGHT(A20,3))</f>
        <v>GM12CMRBLA015</v>
      </c>
      <c r="O20" s="8"/>
      <c r="P20" s="8"/>
      <c r="Q20" s="8"/>
      <c r="R20" s="8"/>
      <c r="S20" s="8"/>
      <c r="T20" s="8"/>
      <c r="U20" s="8"/>
      <c r="V20" s="8"/>
      <c r="W20" s="8"/>
      <c r="X20" s="6" t="s">
        <v>36</v>
      </c>
      <c r="Y20" s="7">
        <v>130601.59999999999</v>
      </c>
    </row>
    <row r="21" spans="1:25" x14ac:dyDescent="0.3">
      <c r="A21" s="9" t="s">
        <v>33</v>
      </c>
      <c r="B21" s="33" t="str">
        <f>LEFT(A21,2)</f>
        <v>FD</v>
      </c>
      <c r="C21" s="33" t="str">
        <f>VLOOKUP(B21,B$57:C$62,2)</f>
        <v>Ford</v>
      </c>
      <c r="D21" s="33" t="str">
        <f>MID(A21,5,3)</f>
        <v>FCS</v>
      </c>
      <c r="E21" s="33" t="str">
        <f>VLOOKUP(D21,D$57:E$67,2)</f>
        <v>Focus</v>
      </c>
      <c r="F21" s="33" t="str">
        <f>MID(A21,3,2)</f>
        <v>12</v>
      </c>
      <c r="G21" s="33">
        <f>IF(14-F21&lt;0, 100-F21+14,14-F21)</f>
        <v>2</v>
      </c>
      <c r="H21" s="37">
        <v>19341.7</v>
      </c>
      <c r="I21" s="37">
        <f>H21/(G21+0.5)</f>
        <v>7736.68</v>
      </c>
      <c r="J21" s="33" t="s">
        <v>18</v>
      </c>
      <c r="K21" s="33" t="s">
        <v>34</v>
      </c>
      <c r="L21" s="33">
        <v>75000</v>
      </c>
      <c r="M21" s="33" t="str">
        <f>IF(H21&lt;=L21,"Y","Not Covered")</f>
        <v>Y</v>
      </c>
      <c r="N21" s="33" t="str">
        <f>CONCATENATE(B21,F21,D21,UPPER(LEFT(J21,3)),RIGHT(A21,3))</f>
        <v>FD12FCSWHI011</v>
      </c>
      <c r="O21" s="8"/>
      <c r="P21" s="8"/>
      <c r="Q21" s="8"/>
      <c r="R21" s="8"/>
      <c r="S21" s="8"/>
      <c r="T21" s="8"/>
      <c r="U21" s="8"/>
      <c r="V21" s="8"/>
      <c r="W21" s="8"/>
      <c r="X21" s="6" t="s">
        <v>34</v>
      </c>
      <c r="Y21" s="7">
        <v>19341.7</v>
      </c>
    </row>
    <row r="22" spans="1:25" x14ac:dyDescent="0.3">
      <c r="A22" s="9" t="s">
        <v>66</v>
      </c>
      <c r="B22" s="33" t="str">
        <f>LEFT(A22,2)</f>
        <v>HO</v>
      </c>
      <c r="C22" s="33" t="str">
        <f>VLOOKUP(B22,B$57:C$62,2)</f>
        <v>Honda</v>
      </c>
      <c r="D22" s="33" t="str">
        <f>MID(A22,5,3)</f>
        <v>CIV</v>
      </c>
      <c r="E22" s="33" t="str">
        <f>VLOOKUP(D22,D$57:E$67,2)</f>
        <v>Civic</v>
      </c>
      <c r="F22" s="33" t="str">
        <f>MID(A22,3,2)</f>
        <v>10</v>
      </c>
      <c r="G22" s="33">
        <f>IF(14-F22&lt;0, 100-F22+14,14-F22)</f>
        <v>4</v>
      </c>
      <c r="H22" s="37">
        <v>33477.199999999997</v>
      </c>
      <c r="I22" s="37">
        <f>H22/(G22+0.5)</f>
        <v>7439.3777777777768</v>
      </c>
      <c r="J22" s="33" t="s">
        <v>15</v>
      </c>
      <c r="K22" s="33" t="s">
        <v>52</v>
      </c>
      <c r="L22" s="33">
        <v>75000</v>
      </c>
      <c r="M22" s="33" t="str">
        <f>IF(H22&lt;=L22,"Y","Not Covered")</f>
        <v>Y</v>
      </c>
      <c r="N22" s="33" t="str">
        <f>CONCATENATE(B22,F22,D22,UPPER(LEFT(J22,3)),RIGHT(A22,3))</f>
        <v>HO10CIVBLA033</v>
      </c>
      <c r="O22" s="8"/>
      <c r="P22" s="8"/>
      <c r="Q22" s="8"/>
      <c r="R22" s="8"/>
      <c r="S22" s="8"/>
      <c r="T22" s="8"/>
      <c r="U22" s="8"/>
      <c r="V22" s="8"/>
      <c r="W22" s="8"/>
      <c r="X22" s="4" t="s">
        <v>123</v>
      </c>
      <c r="Y22" s="5">
        <v>2335987.2999999998</v>
      </c>
    </row>
    <row r="23" spans="1:25" x14ac:dyDescent="0.3">
      <c r="A23" s="9" t="s">
        <v>72</v>
      </c>
      <c r="B23" s="33" t="str">
        <f>LEFT(A23,2)</f>
        <v>HO</v>
      </c>
      <c r="C23" s="33" t="str">
        <f>VLOOKUP(B23,B$57:C$62,2)</f>
        <v>Honda</v>
      </c>
      <c r="D23" s="33" t="str">
        <f>MID(A23,5,3)</f>
        <v>ODY</v>
      </c>
      <c r="E23" s="33" t="str">
        <f>VLOOKUP(D23,D$57:E$67,2)</f>
        <v>Odyssey</v>
      </c>
      <c r="F23" s="33" t="str">
        <f>MID(A23,3,2)</f>
        <v>14</v>
      </c>
      <c r="G23" s="33">
        <f>IF(14-F23&lt;0, 100-F23+14,14-F23)</f>
        <v>0</v>
      </c>
      <c r="H23" s="37">
        <v>3708.1</v>
      </c>
      <c r="I23" s="37">
        <f>H23/(G23+0.5)</f>
        <v>7416.2</v>
      </c>
      <c r="J23" s="33" t="s">
        <v>15</v>
      </c>
      <c r="K23" s="33" t="s">
        <v>19</v>
      </c>
      <c r="L23" s="33">
        <v>100000</v>
      </c>
      <c r="M23" s="33" t="str">
        <f>IF(H23&lt;=L23,"Y","Not Covered")</f>
        <v>Y</v>
      </c>
      <c r="N23" s="33" t="str">
        <f>CONCATENATE(B23,F23,D23,UPPER(LEFT(J23,3)),RIGHT(A23,3))</f>
        <v>HO14ODYBLA041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3">
      <c r="A24" s="9" t="s">
        <v>44</v>
      </c>
      <c r="B24" s="33" t="str">
        <f>LEFT(A24,2)</f>
        <v>GM</v>
      </c>
      <c r="C24" s="33" t="str">
        <f>VLOOKUP(B24,B$57:C$62,2)</f>
        <v>General Motors</v>
      </c>
      <c r="D24" s="33" t="str">
        <f>MID(A24,5,3)</f>
        <v>SLV</v>
      </c>
      <c r="E24" s="33" t="str">
        <f>VLOOKUP(D24,D$57:E$67,2)</f>
        <v>Silverado</v>
      </c>
      <c r="F24" s="33" t="str">
        <f>MID(A24,3,2)</f>
        <v>10</v>
      </c>
      <c r="G24" s="33">
        <f>IF(14-F24&lt;0, 100-F24+14,14-F24)</f>
        <v>4</v>
      </c>
      <c r="H24" s="37">
        <v>31144.400000000001</v>
      </c>
      <c r="I24" s="37">
        <f>H24/(G24+0.5)</f>
        <v>6920.9777777777781</v>
      </c>
      <c r="J24" s="33" t="s">
        <v>15</v>
      </c>
      <c r="K24" s="33" t="s">
        <v>45</v>
      </c>
      <c r="L24" s="33">
        <v>100000</v>
      </c>
      <c r="M24" s="33" t="str">
        <f>IF(H24&lt;=L24,"Y","Not Covered")</f>
        <v>Y</v>
      </c>
      <c r="N24" s="33" t="str">
        <f>CONCATENATE(B24,F24,D24,UPPER(LEFT(J24,3)),RIGHT(A24,3))</f>
        <v>GM10SLVBLA017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3">
      <c r="A25" s="9" t="s">
        <v>20</v>
      </c>
      <c r="B25" s="33" t="str">
        <f>LEFT(A25,2)</f>
        <v>FD</v>
      </c>
      <c r="C25" s="33" t="str">
        <f>VLOOKUP(B25,B$57:C$62,2)</f>
        <v>Ford</v>
      </c>
      <c r="D25" s="33" t="str">
        <f>MID(A25,5,3)</f>
        <v>MTG</v>
      </c>
      <c r="E25" s="33" t="str">
        <f>VLOOKUP(D25,D$57:E$67,2)</f>
        <v>Mustang</v>
      </c>
      <c r="F25" s="33" t="str">
        <f>MID(A25,3,2)</f>
        <v>08</v>
      </c>
      <c r="G25" s="33">
        <f>IF(14-F25&lt;0, 100-F25+14,14-F25)</f>
        <v>6</v>
      </c>
      <c r="H25" s="37">
        <v>44946.5</v>
      </c>
      <c r="I25" s="37">
        <f>H25/(G25+0.5)</f>
        <v>6914.8461538461543</v>
      </c>
      <c r="J25" s="33" t="s">
        <v>21</v>
      </c>
      <c r="K25" s="33" t="s">
        <v>22</v>
      </c>
      <c r="L25" s="33">
        <v>50000</v>
      </c>
      <c r="M25" s="33" t="str">
        <f>IF(H25&lt;=L25,"Y","Not Covered")</f>
        <v>Y</v>
      </c>
      <c r="N25" s="33" t="str">
        <f>CONCATENATE(B25,F25,D25,UPPER(LEFT(J25,3)),RIGHT(A25,3))</f>
        <v>FD08MTGGRE003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3">
      <c r="A26" s="9" t="s">
        <v>78</v>
      </c>
      <c r="B26" s="33" t="str">
        <f>LEFT(A26,2)</f>
        <v>CR</v>
      </c>
      <c r="C26" s="33" t="str">
        <f>VLOOKUP(B26,B$57:C$62,2)</f>
        <v>Chrysler</v>
      </c>
      <c r="D26" s="33" t="str">
        <f>MID(A26,5,3)</f>
        <v>CAR</v>
      </c>
      <c r="E26" s="33" t="str">
        <f>VLOOKUP(D26,D$57:E$67,2)</f>
        <v>Caravan</v>
      </c>
      <c r="F26" s="33" t="str">
        <f>MID(A26,3,2)</f>
        <v>04</v>
      </c>
      <c r="G26" s="33">
        <f>IF(14-F26&lt;0, 100-F26+14,14-F26)</f>
        <v>10</v>
      </c>
      <c r="H26" s="37">
        <v>72527.199999999997</v>
      </c>
      <c r="I26" s="37">
        <f>H26/(G26+0.5)</f>
        <v>6907.3523809523804</v>
      </c>
      <c r="J26" s="33" t="s">
        <v>18</v>
      </c>
      <c r="K26" s="33" t="s">
        <v>41</v>
      </c>
      <c r="L26" s="33">
        <v>75000</v>
      </c>
      <c r="M26" s="33" t="str">
        <f>IF(H26&lt;=L26,"Y","Not Covered")</f>
        <v>Y</v>
      </c>
      <c r="N26" s="33" t="str">
        <f>CONCATENATE(B26,F26,D26,UPPER(LEFT(J26,3)),RIGHT(A26,3))</f>
        <v>CR04CARWHI047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3">
      <c r="A27" s="9" t="s">
        <v>70</v>
      </c>
      <c r="B27" s="33" t="str">
        <f>LEFT(A27,2)</f>
        <v>HO</v>
      </c>
      <c r="C27" s="33" t="str">
        <f>VLOOKUP(B27,B$57:C$62,2)</f>
        <v>Honda</v>
      </c>
      <c r="D27" s="33" t="str">
        <f>MID(A27,5,3)</f>
        <v>ODY</v>
      </c>
      <c r="E27" s="33" t="str">
        <f>VLOOKUP(D27,D$57:E$67,2)</f>
        <v>Odyssey</v>
      </c>
      <c r="F27" s="33" t="str">
        <f>MID(A27,3,2)</f>
        <v>07</v>
      </c>
      <c r="G27" s="33">
        <f>IF(14-F27&lt;0, 100-F27+14,14-F27)</f>
        <v>7</v>
      </c>
      <c r="H27" s="37">
        <v>50854.1</v>
      </c>
      <c r="I27" s="37">
        <f>H27/(G27+0.5)</f>
        <v>6780.5466666666662</v>
      </c>
      <c r="J27" s="33" t="s">
        <v>15</v>
      </c>
      <c r="K27" s="33" t="s">
        <v>52</v>
      </c>
      <c r="L27" s="33">
        <v>100000</v>
      </c>
      <c r="M27" s="33" t="str">
        <f>IF(H27&lt;=L27,"Y","Not Covered")</f>
        <v>Y</v>
      </c>
      <c r="N27" s="33" t="str">
        <f>CONCATENATE(B27,F27,D27,UPPER(LEFT(J27,3)),RIGHT(A27,3))</f>
        <v>HO07ODYBLA038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3">
      <c r="A28" s="9" t="s">
        <v>71</v>
      </c>
      <c r="B28" s="33" t="str">
        <f>LEFT(A28,2)</f>
        <v>HO</v>
      </c>
      <c r="C28" s="33" t="str">
        <f>VLOOKUP(B28,B$57:C$62,2)</f>
        <v>Honda</v>
      </c>
      <c r="D28" s="33" t="str">
        <f>MID(A28,5,3)</f>
        <v>ODY</v>
      </c>
      <c r="E28" s="33" t="str">
        <f>VLOOKUP(D28,D$57:E$67,2)</f>
        <v>Odyssey</v>
      </c>
      <c r="F28" s="33" t="str">
        <f>MID(A28,3,2)</f>
        <v>08</v>
      </c>
      <c r="G28" s="33">
        <f>IF(14-F28&lt;0, 100-F28+14,14-F28)</f>
        <v>6</v>
      </c>
      <c r="H28" s="37">
        <v>42504.6</v>
      </c>
      <c r="I28" s="37">
        <f>H28/(G28+0.5)</f>
        <v>6539.1692307692301</v>
      </c>
      <c r="J28" s="33" t="s">
        <v>18</v>
      </c>
      <c r="K28" s="33" t="s">
        <v>38</v>
      </c>
      <c r="L28" s="33">
        <v>100000</v>
      </c>
      <c r="M28" s="33" t="str">
        <f>IF(H28&lt;=L28,"Y","Not Covered")</f>
        <v>Y</v>
      </c>
      <c r="N28" s="33" t="str">
        <f>CONCATENATE(B28,F28,D28,UPPER(LEFT(J28,3)),RIGHT(A28,3))</f>
        <v>HO08ODYWHI039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3">
      <c r="A29" s="9" t="s">
        <v>28</v>
      </c>
      <c r="B29" s="33" t="str">
        <f>LEFT(A29,2)</f>
        <v>FD</v>
      </c>
      <c r="C29" s="33" t="str">
        <f>VLOOKUP(B29,B$57:C$62,2)</f>
        <v>Ford</v>
      </c>
      <c r="D29" s="33" t="str">
        <f>MID(A29,5,3)</f>
        <v>FCS</v>
      </c>
      <c r="E29" s="33" t="str">
        <f>VLOOKUP(D29,D$57:E$67,2)</f>
        <v>Focus</v>
      </c>
      <c r="F29" s="33" t="str">
        <f>MID(A29,3,2)</f>
        <v>09</v>
      </c>
      <c r="G29" s="33">
        <f>IF(14-F29&lt;0, 100-F29+14,14-F29)</f>
        <v>5</v>
      </c>
      <c r="H29" s="37">
        <v>35137</v>
      </c>
      <c r="I29" s="37">
        <f>H29/(G29+0.5)</f>
        <v>6388.545454545455</v>
      </c>
      <c r="J29" s="33" t="s">
        <v>15</v>
      </c>
      <c r="K29" s="33" t="s">
        <v>29</v>
      </c>
      <c r="L29" s="33">
        <v>75000</v>
      </c>
      <c r="M29" s="33" t="str">
        <f>IF(H29&lt;=L29,"Y","Not Covered")</f>
        <v>Y</v>
      </c>
      <c r="N29" s="33" t="str">
        <f>CONCATENATE(B29,F29,D29,UPPER(LEFT(J29,3)),RIGHT(A29,3))</f>
        <v>FD09FCSBLA008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3">
      <c r="A30" s="9" t="s">
        <v>59</v>
      </c>
      <c r="B30" s="33" t="str">
        <f>LEFT(A30,2)</f>
        <v>TY</v>
      </c>
      <c r="C30" s="33" t="str">
        <f>VLOOKUP(B30,B$57:C$62,2)</f>
        <v>Toyota</v>
      </c>
      <c r="D30" s="33" t="str">
        <f>MID(A30,5,3)</f>
        <v>COR</v>
      </c>
      <c r="E30" s="33" t="str">
        <f>VLOOKUP(D30,D$57:E$67,2)</f>
        <v>Corola</v>
      </c>
      <c r="F30" s="33" t="str">
        <f>MID(A30,3,2)</f>
        <v>03</v>
      </c>
      <c r="G30" s="33">
        <f>IF(14-F30&lt;0, 100-F30+14,14-F30)</f>
        <v>11</v>
      </c>
      <c r="H30" s="37">
        <v>73444.399999999994</v>
      </c>
      <c r="I30" s="37">
        <f>H30/(G30+0.5)</f>
        <v>6386.4695652173905</v>
      </c>
      <c r="J30" s="33" t="s">
        <v>15</v>
      </c>
      <c r="K30" s="33" t="s">
        <v>58</v>
      </c>
      <c r="L30" s="33">
        <v>100000</v>
      </c>
      <c r="M30" s="33" t="str">
        <f>IF(H30&lt;=L30,"Y","Not Covered")</f>
        <v>Y</v>
      </c>
      <c r="N30" s="33" t="str">
        <f>CONCATENATE(B30,F30,D30,UPPER(LEFT(J30,3)),RIGHT(A30,3))</f>
        <v>TY03CORBLA026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3">
      <c r="A31" s="9" t="s">
        <v>121</v>
      </c>
      <c r="B31" s="33" t="str">
        <f>LEFT(A31,2)</f>
        <v>HO</v>
      </c>
      <c r="C31" s="33" t="str">
        <f>VLOOKUP(B31,B$57:C$62,2)</f>
        <v>Honda</v>
      </c>
      <c r="D31" s="33" t="str">
        <f>MID(A31,5,3)</f>
        <v>ODY</v>
      </c>
      <c r="E31" s="33" t="str">
        <f>VLOOKUP(D31,D$57:E$67,2)</f>
        <v>Odyssey</v>
      </c>
      <c r="F31" s="33" t="str">
        <f>MID(A31,3,2)</f>
        <v>05</v>
      </c>
      <c r="G31" s="33">
        <f>IF(14-F31&lt;0, 100-F31+14,14-F31)</f>
        <v>9</v>
      </c>
      <c r="H31" s="37">
        <v>60389.5</v>
      </c>
      <c r="I31" s="37">
        <f>H31/(G31+0.5)</f>
        <v>6356.7894736842109</v>
      </c>
      <c r="J31" s="33" t="s">
        <v>18</v>
      </c>
      <c r="K31" s="33" t="s">
        <v>29</v>
      </c>
      <c r="L31" s="33">
        <v>100000</v>
      </c>
      <c r="M31" s="33" t="str">
        <f>IF(H31&lt;=L31,"Y","Not Covered")</f>
        <v>Y</v>
      </c>
      <c r="N31" s="33" t="str">
        <f>CONCATENATE(B31,F31,D31,UPPER(LEFT(J31,3)),RIGHT(A31,3))</f>
        <v>HO05ODYWHI037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3">
      <c r="A32" s="9" t="s">
        <v>49</v>
      </c>
      <c r="B32" s="33" t="str">
        <f>LEFT(A32,2)</f>
        <v>TY</v>
      </c>
      <c r="C32" s="33" t="str">
        <f>VLOOKUP(B32,B$57:C$62,2)</f>
        <v>Toyota</v>
      </c>
      <c r="D32" s="33" t="str">
        <f>MID(A32,5,3)</f>
        <v>CAM</v>
      </c>
      <c r="E32" s="33" t="str">
        <f>VLOOKUP(D32,D$57:E$67,2)</f>
        <v>Camrey</v>
      </c>
      <c r="F32" s="33" t="str">
        <f>MID(A32,3,2)</f>
        <v>96</v>
      </c>
      <c r="G32" s="33">
        <f>IF(14-F32&lt;0, 100-F32+14,14-F32)</f>
        <v>18</v>
      </c>
      <c r="H32" s="37">
        <v>114660.6</v>
      </c>
      <c r="I32" s="37">
        <f>H32/(G32+0.5)</f>
        <v>6197.8702702702703</v>
      </c>
      <c r="J32" s="33" t="s">
        <v>21</v>
      </c>
      <c r="K32" s="33" t="s">
        <v>50</v>
      </c>
      <c r="L32" s="33">
        <v>100000</v>
      </c>
      <c r="M32" s="33" t="str">
        <f>IF(H32&lt;=L32,"Y","Not Covered")</f>
        <v>Not Covered</v>
      </c>
      <c r="N32" s="33" t="str">
        <f>CONCATENATE(B32,F32,D32,UPPER(LEFT(J32,3)),RIGHT(A32,3))</f>
        <v>TY96CAMGRE020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3">
      <c r="A33" s="9" t="s">
        <v>73</v>
      </c>
      <c r="B33" s="33" t="str">
        <f>LEFT(A33,2)</f>
        <v>CR</v>
      </c>
      <c r="C33" s="33" t="str">
        <f>VLOOKUP(B33,B$57:C$62,2)</f>
        <v>Chrysler</v>
      </c>
      <c r="D33" s="33" t="str">
        <f>MID(A33,5,3)</f>
        <v>PTC</v>
      </c>
      <c r="E33" s="33" t="str">
        <f>VLOOKUP(D33,D$57:E$67,2)</f>
        <v>PT Cruiser</v>
      </c>
      <c r="F33" s="33" t="str">
        <f>MID(A33,3,2)</f>
        <v>04</v>
      </c>
      <c r="G33" s="33">
        <f>IF(14-F33&lt;0, 100-F33+14,14-F33)</f>
        <v>10</v>
      </c>
      <c r="H33" s="37">
        <v>64542</v>
      </c>
      <c r="I33" s="37">
        <f>H33/(G33+0.5)</f>
        <v>6146.8571428571431</v>
      </c>
      <c r="J33" s="33" t="s">
        <v>48</v>
      </c>
      <c r="K33" s="33" t="s">
        <v>16</v>
      </c>
      <c r="L33" s="33">
        <v>75000</v>
      </c>
      <c r="M33" s="33" t="str">
        <f>IF(H33&lt;=L33,"Y","Not Covered")</f>
        <v>Y</v>
      </c>
      <c r="N33" s="33" t="str">
        <f>CONCATENATE(B33,F33,D33,UPPER(LEFT(J33,3)),RIGHT(A33,3))</f>
        <v>CR04PTCBLU042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3">
      <c r="A34" s="9" t="s">
        <v>27</v>
      </c>
      <c r="B34" s="33" t="str">
        <f>LEFT(A34,2)</f>
        <v>FD</v>
      </c>
      <c r="C34" s="33" t="str">
        <f>VLOOKUP(B34,B$57:C$62,2)</f>
        <v>Ford</v>
      </c>
      <c r="D34" s="33" t="str">
        <f>MID(A34,5,3)</f>
        <v>FCS</v>
      </c>
      <c r="E34" s="33" t="str">
        <f>VLOOKUP(D34,D$57:E$67,2)</f>
        <v>Focus</v>
      </c>
      <c r="F34" s="33" t="str">
        <f>MID(A34,3,2)</f>
        <v>06</v>
      </c>
      <c r="G34" s="33">
        <f>IF(14-F34&lt;0, 100-F34+14,14-F34)</f>
        <v>8</v>
      </c>
      <c r="H34" s="37">
        <v>52229.5</v>
      </c>
      <c r="I34" s="37">
        <f>H34/(G34+0.5)</f>
        <v>6144.6470588235297</v>
      </c>
      <c r="J34" s="33" t="s">
        <v>21</v>
      </c>
      <c r="K34" s="33" t="s">
        <v>22</v>
      </c>
      <c r="L34" s="33">
        <v>75000</v>
      </c>
      <c r="M34" s="33" t="str">
        <f>IF(H34&lt;=L34,"Y","Not Covered")</f>
        <v>Y</v>
      </c>
      <c r="N34" s="33" t="str">
        <f>CONCATENATE(B34,F34,D34,UPPER(LEFT(J34,3)),RIGHT(A34,3))</f>
        <v>FD06FCSGRE007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3">
      <c r="A35" s="9" t="s">
        <v>53</v>
      </c>
      <c r="B35" s="33" t="str">
        <f>LEFT(A35,2)</f>
        <v>TY</v>
      </c>
      <c r="C35" s="33" t="str">
        <f>VLOOKUP(B35,B$57:C$62,2)</f>
        <v>Toyota</v>
      </c>
      <c r="D35" s="33" t="str">
        <f>MID(A35,5,3)</f>
        <v>CAM</v>
      </c>
      <c r="E35" s="33" t="str">
        <f>VLOOKUP(D35,D$57:E$67,2)</f>
        <v>Camrey</v>
      </c>
      <c r="F35" s="33" t="str">
        <f>MID(A35,3,2)</f>
        <v>00</v>
      </c>
      <c r="G35" s="33">
        <f>IF(14-F35&lt;0, 100-F35+14,14-F35)</f>
        <v>14</v>
      </c>
      <c r="H35" s="37">
        <v>85928</v>
      </c>
      <c r="I35" s="37">
        <f>H35/(G35+0.5)</f>
        <v>5926.0689655172409</v>
      </c>
      <c r="J35" s="33" t="s">
        <v>21</v>
      </c>
      <c r="K35" s="33" t="s">
        <v>26</v>
      </c>
      <c r="L35" s="33">
        <v>100000</v>
      </c>
      <c r="M35" s="33" t="str">
        <f>IF(H35&lt;=L35,"Y","Not Covered")</f>
        <v>Y</v>
      </c>
      <c r="N35" s="33" t="str">
        <f>CONCATENATE(B35,F35,D35,UPPER(LEFT(J35,3)),RIGHT(A35,3))</f>
        <v>TY00CAMGRE022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3">
      <c r="A36" s="9" t="s">
        <v>23</v>
      </c>
      <c r="B36" s="33" t="str">
        <f>LEFT(A36,2)</f>
        <v>FD</v>
      </c>
      <c r="C36" s="33" t="str">
        <f>VLOOKUP(B36,B$57:C$62,2)</f>
        <v>Ford</v>
      </c>
      <c r="D36" s="33" t="str">
        <f>MID(A36,5,3)</f>
        <v>MTG</v>
      </c>
      <c r="E36" s="33" t="str">
        <f>VLOOKUP(D36,D$57:E$67,2)</f>
        <v>Mustang</v>
      </c>
      <c r="F36" s="33" t="str">
        <f>MID(A36,3,2)</f>
        <v>08</v>
      </c>
      <c r="G36" s="33">
        <f>IF(14-F36&lt;0, 100-F36+14,14-F36)</f>
        <v>6</v>
      </c>
      <c r="H36" s="37">
        <v>37558.800000000003</v>
      </c>
      <c r="I36" s="37">
        <f>H36/(G36+0.5)</f>
        <v>5778.2769230769236</v>
      </c>
      <c r="J36" s="33" t="s">
        <v>15</v>
      </c>
      <c r="K36" s="33" t="s">
        <v>24</v>
      </c>
      <c r="L36" s="33">
        <v>50000</v>
      </c>
      <c r="M36" s="33" t="str">
        <f>IF(H36&lt;=L36,"Y","Not Covered")</f>
        <v>Y</v>
      </c>
      <c r="N36" s="33" t="str">
        <f>CONCATENATE(B36,F36,D36,UPPER(LEFT(J36,3)),RIGHT(A36,3))</f>
        <v>FD08MTGBLA004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3">
      <c r="A37" s="9" t="s">
        <v>51</v>
      </c>
      <c r="B37" s="33" t="str">
        <f>LEFT(A37,2)</f>
        <v>TY</v>
      </c>
      <c r="C37" s="33" t="str">
        <f>VLOOKUP(B37,B$57:C$62,2)</f>
        <v>Toyota</v>
      </c>
      <c r="D37" s="33" t="str">
        <f>MID(A37,5,3)</f>
        <v>CAM</v>
      </c>
      <c r="E37" s="33" t="str">
        <f>VLOOKUP(D37,D$57:E$67,2)</f>
        <v>Camrey</v>
      </c>
      <c r="F37" s="33" t="str">
        <f>MID(A37,3,2)</f>
        <v>98</v>
      </c>
      <c r="G37" s="33">
        <f>IF(14-F37&lt;0, 100-F37+14,14-F37)</f>
        <v>16</v>
      </c>
      <c r="H37" s="37">
        <v>93382.6</v>
      </c>
      <c r="I37" s="37">
        <f>H37/(G37+0.5)</f>
        <v>5659.5515151515156</v>
      </c>
      <c r="J37" s="33" t="s">
        <v>15</v>
      </c>
      <c r="K37" s="33" t="s">
        <v>52</v>
      </c>
      <c r="L37" s="33">
        <v>100000</v>
      </c>
      <c r="M37" s="33" t="str">
        <f>IF(H37&lt;=L37,"Y","Not Covered")</f>
        <v>Y</v>
      </c>
      <c r="N37" s="33" t="str">
        <f>CONCATENATE(B37,F37,D37,UPPER(LEFT(J37,3)),RIGHT(A37,3))</f>
        <v>TY98CAMBLA021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3">
      <c r="A38" s="9" t="s">
        <v>74</v>
      </c>
      <c r="B38" s="33" t="str">
        <f>LEFT(A38,2)</f>
        <v>CR</v>
      </c>
      <c r="C38" s="33" t="str">
        <f>VLOOKUP(B38,B$57:C$62,2)</f>
        <v>Chrysler</v>
      </c>
      <c r="D38" s="33" t="str">
        <f>MID(A38,5,3)</f>
        <v>PTC</v>
      </c>
      <c r="E38" s="33" t="str">
        <f>VLOOKUP(D38,D$57:E$67,2)</f>
        <v>PT Cruiser</v>
      </c>
      <c r="F38" s="33" t="str">
        <f>MID(A38,3,2)</f>
        <v>07</v>
      </c>
      <c r="G38" s="33">
        <f>IF(14-F38&lt;0, 100-F38+14,14-F38)</f>
        <v>7</v>
      </c>
      <c r="H38" s="37">
        <v>42074.2</v>
      </c>
      <c r="I38" s="37">
        <f>H38/(G38+0.5)</f>
        <v>5609.8933333333325</v>
      </c>
      <c r="J38" s="33" t="s">
        <v>21</v>
      </c>
      <c r="K38" s="33" t="s">
        <v>58</v>
      </c>
      <c r="L38" s="33">
        <v>75000</v>
      </c>
      <c r="M38" s="33" t="str">
        <f>IF(H38&lt;=L38,"Y","Not Covered")</f>
        <v>Y</v>
      </c>
      <c r="N38" s="33" t="str">
        <f>CONCATENATE(B38,F38,D38,UPPER(LEFT(J38,3)),RIGHT(A38,3))</f>
        <v>CR07PTCGRE043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3">
      <c r="A39" s="9" t="s">
        <v>25</v>
      </c>
      <c r="B39" s="33" t="str">
        <f>LEFT(A39,2)</f>
        <v>FD</v>
      </c>
      <c r="C39" s="33" t="str">
        <f>VLOOKUP(B39,B$57:C$62,2)</f>
        <v>Ford</v>
      </c>
      <c r="D39" s="33" t="str">
        <f>MID(A39,5,3)</f>
        <v>MTG</v>
      </c>
      <c r="E39" s="33" t="str">
        <f>VLOOKUP(D39,D$57:E$67,2)</f>
        <v>Mustang</v>
      </c>
      <c r="F39" s="33" t="str">
        <f>MID(A39,3,2)</f>
        <v>08</v>
      </c>
      <c r="G39" s="33">
        <f>IF(14-F39&lt;0, 100-F39+14,14-F39)</f>
        <v>6</v>
      </c>
      <c r="H39" s="37">
        <v>36438.5</v>
      </c>
      <c r="I39" s="37">
        <f>H39/(G39+0.5)</f>
        <v>5605.9230769230771</v>
      </c>
      <c r="J39" s="33" t="s">
        <v>18</v>
      </c>
      <c r="K39" s="33" t="s">
        <v>16</v>
      </c>
      <c r="L39" s="33">
        <v>50000</v>
      </c>
      <c r="M39" s="33" t="str">
        <f>IF(H39&lt;=L39,"Y","Not Covered")</f>
        <v>Y</v>
      </c>
      <c r="N39" s="33" t="str">
        <f>CONCATENATE(B39,F39,D39,UPPER(LEFT(J39,3)),RIGHT(A39,3))</f>
        <v>FD08MTGWHI005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3">
      <c r="A40" s="9" t="s">
        <v>47</v>
      </c>
      <c r="B40" s="33" t="str">
        <f>LEFT(A40,2)</f>
        <v>GM</v>
      </c>
      <c r="C40" s="33" t="str">
        <f>VLOOKUP(B40,B$57:C$62,2)</f>
        <v>General Motors</v>
      </c>
      <c r="D40" s="33" t="str">
        <f>MID(A40,5,3)</f>
        <v>SLV</v>
      </c>
      <c r="E40" s="33" t="str">
        <f>VLOOKUP(D40,D$57:E$67,2)</f>
        <v>Silverado</v>
      </c>
      <c r="F40" s="33" t="str">
        <f>MID(A40,3,2)</f>
        <v>00</v>
      </c>
      <c r="G40" s="33">
        <f>IF(14-F40&lt;0, 100-F40+14,14-F40)</f>
        <v>14</v>
      </c>
      <c r="H40" s="37">
        <v>80685.8</v>
      </c>
      <c r="I40" s="37">
        <f>H40/(G40+0.5)</f>
        <v>5564.5379310344833</v>
      </c>
      <c r="J40" s="33" t="s">
        <v>48</v>
      </c>
      <c r="K40" s="33" t="s">
        <v>36</v>
      </c>
      <c r="L40" s="33">
        <v>100000</v>
      </c>
      <c r="M40" s="33" t="str">
        <f>IF(H40&lt;=L40,"Y","Not Covered")</f>
        <v>Y</v>
      </c>
      <c r="N40" s="33" t="str">
        <f>CONCATENATE(B40,F40,D40,UPPER(LEFT(J40,3)),RIGHT(A40,3))</f>
        <v>GM00SLVBLU019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3">
      <c r="A41" s="9" t="s">
        <v>119</v>
      </c>
      <c r="B41" s="33" t="str">
        <f>LEFT(A41,2)</f>
        <v>FD</v>
      </c>
      <c r="C41" s="33" t="str">
        <f>VLOOKUP(B41,B$57:C$62,2)</f>
        <v>Ford</v>
      </c>
      <c r="D41" s="33" t="str">
        <f>MID(A41,5,3)</f>
        <v>FCS</v>
      </c>
      <c r="E41" s="33" t="str">
        <f>VLOOKUP(D41,D$57:E$67,2)</f>
        <v>Focus</v>
      </c>
      <c r="F41" s="33" t="str">
        <f>MID(A41,3,2)</f>
        <v>06</v>
      </c>
      <c r="G41" s="33">
        <f>IF(14-F41&lt;0, 100-F41+14,14-F41)</f>
        <v>8</v>
      </c>
      <c r="H41" s="37">
        <v>46311.4</v>
      </c>
      <c r="I41" s="37">
        <f>H41/(G41+0.5)</f>
        <v>5448.4000000000005</v>
      </c>
      <c r="J41" s="33" t="s">
        <v>21</v>
      </c>
      <c r="K41" s="33" t="s">
        <v>26</v>
      </c>
      <c r="L41" s="33">
        <v>75000</v>
      </c>
      <c r="M41" s="33" t="str">
        <f>IF(H41&lt;=L41,"Y","Not Covered")</f>
        <v>Y</v>
      </c>
      <c r="N41" s="33" t="str">
        <f>CONCATENATE(B41,F41,D41,UPPER(LEFT(J41,3)),RIGHT(A41,3))</f>
        <v>FD06FCSGRE006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3">
      <c r="A42" s="9" t="s">
        <v>54</v>
      </c>
      <c r="B42" s="33" t="str">
        <f>LEFT(A42,2)</f>
        <v>TY</v>
      </c>
      <c r="C42" s="33" t="str">
        <f>VLOOKUP(B42,B$57:C$62,2)</f>
        <v>Toyota</v>
      </c>
      <c r="D42" s="33" t="str">
        <f>MID(A42,5,3)</f>
        <v>CAM</v>
      </c>
      <c r="E42" s="33" t="str">
        <f>VLOOKUP(D42,D$57:E$67,2)</f>
        <v>Camrey</v>
      </c>
      <c r="F42" s="33" t="str">
        <f>MID(A42,3,2)</f>
        <v>02</v>
      </c>
      <c r="G42" s="33">
        <f>IF(14-F42&lt;0, 100-F42+14,14-F42)</f>
        <v>12</v>
      </c>
      <c r="H42" s="37">
        <v>67829.100000000006</v>
      </c>
      <c r="I42" s="37">
        <f>H42/(G42+0.5)</f>
        <v>5426.3280000000004</v>
      </c>
      <c r="J42" s="33" t="s">
        <v>15</v>
      </c>
      <c r="K42" s="33" t="s">
        <v>16</v>
      </c>
      <c r="L42" s="33">
        <v>100000</v>
      </c>
      <c r="M42" s="33" t="str">
        <f>IF(H42&lt;=L42,"Y","Not Covered")</f>
        <v>Y</v>
      </c>
      <c r="N42" s="33" t="str">
        <f>CONCATENATE(B42,F42,D42,UPPER(LEFT(J42,3)),RIGHT(A42,3))</f>
        <v>TY02CAMBLA023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3">
      <c r="A43" s="9" t="s">
        <v>77</v>
      </c>
      <c r="B43" s="33" t="str">
        <f>LEFT(A43,2)</f>
        <v>CR</v>
      </c>
      <c r="C43" s="33" t="str">
        <f>VLOOKUP(B43,B$57:C$62,2)</f>
        <v>Chrysler</v>
      </c>
      <c r="D43" s="33" t="str">
        <f>MID(A43,5,3)</f>
        <v>CAR</v>
      </c>
      <c r="E43" s="33" t="str">
        <f>VLOOKUP(D43,D$57:E$67,2)</f>
        <v>Caravan</v>
      </c>
      <c r="F43" s="33" t="str">
        <f>MID(A43,3,2)</f>
        <v>00</v>
      </c>
      <c r="G43" s="33">
        <f>IF(14-F43&lt;0, 100-F43+14,14-F43)</f>
        <v>14</v>
      </c>
      <c r="H43" s="37">
        <v>77243.100000000006</v>
      </c>
      <c r="I43" s="37">
        <f>H43/(G43+0.5)</f>
        <v>5327.1103448275862</v>
      </c>
      <c r="J43" s="33" t="s">
        <v>15</v>
      </c>
      <c r="K43" s="33" t="s">
        <v>24</v>
      </c>
      <c r="L43" s="33">
        <v>75000</v>
      </c>
      <c r="M43" s="33" t="str">
        <f>IF(H43&lt;=L43,"Y","Not Covered")</f>
        <v>Not Covered</v>
      </c>
      <c r="N43" s="33" t="str">
        <f>CONCATENATE(B43,F43,D43,UPPER(LEFT(J43,3)),RIGHT(A43,3))</f>
        <v>CR00CARBLA046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3">
      <c r="A44" s="9" t="s">
        <v>63</v>
      </c>
      <c r="B44" s="33" t="str">
        <f>LEFT(A44,2)</f>
        <v>HO</v>
      </c>
      <c r="C44" s="33" t="str">
        <f>VLOOKUP(B44,B$57:C$62,2)</f>
        <v>Honda</v>
      </c>
      <c r="D44" s="33" t="str">
        <f>MID(A44,5,3)</f>
        <v>CIV</v>
      </c>
      <c r="E44" s="33" t="str">
        <f>VLOOKUP(D44,D$57:E$67,2)</f>
        <v>Civic</v>
      </c>
      <c r="F44" s="33" t="str">
        <f>MID(A44,3,2)</f>
        <v>99</v>
      </c>
      <c r="G44" s="33">
        <f>IF(14-F44&lt;0, 100-F44+14,14-F44)</f>
        <v>15</v>
      </c>
      <c r="H44" s="37">
        <v>82374</v>
      </c>
      <c r="I44" s="37">
        <f>H44/(G44+0.5)</f>
        <v>5314.4516129032254</v>
      </c>
      <c r="J44" s="33" t="s">
        <v>18</v>
      </c>
      <c r="K44" s="33" t="s">
        <v>38</v>
      </c>
      <c r="L44" s="33">
        <v>75000</v>
      </c>
      <c r="M44" s="33" t="str">
        <f>IF(H44&lt;=L44,"Y","Not Covered")</f>
        <v>Not Covered</v>
      </c>
      <c r="N44" s="33" t="str">
        <f>CONCATENATE(B44,F44,D44,UPPER(LEFT(J44,3)),RIGHT(A44,3))</f>
        <v>HO99CIVWHI030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3">
      <c r="A45" s="9" t="s">
        <v>17</v>
      </c>
      <c r="B45" s="33" t="str">
        <f>LEFT(A45,2)</f>
        <v>FD</v>
      </c>
      <c r="C45" s="33" t="str">
        <f>VLOOKUP(B45,B$57:C$62,2)</f>
        <v>Ford</v>
      </c>
      <c r="D45" s="33" t="str">
        <f>MID(A45,5,3)</f>
        <v>MTG</v>
      </c>
      <c r="E45" s="33" t="str">
        <f>VLOOKUP(D45,D$57:E$67,2)</f>
        <v>Mustang</v>
      </c>
      <c r="F45" s="33" t="str">
        <f>MID(A45,3,2)</f>
        <v>06</v>
      </c>
      <c r="G45" s="33">
        <f>IF(14-F45&lt;0, 100-F45+14,14-F45)</f>
        <v>8</v>
      </c>
      <c r="H45" s="37">
        <v>44974.8</v>
      </c>
      <c r="I45" s="37">
        <f>H45/(G45+0.5)</f>
        <v>5291.1529411764714</v>
      </c>
      <c r="J45" s="33" t="s">
        <v>18</v>
      </c>
      <c r="K45" s="33" t="s">
        <v>19</v>
      </c>
      <c r="L45" s="33">
        <v>50000</v>
      </c>
      <c r="M45" s="33" t="str">
        <f>IF(H45&lt;=L45,"Y","Not Covered")</f>
        <v>Y</v>
      </c>
      <c r="N45" s="33" t="str">
        <f>CONCATENATE(B45,F45,D45,UPPER(LEFT(J45,3)),RIGHT(A45,3))</f>
        <v>FD06MTGWHI002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3">
      <c r="A46" s="9" t="s">
        <v>64</v>
      </c>
      <c r="B46" s="33" t="str">
        <f>LEFT(A46,2)</f>
        <v>HO</v>
      </c>
      <c r="C46" s="33" t="str">
        <f>VLOOKUP(B46,B$57:C$62,2)</f>
        <v>Honda</v>
      </c>
      <c r="D46" s="33" t="str">
        <f>MID(A46,5,3)</f>
        <v>CIV</v>
      </c>
      <c r="E46" s="33" t="str">
        <f>VLOOKUP(D46,D$57:E$67,2)</f>
        <v>Civic</v>
      </c>
      <c r="F46" s="33" t="str">
        <f>MID(A46,3,2)</f>
        <v>01</v>
      </c>
      <c r="G46" s="33">
        <f>IF(14-F46&lt;0, 100-F46+14,14-F46)</f>
        <v>13</v>
      </c>
      <c r="H46" s="37">
        <v>69891.899999999994</v>
      </c>
      <c r="I46" s="37">
        <f>H46/(G46+0.5)</f>
        <v>5177.177777777777</v>
      </c>
      <c r="J46" s="33" t="s">
        <v>48</v>
      </c>
      <c r="K46" s="33" t="s">
        <v>24</v>
      </c>
      <c r="L46" s="33">
        <v>75000</v>
      </c>
      <c r="M46" s="33" t="str">
        <f>IF(H46&lt;=L46,"Y","Not Covered")</f>
        <v>Y</v>
      </c>
      <c r="N46" s="33" t="str">
        <f>CONCATENATE(B46,F46,D46,UPPER(LEFT(J46,3)),RIGHT(A46,3))</f>
        <v>HO01CIVBLU031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3">
      <c r="A47" s="9" t="s">
        <v>120</v>
      </c>
      <c r="B47" s="33" t="str">
        <f>LEFT(A47,2)</f>
        <v>GM</v>
      </c>
      <c r="C47" s="33" t="str">
        <f>VLOOKUP(B47,B$57:C$62,2)</f>
        <v>General Motors</v>
      </c>
      <c r="D47" s="33" t="str">
        <f>MID(A47,5,3)</f>
        <v>CMR</v>
      </c>
      <c r="E47" s="33" t="str">
        <f>VLOOKUP(D47,D$57:E$67,2)</f>
        <v>Camero</v>
      </c>
      <c r="F47" s="33" t="str">
        <f>MID(A47,3,2)</f>
        <v>09</v>
      </c>
      <c r="G47" s="33">
        <f>IF(14-F47&lt;0, 100-F47+14,14-F47)</f>
        <v>5</v>
      </c>
      <c r="H47" s="37">
        <v>28464.799999999999</v>
      </c>
      <c r="I47" s="37">
        <f>H47/(G47+0.5)</f>
        <v>5175.4181818181814</v>
      </c>
      <c r="J47" s="33" t="s">
        <v>18</v>
      </c>
      <c r="K47" s="33" t="s">
        <v>39</v>
      </c>
      <c r="L47" s="33">
        <v>100000</v>
      </c>
      <c r="M47" s="33" t="str">
        <f>IF(H47&lt;=L47,"Y","Not Covered")</f>
        <v>Y</v>
      </c>
      <c r="N47" s="33" t="str">
        <f>CONCATENATE(B47,F47,D47,UPPER(LEFT(J47,3)),RIGHT(A47,3))</f>
        <v>GM09CMRWHI014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3">
      <c r="A48" s="9" t="s">
        <v>56</v>
      </c>
      <c r="B48" s="33" t="str">
        <f>LEFT(A48,2)</f>
        <v>TY</v>
      </c>
      <c r="C48" s="33" t="str">
        <f>VLOOKUP(B48,B$57:C$62,2)</f>
        <v>Toyota</v>
      </c>
      <c r="D48" s="33" t="str">
        <f>MID(A48,5,3)</f>
        <v>COR</v>
      </c>
      <c r="E48" s="33" t="str">
        <f>VLOOKUP(D48,D$57:E$67,2)</f>
        <v>Corola</v>
      </c>
      <c r="F48" s="33" t="str">
        <f>MID(A48,3,2)</f>
        <v>02</v>
      </c>
      <c r="G48" s="33">
        <f>IF(14-F48&lt;0, 100-F48+14,14-F48)</f>
        <v>12</v>
      </c>
      <c r="H48" s="37">
        <v>64467.4</v>
      </c>
      <c r="I48" s="37">
        <f>H48/(G48+0.5)</f>
        <v>5157.3919999999998</v>
      </c>
      <c r="J48" s="33" t="s">
        <v>57</v>
      </c>
      <c r="K48" s="33" t="s">
        <v>58</v>
      </c>
      <c r="L48" s="33">
        <v>100000</v>
      </c>
      <c r="M48" s="33" t="str">
        <f>IF(H48&lt;=L48,"Y","Not Covered")</f>
        <v>Y</v>
      </c>
      <c r="N48" s="33" t="str">
        <f>CONCATENATE(B48,F48,D48,UPPER(LEFT(J48,3)),RIGHT(A48,3))</f>
        <v>TY02CORRED025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3">
      <c r="A49" s="9" t="s">
        <v>76</v>
      </c>
      <c r="B49" s="33" t="str">
        <f>LEFT(A49,2)</f>
        <v>CR</v>
      </c>
      <c r="C49" s="33" t="str">
        <f>VLOOKUP(B49,B$57:C$62,2)</f>
        <v>Chrysler</v>
      </c>
      <c r="D49" s="33" t="str">
        <f>MID(A49,5,3)</f>
        <v>CAR</v>
      </c>
      <c r="E49" s="33" t="str">
        <f>VLOOKUP(D49,D$57:E$67,2)</f>
        <v>Caravan</v>
      </c>
      <c r="F49" s="33" t="str">
        <f>MID(A49,3,2)</f>
        <v>99</v>
      </c>
      <c r="G49" s="33">
        <f>IF(14-F49&lt;0, 100-F49+14,14-F49)</f>
        <v>15</v>
      </c>
      <c r="H49" s="37">
        <v>79420.600000000006</v>
      </c>
      <c r="I49" s="37">
        <f>H49/(G49+0.5)</f>
        <v>5123.9096774193549</v>
      </c>
      <c r="J49" s="33" t="s">
        <v>21</v>
      </c>
      <c r="K49" s="33" t="s">
        <v>45</v>
      </c>
      <c r="L49" s="33">
        <v>75000</v>
      </c>
      <c r="M49" s="33" t="str">
        <f>IF(H49&lt;=L49,"Y","Not Covered")</f>
        <v>Not Covered</v>
      </c>
      <c r="N49" s="33" t="str">
        <f>CONCATENATE(B49,F49,D49,UPPER(LEFT(J49,3)),RIGHT(A49,3))</f>
        <v>CR99CARGRE045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x14ac:dyDescent="0.3">
      <c r="A50" s="9" t="s">
        <v>118</v>
      </c>
      <c r="B50" s="33" t="str">
        <f>LEFT(A50,2)</f>
        <v>HO</v>
      </c>
      <c r="C50" s="33" t="str">
        <f>VLOOKUP(B50,B$57:C$62,2)</f>
        <v>Honda</v>
      </c>
      <c r="D50" s="33" t="s">
        <v>104</v>
      </c>
      <c r="E50" s="33" t="str">
        <f>VLOOKUP(D50,D$57:E$67,2)</f>
        <v>Odyssey</v>
      </c>
      <c r="F50" s="33" t="str">
        <f>MID(A50,3,2)</f>
        <v>01</v>
      </c>
      <c r="G50" s="33">
        <f>IF(14-F50&lt;0, 100-F50+14,14-F50)</f>
        <v>13</v>
      </c>
      <c r="H50" s="37">
        <v>68658.899999999994</v>
      </c>
      <c r="I50" s="37">
        <f>H50/(G50+0.5)</f>
        <v>5085.844444444444</v>
      </c>
      <c r="J50" s="33" t="s">
        <v>15</v>
      </c>
      <c r="K50" s="33" t="s">
        <v>16</v>
      </c>
      <c r="L50" s="33">
        <v>100000</v>
      </c>
      <c r="M50" s="33" t="str">
        <f>IF(H50&lt;=L50,"Y","Not Covered")</f>
        <v>Y</v>
      </c>
      <c r="N50" s="33" t="str">
        <f>CONCATENATE(B50,F50,D50,UPPER(LEFT(J50,3)),RIGHT(A50,3))</f>
        <v>HO01ODYBLA040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3">
      <c r="A51" s="9" t="s">
        <v>46</v>
      </c>
      <c r="B51" s="33" t="str">
        <f>LEFT(A51,2)</f>
        <v>GM</v>
      </c>
      <c r="C51" s="33" t="str">
        <f>VLOOKUP(B51,B$57:C$62,2)</f>
        <v>General Motors</v>
      </c>
      <c r="D51" s="33" t="str">
        <f>MID(A51,5,3)</f>
        <v>SLV</v>
      </c>
      <c r="E51" s="33" t="str">
        <f>VLOOKUP(D51,D$57:E$67,2)</f>
        <v>Silverado</v>
      </c>
      <c r="F51" s="33" t="str">
        <f>MID(A51,3,2)</f>
        <v>98</v>
      </c>
      <c r="G51" s="33">
        <f>IF(14-F51&lt;0, 100-F51+14,14-F51)</f>
        <v>16</v>
      </c>
      <c r="H51" s="37">
        <v>83162.7</v>
      </c>
      <c r="I51" s="37">
        <f>H51/(G51+0.5)</f>
        <v>5040.1636363636362</v>
      </c>
      <c r="J51" s="33" t="s">
        <v>15</v>
      </c>
      <c r="K51" s="33" t="s">
        <v>39</v>
      </c>
      <c r="L51" s="33">
        <v>100000</v>
      </c>
      <c r="M51" s="33" t="str">
        <f>IF(H51&lt;=L51,"Y","Not Covered")</f>
        <v>Y</v>
      </c>
      <c r="N51" s="33" t="str">
        <f>CONCATENATE(B51,F51,D51,UPPER(LEFT(J51,3)),RIGHT(A51,3))</f>
        <v>GM98SLVBLA018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3">
      <c r="A52" s="9" t="s">
        <v>79</v>
      </c>
      <c r="B52" s="33" t="str">
        <f>LEFT(A52,2)</f>
        <v>CR</v>
      </c>
      <c r="C52" s="33" t="str">
        <f>VLOOKUP(B52,B$57:C$62,2)</f>
        <v>Chrysler</v>
      </c>
      <c r="D52" s="33" t="str">
        <f>MID(A52,5,3)</f>
        <v>CAR</v>
      </c>
      <c r="E52" s="33" t="str">
        <f>VLOOKUP(D52,D$57:E$67,2)</f>
        <v>Caravan</v>
      </c>
      <c r="F52" s="33" t="str">
        <f>MID(A52,3,2)</f>
        <v>04</v>
      </c>
      <c r="G52" s="33">
        <f>IF(14-F52&lt;0, 100-F52+14,14-F52)</f>
        <v>10</v>
      </c>
      <c r="H52" s="37">
        <v>52699.4</v>
      </c>
      <c r="I52" s="37">
        <f>H52/(G52+0.5)</f>
        <v>5018.9904761904763</v>
      </c>
      <c r="J52" s="33" t="s">
        <v>57</v>
      </c>
      <c r="K52" s="33" t="s">
        <v>41</v>
      </c>
      <c r="L52" s="33">
        <v>75000</v>
      </c>
      <c r="M52" s="33" t="str">
        <f>IF(H52&lt;=L52,"Y","Not Covered")</f>
        <v>Y</v>
      </c>
      <c r="N52" s="33" t="str">
        <f>CONCATENATE(B52,F52,D52,UPPER(LEFT(J52,3)),RIGHT(A52,3))</f>
        <v>CR04CARRED048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3">
      <c r="A53" s="9" t="s">
        <v>65</v>
      </c>
      <c r="B53" s="33" t="str">
        <f>LEFT(A53,2)</f>
        <v>HO</v>
      </c>
      <c r="C53" s="33" t="str">
        <f>VLOOKUP(B53,B$57:C$62,2)</f>
        <v>Honda</v>
      </c>
      <c r="D53" s="33" t="str">
        <f>MID(A53,5,3)</f>
        <v>CIV</v>
      </c>
      <c r="E53" s="33" t="str">
        <f>VLOOKUP(D53,D$57:E$67,2)</f>
        <v>Civic</v>
      </c>
      <c r="F53" s="33" t="str">
        <f>MID(A53,3,2)</f>
        <v>10</v>
      </c>
      <c r="G53" s="33">
        <f>IF(14-F53&lt;0, 100-F53+14,14-F53)</f>
        <v>4</v>
      </c>
      <c r="H53" s="37">
        <v>22573</v>
      </c>
      <c r="I53" s="37">
        <f>H53/(G53+0.5)</f>
        <v>5016.2222222222226</v>
      </c>
      <c r="J53" s="33" t="s">
        <v>48</v>
      </c>
      <c r="K53" s="33" t="s">
        <v>43</v>
      </c>
      <c r="L53" s="33">
        <v>75000</v>
      </c>
      <c r="M53" s="33" t="str">
        <f>IF(H53&lt;=L53,"Y","Not Covered")</f>
        <v>Y</v>
      </c>
      <c r="N53" s="33" t="str">
        <f>CONCATENATE(B53,F53,D53,UPPER(LEFT(J53,3)),RIGHT(A53,3))</f>
        <v>HO10CIVBLU032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3">
      <c r="A54" s="11" t="s">
        <v>14</v>
      </c>
      <c r="B54" s="33" t="str">
        <f>LEFT(A54,2)</f>
        <v>FD</v>
      </c>
      <c r="C54" s="33" t="str">
        <f>VLOOKUP(B54,B$57:C$62,2)</f>
        <v>Ford</v>
      </c>
      <c r="D54" s="33" t="str">
        <f>MID(A54,5,3)</f>
        <v>MTG</v>
      </c>
      <c r="E54" s="33" t="str">
        <f>VLOOKUP(D54,D$57:E$67,2)</f>
        <v>Mustang</v>
      </c>
      <c r="F54" s="33" t="str">
        <f>MID(A54,3,2)</f>
        <v>06</v>
      </c>
      <c r="G54" s="33">
        <f>IF(14-F54&lt;0, 100-F54+14,14-F54)</f>
        <v>8</v>
      </c>
      <c r="H54" s="37">
        <v>40326.800000000003</v>
      </c>
      <c r="I54" s="37">
        <f>H54/(G54+0.5)</f>
        <v>4744.3294117647065</v>
      </c>
      <c r="J54" s="33" t="s">
        <v>15</v>
      </c>
      <c r="K54" s="33" t="s">
        <v>16</v>
      </c>
      <c r="L54" s="33">
        <v>50000</v>
      </c>
      <c r="M54" s="33" t="str">
        <f>IF(H54&lt;=L54,"Y","Not Covered")</f>
        <v>Y</v>
      </c>
      <c r="N54" s="33" t="str">
        <f>CONCATENATE(B54,F54,D54,UPPER(LEFT(J54,3)),RIGHT(A54,3))</f>
        <v>FD06MTGBLA001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3">
      <c r="A55" s="12"/>
      <c r="H55" s="10"/>
      <c r="J55" s="12"/>
      <c r="N55" s="12"/>
    </row>
    <row r="57" spans="1:25" x14ac:dyDescent="0.3">
      <c r="B57" s="1" t="s">
        <v>84</v>
      </c>
      <c r="C57" s="1" t="s">
        <v>90</v>
      </c>
      <c r="D57" s="1" t="s">
        <v>96</v>
      </c>
      <c r="E57" s="1" t="s">
        <v>107</v>
      </c>
    </row>
    <row r="58" spans="1:25" x14ac:dyDescent="0.3">
      <c r="B58" s="1" t="s">
        <v>89</v>
      </c>
      <c r="C58" s="1" t="s">
        <v>95</v>
      </c>
      <c r="D58" s="1" t="s">
        <v>101</v>
      </c>
      <c r="E58" s="1" t="s">
        <v>112</v>
      </c>
    </row>
    <row r="59" spans="1:25" x14ac:dyDescent="0.3">
      <c r="B59" s="1" t="s">
        <v>88</v>
      </c>
      <c r="C59" s="1" t="s">
        <v>94</v>
      </c>
      <c r="D59" s="1" t="s">
        <v>102</v>
      </c>
      <c r="E59" s="1" t="s">
        <v>113</v>
      </c>
    </row>
    <row r="60" spans="1:25" x14ac:dyDescent="0.3">
      <c r="B60" s="1" t="s">
        <v>87</v>
      </c>
      <c r="C60" s="1" t="s">
        <v>93</v>
      </c>
      <c r="D60" s="1" t="s">
        <v>99</v>
      </c>
      <c r="E60" s="1" t="s">
        <v>110</v>
      </c>
    </row>
    <row r="61" spans="1:25" x14ac:dyDescent="0.3">
      <c r="B61" s="1" t="s">
        <v>85</v>
      </c>
      <c r="C61" s="1" t="s">
        <v>91</v>
      </c>
      <c r="D61" s="1" t="s">
        <v>100</v>
      </c>
      <c r="E61" s="1" t="s">
        <v>111</v>
      </c>
    </row>
    <row r="62" spans="1:25" x14ac:dyDescent="0.3">
      <c r="B62" s="1" t="s">
        <v>86</v>
      </c>
      <c r="C62" s="1" t="s">
        <v>92</v>
      </c>
      <c r="D62" s="1" t="s">
        <v>97</v>
      </c>
      <c r="E62" s="1" t="s">
        <v>108</v>
      </c>
    </row>
    <row r="63" spans="1:25" x14ac:dyDescent="0.3">
      <c r="D63" s="1" t="s">
        <v>98</v>
      </c>
      <c r="E63" s="1" t="s">
        <v>109</v>
      </c>
    </row>
    <row r="64" spans="1:25" x14ac:dyDescent="0.3">
      <c r="D64" s="1" t="s">
        <v>103</v>
      </c>
      <c r="E64" s="1" t="s">
        <v>114</v>
      </c>
    </row>
    <row r="65" spans="4:5" x14ac:dyDescent="0.3">
      <c r="D65" s="1" t="s">
        <v>104</v>
      </c>
      <c r="E65" s="1" t="s">
        <v>115</v>
      </c>
    </row>
    <row r="66" spans="4:5" x14ac:dyDescent="0.3">
      <c r="D66" s="1" t="s">
        <v>105</v>
      </c>
      <c r="E66" s="1" t="s">
        <v>116</v>
      </c>
    </row>
    <row r="67" spans="4:5" x14ac:dyDescent="0.3">
      <c r="D67" s="1" t="s">
        <v>106</v>
      </c>
      <c r="E67" s="1" t="s">
        <v>117</v>
      </c>
    </row>
  </sheetData>
  <sortState ref="A3:N54">
    <sortCondition descending="1" ref="I3:I54"/>
  </sortState>
  <mergeCells count="2">
    <mergeCell ref="O1:Y2"/>
    <mergeCell ref="A1:N1"/>
  </mergeCells>
  <conditionalFormatting sqref="I2:I1048576"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{D7014925-AC0C-4D92-90B5-A1653D1F9DCF}</x14:id>
        </ext>
      </extLst>
    </cfRule>
    <cfRule type="dataBar" priority="3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{3417719F-6C69-4EF9-8764-EDF3BC30B585}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{516F4116-90DD-4DC7-992A-A66293DD6316}</x14:id>
        </ext>
      </extLst>
    </cfRule>
    <cfRule type="dataBar" priority="1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{32C3D9C3-4493-4157-B621-0FFC4B828E67}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014925-AC0C-4D92-90B5-A1653D1F9D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17719F-6C69-4EF9-8764-EDF3BC30B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6F4116-90DD-4DC7-992A-A66293DD63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C3D9C3-4493-4157-B621-0FFC4B828E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car inventory</vt:lpstr>
      <vt:lpstr>'car inventory'!car_inventory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Sanskriti Tiwari</dc:creator>
  <cp:lastModifiedBy>sansk</cp:lastModifiedBy>
  <dcterms:created xsi:type="dcterms:W3CDTF">2025-07-20T14:18:39Z</dcterms:created>
  <dcterms:modified xsi:type="dcterms:W3CDTF">2025-07-20T14:18:39Z</dcterms:modified>
</cp:coreProperties>
</file>